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5"/>
  <workbookPr showInkAnnotation="0"/>
  <mc:AlternateContent xmlns:mc="http://schemas.openxmlformats.org/markup-compatibility/2006">
    <mc:Choice Requires="x15">
      <x15ac:absPath xmlns:x15ac="http://schemas.microsoft.com/office/spreadsheetml/2010/11/ac" url="/Users/helmuthoffrichter/Desktop/letzte Navidateien/"/>
    </mc:Choice>
  </mc:AlternateContent>
  <xr:revisionPtr revIDLastSave="0" documentId="8_{897E3CF4-8296-334E-B9CE-8932122ED42E}" xr6:coauthVersionLast="36" xr6:coauthVersionMax="36" xr10:uidLastSave="{00000000-0000-0000-0000-000000000000}"/>
  <bookViews>
    <workbookView xWindow="3400" yWindow="460" windowWidth="35840" windowHeight="22580" xr2:uid="{00000000-000D-0000-FFFF-FFFF00000000}"/>
  </bookViews>
  <sheets>
    <sheet name="Navigation" sheetId="1" r:id="rId1"/>
    <sheet name="Almanac" sheetId="2" r:id="rId2"/>
  </sheets>
  <definedNames>
    <definedName name="_s">Navigation!$C$15</definedName>
    <definedName name="aza">Navigation!$Q$19</definedName>
    <definedName name="aza°">Navigation!$P$19</definedName>
    <definedName name="azb">Navigation!$Q$37</definedName>
    <definedName name="azb°">Navigation!$P$37</definedName>
    <definedName name="Datwert1">Navigation!$S$16</definedName>
    <definedName name="Datwert2">Navigation!$S$33</definedName>
    <definedName name="ddghg">Navigation!$S$16</definedName>
    <definedName name="deka">Navigation!$Q$14</definedName>
    <definedName name="deka°">Navigation!$P$14</definedName>
    <definedName name="dekb">Navigation!$Q$32</definedName>
    <definedName name="Dgrt">Navigation!$P$66</definedName>
    <definedName name="Dh">Navigation!$BK$24</definedName>
    <definedName name="dira">Navigation!$Q$70</definedName>
    <definedName name="dirb">Navigation!$R$70</definedName>
    <definedName name="grta">Navigation!$Q$16</definedName>
    <definedName name="grta°">Navigation!$P$16</definedName>
    <definedName name="grtb">Navigation!$Q$34</definedName>
    <definedName name="H">Navigation!$P$67</definedName>
    <definedName name="hma">Navigation!$AA$11</definedName>
    <definedName name="hma°">Navigation!$AA$10</definedName>
    <definedName name="hmb">Navigation!$AA$28</definedName>
    <definedName name="hmb°">Navigation!$AA$27</definedName>
    <definedName name="Kurs">Navigation!$J$15</definedName>
    <definedName name="POL">Navigation!$J$7</definedName>
    <definedName name="Ra">Navigation!$P$63</definedName>
    <definedName name="Rb">Navigation!$P$64</definedName>
    <definedName name="Rmax">Navigation!$P$65</definedName>
    <definedName name="ta">Navigation!$P$18</definedName>
    <definedName name="tb">Navigation!$P$36</definedName>
    <definedName name="vb">Navigation!$AH$46</definedName>
    <definedName name="vl">Navigation!$AH$47</definedName>
  </definedNames>
  <calcPr calcId="181029"/>
  <customWorkbookViews>
    <customWorkbookView name="Microsoft Office-Anwender - Persönliche Ansicht" guid="{E1EB3338-3BB4-704D-BFFA-974E15A56345}" mergeInterval="0" personalView="1" windowWidth="1619" windowHeight="894" activeSheetId="1"/>
  </customWorkbookViews>
  <fileRecoveryPr autoRecover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" i="1" l="1"/>
  <c r="L7" i="1" l="1"/>
  <c r="AF46" i="1"/>
  <c r="AD49" i="1"/>
  <c r="AF47" i="1"/>
  <c r="T12" i="1" l="1"/>
  <c r="L8" i="1" l="1"/>
  <c r="C14" i="1" l="1"/>
  <c r="C10" i="1" l="1"/>
  <c r="C18" i="1" s="1"/>
  <c r="H18" i="1" l="1"/>
  <c r="T29" i="1" s="1"/>
  <c r="C20" i="1"/>
  <c r="C12" i="1"/>
  <c r="C19" i="1"/>
  <c r="C11" i="1"/>
  <c r="AA23" i="1"/>
  <c r="V25" i="1" s="1"/>
  <c r="W25" i="1" s="1"/>
  <c r="R28" i="1"/>
  <c r="P28" i="1"/>
  <c r="R11" i="1"/>
  <c r="O11" i="1"/>
  <c r="R5" i="1" s="1"/>
  <c r="G55" i="1"/>
  <c r="C55" i="1"/>
  <c r="AA26" i="1"/>
  <c r="AA6" i="1"/>
  <c r="V8" i="1" s="1"/>
  <c r="AA5" i="1"/>
  <c r="T6" i="1" s="1"/>
  <c r="AA22" i="1"/>
  <c r="AA9" i="1"/>
  <c r="T50" i="1"/>
  <c r="T51" i="1" s="1"/>
  <c r="T52" i="1" s="1"/>
  <c r="T53" i="1" s="1"/>
  <c r="T54" i="1" s="1"/>
  <c r="T55" i="1" s="1"/>
  <c r="T56" i="1" s="1"/>
  <c r="T57" i="1" s="1"/>
  <c r="T58" i="1" s="1"/>
  <c r="T59" i="1" s="1"/>
  <c r="T60" i="1" s="1"/>
  <c r="T61" i="1" s="1"/>
  <c r="T62" i="1" s="1"/>
  <c r="T63" i="1" s="1"/>
  <c r="T64" i="1" s="1"/>
  <c r="T65" i="1" s="1"/>
  <c r="T66" i="1" s="1"/>
  <c r="T67" i="1" s="1"/>
  <c r="T68" i="1" s="1"/>
  <c r="T69" i="1" s="1"/>
  <c r="T70" i="1" s="1"/>
  <c r="T71" i="1" s="1"/>
  <c r="T72" i="1" s="1"/>
  <c r="P11" i="1"/>
  <c r="O48" i="1"/>
  <c r="O49" i="1" l="1"/>
  <c r="O50" i="1" s="1"/>
  <c r="O51" i="1" s="1"/>
  <c r="O52" i="1" s="1"/>
  <c r="P5" i="1"/>
  <c r="W8" i="1"/>
  <c r="O28" i="1"/>
  <c r="P22" i="1" s="1"/>
  <c r="X6" i="1"/>
  <c r="Q11" i="1"/>
  <c r="R6" i="1" s="1"/>
  <c r="R7" i="1" s="1"/>
  <c r="R9" i="1" s="1"/>
  <c r="T23" i="1"/>
  <c r="X23" i="1"/>
  <c r="V6" i="1"/>
  <c r="V9" i="1" s="1"/>
  <c r="T25" i="1"/>
  <c r="T8" i="1"/>
  <c r="U23" i="1"/>
  <c r="U6" i="1"/>
  <c r="O53" i="1" l="1"/>
  <c r="O54" i="1" s="1"/>
  <c r="O55" i="1" s="1"/>
  <c r="O56" i="1" s="1"/>
  <c r="O57" i="1" s="1"/>
  <c r="O58" i="1" s="1"/>
  <c r="U29" i="1"/>
  <c r="AA25" i="1" s="1"/>
  <c r="U12" i="1"/>
  <c r="AA8" i="1" s="1"/>
  <c r="Q28" i="1"/>
  <c r="R23" i="1" s="1"/>
  <c r="R22" i="1"/>
  <c r="P6" i="1"/>
  <c r="P7" i="1" s="1"/>
  <c r="U9" i="1"/>
  <c r="U8" i="1"/>
  <c r="U10" i="1" s="1"/>
  <c r="U25" i="1"/>
  <c r="U27" i="1" s="1"/>
  <c r="W6" i="1"/>
  <c r="V10" i="1" s="1"/>
  <c r="W23" i="1"/>
  <c r="U26" i="1"/>
  <c r="V23" i="1"/>
  <c r="T9" i="1"/>
  <c r="T10" i="1" l="1"/>
  <c r="P8" i="1"/>
  <c r="P9" i="1" s="1"/>
  <c r="P16" i="1" s="1"/>
  <c r="P14" i="1"/>
  <c r="Q14" i="1" s="1"/>
  <c r="P23" i="1"/>
  <c r="P24" i="1" s="1"/>
  <c r="P25" i="1" s="1"/>
  <c r="P26" i="1" s="1"/>
  <c r="P34" i="1" s="1"/>
  <c r="R24" i="1"/>
  <c r="W9" i="1"/>
  <c r="V26" i="1"/>
  <c r="T26" i="1"/>
  <c r="V27" i="1"/>
  <c r="T27" i="1"/>
  <c r="W10" i="1"/>
  <c r="C56" i="1" l="1"/>
  <c r="E56" i="1" s="1"/>
  <c r="Q16" i="1"/>
  <c r="C57" i="1"/>
  <c r="E57" i="1" s="1"/>
  <c r="AC7" i="1"/>
  <c r="AC8" i="1" s="1"/>
  <c r="AC9" i="1" s="1"/>
  <c r="AC10" i="1" s="1"/>
  <c r="AC11" i="1" s="1"/>
  <c r="AC12" i="1" s="1"/>
  <c r="AC13" i="1" s="1"/>
  <c r="AC14" i="1" s="1"/>
  <c r="AC15" i="1" s="1"/>
  <c r="AC16" i="1" s="1"/>
  <c r="AC17" i="1" s="1"/>
  <c r="AC18" i="1" s="1"/>
  <c r="AC19" i="1" s="1"/>
  <c r="AC20" i="1" s="1"/>
  <c r="AC21" i="1" s="1"/>
  <c r="AC22" i="1" s="1"/>
  <c r="AC23" i="1" s="1"/>
  <c r="AC24" i="1" s="1"/>
  <c r="AC25" i="1" s="1"/>
  <c r="AC26" i="1" s="1"/>
  <c r="AC27" i="1" s="1"/>
  <c r="AC28" i="1" s="1"/>
  <c r="AC29" i="1" s="1"/>
  <c r="AC30" i="1" s="1"/>
  <c r="AC31" i="1" s="1"/>
  <c r="AC32" i="1" s="1"/>
  <c r="AC33" i="1" s="1"/>
  <c r="AC34" i="1" s="1"/>
  <c r="AC35" i="1" s="1"/>
  <c r="AC36" i="1" s="1"/>
  <c r="AC37" i="1" s="1"/>
  <c r="AC38" i="1" s="1"/>
  <c r="AC39" i="1" s="1"/>
  <c r="AC40" i="1" s="1"/>
  <c r="AC41" i="1" s="1"/>
  <c r="R26" i="1"/>
  <c r="W11" i="1"/>
  <c r="W12" i="1" s="1"/>
  <c r="AA7" i="1" s="1"/>
  <c r="AA10" i="1" s="1"/>
  <c r="W26" i="1"/>
  <c r="W27" i="1"/>
  <c r="P32" i="1" l="1"/>
  <c r="Q32" i="1" s="1"/>
  <c r="Q34" i="1"/>
  <c r="P66" i="1" s="1"/>
  <c r="AD7" i="1"/>
  <c r="G56" i="1"/>
  <c r="H56" i="1" s="1"/>
  <c r="G57" i="1"/>
  <c r="H57" i="1" s="1"/>
  <c r="W28" i="1"/>
  <c r="W29" i="1" s="1"/>
  <c r="AA24" i="1" s="1"/>
  <c r="AA27" i="1" s="1"/>
  <c r="Z29" i="1"/>
  <c r="AD18" i="1" l="1"/>
  <c r="AA28" i="1"/>
  <c r="P64" i="1"/>
  <c r="G60" i="1"/>
  <c r="AA29" i="1"/>
  <c r="H60" i="1" s="1"/>
  <c r="AD19" i="1" l="1"/>
  <c r="AD20" i="1"/>
  <c r="AD21" i="1" l="1"/>
  <c r="AD17" i="1"/>
  <c r="AD22" i="1" l="1"/>
  <c r="AD16" i="1"/>
  <c r="AD23" i="1" l="1"/>
  <c r="AD15" i="1"/>
  <c r="AD14" i="1" l="1"/>
  <c r="AD13" i="1" l="1"/>
  <c r="AD12" i="1" l="1"/>
  <c r="AD11" i="1" l="1"/>
  <c r="AD10" i="1" l="1"/>
  <c r="AD9" i="1" l="1"/>
  <c r="AD8" i="1" l="1"/>
  <c r="Z12" i="1"/>
  <c r="AA12" i="1" l="1"/>
  <c r="E60" i="1" s="1"/>
  <c r="C60" i="1"/>
  <c r="P63" i="1"/>
  <c r="AA11" i="1"/>
  <c r="P67" i="1" l="1"/>
  <c r="P65" i="1"/>
  <c r="P70" i="1" l="1"/>
  <c r="O70" i="1"/>
  <c r="R70" i="1" s="1"/>
  <c r="Q70" i="1" l="1"/>
  <c r="AF22" i="1"/>
  <c r="AH22" i="1" s="1"/>
  <c r="AF12" i="1"/>
  <c r="AH12" i="1" s="1"/>
  <c r="AF10" i="1"/>
  <c r="AH10" i="1" s="1"/>
  <c r="AF7" i="1"/>
  <c r="AH7" i="1" s="1"/>
  <c r="AF18" i="1"/>
  <c r="AH18" i="1" s="1"/>
  <c r="AF15" i="1"/>
  <c r="AH15" i="1" s="1"/>
  <c r="AF19" i="1"/>
  <c r="AH19" i="1" s="1"/>
  <c r="AF17" i="1"/>
  <c r="AH17" i="1" s="1"/>
  <c r="AF13" i="1"/>
  <c r="AH13" i="1" s="1"/>
  <c r="AF11" i="1"/>
  <c r="AH11" i="1" s="1"/>
  <c r="AF8" i="1"/>
  <c r="AH8" i="1" s="1"/>
  <c r="AF16" i="1"/>
  <c r="AH16" i="1" s="1"/>
  <c r="AF23" i="1"/>
  <c r="AH23" i="1" s="1"/>
  <c r="AF14" i="1"/>
  <c r="AH14" i="1" s="1"/>
  <c r="AF9" i="1"/>
  <c r="AH9" i="1" s="1"/>
  <c r="AF21" i="1"/>
  <c r="AH21" i="1" s="1"/>
  <c r="AF20" i="1"/>
  <c r="AH20" i="1" s="1"/>
  <c r="AE8" i="1" l="1"/>
  <c r="AG8" i="1" s="1"/>
  <c r="AI8" i="1" s="1"/>
  <c r="AE9" i="1"/>
  <c r="AG9" i="1" s="1"/>
  <c r="AI9" i="1" s="1"/>
  <c r="AE19" i="1"/>
  <c r="AG19" i="1" s="1"/>
  <c r="AI19" i="1" s="1"/>
  <c r="AE13" i="1"/>
  <c r="AG13" i="1" s="1"/>
  <c r="AI13" i="1" s="1"/>
  <c r="AE17" i="1"/>
  <c r="AG17" i="1" s="1"/>
  <c r="AI17" i="1" s="1"/>
  <c r="AE23" i="1"/>
  <c r="AG23" i="1" s="1"/>
  <c r="AI23" i="1" s="1"/>
  <c r="AE14" i="1"/>
  <c r="AG14" i="1" s="1"/>
  <c r="AE21" i="1"/>
  <c r="AG21" i="1" s="1"/>
  <c r="AI21" i="1" s="1"/>
  <c r="AE18" i="1"/>
  <c r="AJ18" i="1" s="1"/>
  <c r="AE10" i="1"/>
  <c r="AG10" i="1" s="1"/>
  <c r="AE20" i="1"/>
  <c r="AG20" i="1" s="1"/>
  <c r="AI20" i="1" s="1"/>
  <c r="AE11" i="1"/>
  <c r="AG11" i="1" s="1"/>
  <c r="AI11" i="1" s="1"/>
  <c r="AE22" i="1"/>
  <c r="AG22" i="1" s="1"/>
  <c r="AI22" i="1" s="1"/>
  <c r="AE15" i="1"/>
  <c r="AE12" i="1"/>
  <c r="AJ12" i="1" s="1"/>
  <c r="AE16" i="1"/>
  <c r="AJ16" i="1" s="1"/>
  <c r="AE7" i="1"/>
  <c r="AG7" i="1" s="1"/>
  <c r="AI7" i="1" s="1"/>
  <c r="AI14" i="1" l="1"/>
  <c r="AG15" i="1"/>
  <c r="AI15" i="1" s="1"/>
  <c r="AJ15" i="1"/>
  <c r="AI10" i="1"/>
  <c r="AJ8" i="1"/>
  <c r="AJ9" i="1"/>
  <c r="AJ10" i="1"/>
  <c r="AJ13" i="1"/>
  <c r="AJ19" i="1"/>
  <c r="AJ23" i="1"/>
  <c r="AJ21" i="1"/>
  <c r="AJ17" i="1"/>
  <c r="AG18" i="1"/>
  <c r="AI18" i="1" s="1"/>
  <c r="AG12" i="1"/>
  <c r="AI12" i="1" s="1"/>
  <c r="AJ22" i="1"/>
  <c r="AJ14" i="1"/>
  <c r="AJ20" i="1"/>
  <c r="AJ11" i="1"/>
  <c r="AG16" i="1"/>
  <c r="AI16" i="1" s="1"/>
  <c r="AJ7" i="1"/>
  <c r="AD25" i="1"/>
  <c r="AF25" i="1" s="1"/>
  <c r="AH25" i="1" s="1"/>
  <c r="AD26" i="1"/>
  <c r="AF26" i="1" s="1"/>
  <c r="AH26" i="1" s="1"/>
  <c r="AD27" i="1"/>
  <c r="AF27" i="1" s="1"/>
  <c r="AH27" i="1" s="1"/>
  <c r="AD28" i="1"/>
  <c r="AF28" i="1" s="1"/>
  <c r="AH28" i="1" s="1"/>
  <c r="AD29" i="1"/>
  <c r="AF29" i="1" s="1"/>
  <c r="AH29" i="1" s="1"/>
  <c r="AD24" i="1"/>
  <c r="AF24" i="1" s="1"/>
  <c r="AH24" i="1" s="1"/>
  <c r="AK10" i="1" l="1"/>
  <c r="AK14" i="1"/>
  <c r="AK7" i="1"/>
  <c r="AK22" i="1"/>
  <c r="AK13" i="1"/>
  <c r="AK8" i="1"/>
  <c r="AK19" i="1"/>
  <c r="AK9" i="1"/>
  <c r="AK20" i="1"/>
  <c r="AK17" i="1"/>
  <c r="AK11" i="1"/>
  <c r="AK16" i="1"/>
  <c r="AK15" i="1"/>
  <c r="AK21" i="1"/>
  <c r="AK12" i="1"/>
  <c r="AK18" i="1"/>
  <c r="AE25" i="1"/>
  <c r="AJ25" i="1" s="1"/>
  <c r="AE28" i="1"/>
  <c r="AJ28" i="1" s="1"/>
  <c r="AE29" i="1"/>
  <c r="AE24" i="1"/>
  <c r="AE27" i="1"/>
  <c r="AE26" i="1"/>
  <c r="AG25" i="1" l="1"/>
  <c r="AI25" i="1" s="1"/>
  <c r="AG28" i="1"/>
  <c r="AI28" i="1" s="1"/>
  <c r="AD30" i="1"/>
  <c r="AG29" i="1"/>
  <c r="AJ29" i="1"/>
  <c r="AG26" i="1"/>
  <c r="AJ26" i="1"/>
  <c r="AJ27" i="1"/>
  <c r="AG27" i="1"/>
  <c r="AG24" i="1"/>
  <c r="AJ24" i="1"/>
  <c r="AD31" i="1" l="1"/>
  <c r="AF30" i="1"/>
  <c r="AH30" i="1" s="1"/>
  <c r="AE30" i="1"/>
  <c r="AI27" i="1"/>
  <c r="AK27" i="1" s="1"/>
  <c r="AI24" i="1"/>
  <c r="AK23" i="1" s="1"/>
  <c r="AI26" i="1"/>
  <c r="AK25" i="1" s="1"/>
  <c r="AI29" i="1"/>
  <c r="AK28" i="1" s="1"/>
  <c r="AJ30" i="1" l="1"/>
  <c r="AG30" i="1"/>
  <c r="AD32" i="1"/>
  <c r="AK24" i="1"/>
  <c r="AE31" i="1"/>
  <c r="AF31" i="1"/>
  <c r="AH31" i="1" s="1"/>
  <c r="AK26" i="1"/>
  <c r="AE32" i="1" l="1"/>
  <c r="AF32" i="1"/>
  <c r="AH32" i="1" s="1"/>
  <c r="AJ31" i="1"/>
  <c r="AG31" i="1"/>
  <c r="AI31" i="1" s="1"/>
  <c r="AD33" i="1"/>
  <c r="AI30" i="1"/>
  <c r="AK29" i="1" s="1"/>
  <c r="AK30" i="1" l="1"/>
  <c r="AE33" i="1"/>
  <c r="AF33" i="1"/>
  <c r="AH33" i="1" s="1"/>
  <c r="AD34" i="1"/>
  <c r="AG32" i="1"/>
  <c r="AI32" i="1" s="1"/>
  <c r="AJ32" i="1"/>
  <c r="AK31" i="1" l="1"/>
  <c r="AD35" i="1"/>
  <c r="AF34" i="1"/>
  <c r="AH34" i="1" s="1"/>
  <c r="AE34" i="1"/>
  <c r="AG33" i="1"/>
  <c r="AI33" i="1" s="1"/>
  <c r="AJ33" i="1"/>
  <c r="AK32" i="1" l="1"/>
  <c r="AJ34" i="1"/>
  <c r="AG34" i="1"/>
  <c r="AI34" i="1" s="1"/>
  <c r="AD36" i="1"/>
  <c r="AE35" i="1"/>
  <c r="AF35" i="1"/>
  <c r="AH35" i="1" s="1"/>
  <c r="AJ35" i="1" l="1"/>
  <c r="AG35" i="1"/>
  <c r="AI35" i="1" s="1"/>
  <c r="AD37" i="1"/>
  <c r="AF36" i="1"/>
  <c r="AH36" i="1" s="1"/>
  <c r="AE36" i="1"/>
  <c r="AK33" i="1"/>
  <c r="AK34" i="1" l="1"/>
  <c r="AF37" i="1"/>
  <c r="AH37" i="1" s="1"/>
  <c r="AE37" i="1"/>
  <c r="AD38" i="1"/>
  <c r="AJ36" i="1"/>
  <c r="AG36" i="1"/>
  <c r="AI36" i="1" s="1"/>
  <c r="AK35" i="1" l="1"/>
  <c r="AD39" i="1"/>
  <c r="AG37" i="1"/>
  <c r="AI37" i="1" s="1"/>
  <c r="AJ37" i="1"/>
  <c r="AE38" i="1"/>
  <c r="AF38" i="1"/>
  <c r="AH38" i="1" s="1"/>
  <c r="AK36" i="1" l="1"/>
  <c r="AD40" i="1"/>
  <c r="AD41" i="1"/>
  <c r="AJ38" i="1"/>
  <c r="AG38" i="1"/>
  <c r="AI38" i="1" s="1"/>
  <c r="AE39" i="1"/>
  <c r="AF39" i="1"/>
  <c r="AH39" i="1" s="1"/>
  <c r="AK37" i="1" l="1"/>
  <c r="AJ39" i="1"/>
  <c r="AG39" i="1"/>
  <c r="AI39" i="1" s="1"/>
  <c r="AE41" i="1"/>
  <c r="AF41" i="1"/>
  <c r="AH41" i="1" s="1"/>
  <c r="AE40" i="1"/>
  <c r="AF40" i="1"/>
  <c r="AH40" i="1" s="1"/>
  <c r="AK38" i="1" l="1"/>
  <c r="AJ40" i="1"/>
  <c r="AG40" i="1"/>
  <c r="AI40" i="1" s="1"/>
  <c r="AJ41" i="1"/>
  <c r="AG41" i="1"/>
  <c r="AK39" i="1" l="1"/>
  <c r="AI41" i="1"/>
  <c r="AK40" i="1" s="1"/>
  <c r="AK41" i="1" l="1"/>
  <c r="AL38" i="1" l="1"/>
  <c r="AL22" i="1"/>
  <c r="AL9" i="1"/>
  <c r="AL18" i="1"/>
  <c r="AL21" i="1"/>
  <c r="AL33" i="1"/>
  <c r="AL17" i="1"/>
  <c r="AL15" i="1"/>
  <c r="AL24" i="1"/>
  <c r="AL16" i="1"/>
  <c r="AL31" i="1"/>
  <c r="AL29" i="1"/>
  <c r="AL32" i="1"/>
  <c r="AL12" i="1"/>
  <c r="AL11" i="1"/>
  <c r="AL13" i="1"/>
  <c r="AL8" i="1"/>
  <c r="AL25" i="1"/>
  <c r="AL26" i="1"/>
  <c r="AL19" i="1"/>
  <c r="AL37" i="1"/>
  <c r="AL36" i="1"/>
  <c r="AL27" i="1"/>
  <c r="AL28" i="1"/>
  <c r="AL20" i="1"/>
  <c r="AL39" i="1"/>
  <c r="AL41" i="1"/>
  <c r="AL7" i="1"/>
  <c r="AL40" i="1"/>
  <c r="AL35" i="1"/>
  <c r="AL14" i="1"/>
  <c r="AL34" i="1"/>
  <c r="AL10" i="1"/>
  <c r="AL30" i="1"/>
  <c r="AL23" i="1"/>
  <c r="AN8" i="1" l="1"/>
  <c r="AN9" i="1" s="1"/>
  <c r="AO9" i="1" s="1"/>
  <c r="AO8" i="1" l="1"/>
  <c r="AP8" i="1" s="1"/>
  <c r="AR8" i="1" s="1"/>
  <c r="AN7" i="1"/>
  <c r="AO7" i="1" s="1"/>
  <c r="AP7" i="1" s="1"/>
  <c r="AN10" i="1"/>
  <c r="AN11" i="1" s="1"/>
  <c r="AN12" i="1" s="1"/>
  <c r="AN13" i="1" s="1"/>
  <c r="AN14" i="1" s="1"/>
  <c r="AN15" i="1" s="1"/>
  <c r="AN16" i="1" s="1"/>
  <c r="AN17" i="1" s="1"/>
  <c r="AN18" i="1" s="1"/>
  <c r="AN19" i="1" s="1"/>
  <c r="AN20" i="1" s="1"/>
  <c r="AN21" i="1" s="1"/>
  <c r="AN22" i="1" s="1"/>
  <c r="AN23" i="1" s="1"/>
  <c r="AN24" i="1" s="1"/>
  <c r="AN25" i="1" s="1"/>
  <c r="AN26" i="1" s="1"/>
  <c r="AN27" i="1" s="1"/>
  <c r="AN28" i="1" s="1"/>
  <c r="AN29" i="1" s="1"/>
  <c r="AN30" i="1" s="1"/>
  <c r="AN31" i="1" s="1"/>
  <c r="AN32" i="1" s="1"/>
  <c r="AN33" i="1" s="1"/>
  <c r="AN34" i="1" s="1"/>
  <c r="AN35" i="1" s="1"/>
  <c r="AN36" i="1" s="1"/>
  <c r="AN37" i="1" s="1"/>
  <c r="AN38" i="1" s="1"/>
  <c r="AN39" i="1" s="1"/>
  <c r="AN40" i="1" s="1"/>
  <c r="AN41" i="1" s="1"/>
  <c r="AQ9" i="1"/>
  <c r="AS9" i="1" s="1"/>
  <c r="AP9" i="1"/>
  <c r="AQ8" i="1" l="1"/>
  <c r="AS8" i="1" s="1"/>
  <c r="AT8" i="1" s="1"/>
  <c r="AQ7" i="1"/>
  <c r="AS7" i="1" s="1"/>
  <c r="AO10" i="1"/>
  <c r="AQ10" i="1" s="1"/>
  <c r="AS10" i="1" s="1"/>
  <c r="AU9" i="1"/>
  <c r="AR9" i="1"/>
  <c r="AT9" i="1" s="1"/>
  <c r="AR7" i="1"/>
  <c r="AO11" i="1"/>
  <c r="AU8" i="1" l="1"/>
  <c r="AV8" i="1" s="1"/>
  <c r="AP10" i="1"/>
  <c r="AR10" i="1" s="1"/>
  <c r="AT10" i="1" s="1"/>
  <c r="AU7" i="1"/>
  <c r="AQ11" i="1"/>
  <c r="AS11" i="1" s="1"/>
  <c r="AP11" i="1"/>
  <c r="AT7" i="1"/>
  <c r="AO12" i="1"/>
  <c r="AV7" i="1" l="1"/>
  <c r="AU10" i="1"/>
  <c r="AV9" i="1" s="1"/>
  <c r="AQ12" i="1"/>
  <c r="AS12" i="1" s="1"/>
  <c r="AP12" i="1"/>
  <c r="AO13" i="1"/>
  <c r="AR11" i="1"/>
  <c r="AT11" i="1" s="1"/>
  <c r="AU11" i="1"/>
  <c r="AV10" i="1" l="1"/>
  <c r="AP13" i="1"/>
  <c r="AQ13" i="1"/>
  <c r="AS13" i="1" s="1"/>
  <c r="AR12" i="1"/>
  <c r="AU12" i="1"/>
  <c r="AO14" i="1"/>
  <c r="AT12" i="1" l="1"/>
  <c r="AV11" i="1" s="1"/>
  <c r="AO15" i="1"/>
  <c r="AQ14" i="1"/>
  <c r="AS14" i="1" s="1"/>
  <c r="AP14" i="1"/>
  <c r="AU13" i="1"/>
  <c r="AR13" i="1"/>
  <c r="AT13" i="1" s="1"/>
  <c r="AV12" i="1" l="1"/>
  <c r="AU14" i="1"/>
  <c r="AR14" i="1"/>
  <c r="AT14" i="1" s="1"/>
  <c r="AO16" i="1"/>
  <c r="AP15" i="1"/>
  <c r="AQ15" i="1"/>
  <c r="AS15" i="1" s="1"/>
  <c r="AV13" i="1" l="1"/>
  <c r="AP16" i="1"/>
  <c r="AQ16" i="1"/>
  <c r="AS16" i="1" s="1"/>
  <c r="AR15" i="1"/>
  <c r="AT15" i="1" s="1"/>
  <c r="AU15" i="1"/>
  <c r="AO17" i="1"/>
  <c r="AV14" i="1" l="1"/>
  <c r="AO18" i="1"/>
  <c r="AQ17" i="1"/>
  <c r="AS17" i="1" s="1"/>
  <c r="AP17" i="1"/>
  <c r="AR16" i="1"/>
  <c r="AU16" i="1"/>
  <c r="AT16" i="1" l="1"/>
  <c r="AV15" i="1" s="1"/>
  <c r="AU17" i="1"/>
  <c r="AR17" i="1"/>
  <c r="AT17" i="1" s="1"/>
  <c r="AP18" i="1"/>
  <c r="AQ18" i="1"/>
  <c r="AS18" i="1" s="1"/>
  <c r="AO19" i="1"/>
  <c r="AV16" i="1" l="1"/>
  <c r="AR18" i="1"/>
  <c r="AT18" i="1" s="1"/>
  <c r="AU18" i="1"/>
  <c r="AO20" i="1"/>
  <c r="AQ19" i="1"/>
  <c r="AS19" i="1" s="1"/>
  <c r="AP19" i="1"/>
  <c r="AV17" i="1" l="1"/>
  <c r="AU19" i="1"/>
  <c r="AR19" i="1"/>
  <c r="AQ20" i="1"/>
  <c r="AS20" i="1" s="1"/>
  <c r="AP20" i="1"/>
  <c r="AO21" i="1"/>
  <c r="AO22" i="1" l="1"/>
  <c r="AP21" i="1"/>
  <c r="AQ21" i="1"/>
  <c r="AS21" i="1" s="1"/>
  <c r="AU20" i="1"/>
  <c r="AR20" i="1"/>
  <c r="AT19" i="1"/>
  <c r="AV18" i="1" s="1"/>
  <c r="AT20" i="1" l="1"/>
  <c r="AV19" i="1" s="1"/>
  <c r="AR21" i="1"/>
  <c r="AU21" i="1"/>
  <c r="AO23" i="1"/>
  <c r="AP22" i="1"/>
  <c r="AQ22" i="1"/>
  <c r="AS22" i="1" s="1"/>
  <c r="AR22" i="1" l="1"/>
  <c r="AU22" i="1"/>
  <c r="AO24" i="1"/>
  <c r="AP23" i="1"/>
  <c r="AQ23" i="1"/>
  <c r="AS23" i="1" s="1"/>
  <c r="AT21" i="1"/>
  <c r="AV20" i="1" s="1"/>
  <c r="AR23" i="1" l="1"/>
  <c r="AU23" i="1"/>
  <c r="AO25" i="1"/>
  <c r="AQ24" i="1"/>
  <c r="AS24" i="1" s="1"/>
  <c r="AP24" i="1"/>
  <c r="AT22" i="1"/>
  <c r="AV21" i="1" s="1"/>
  <c r="AU24" i="1" l="1"/>
  <c r="AR24" i="1"/>
  <c r="AO26" i="1"/>
  <c r="AP25" i="1"/>
  <c r="AQ25" i="1"/>
  <c r="AS25" i="1" s="1"/>
  <c r="AT23" i="1"/>
  <c r="AV22" i="1" s="1"/>
  <c r="AR25" i="1" l="1"/>
  <c r="AU25" i="1"/>
  <c r="AO27" i="1"/>
  <c r="AT24" i="1"/>
  <c r="AV23" i="1" s="1"/>
  <c r="AQ26" i="1"/>
  <c r="AS26" i="1" s="1"/>
  <c r="AP26" i="1"/>
  <c r="AR26" i="1" l="1"/>
  <c r="AU26" i="1"/>
  <c r="AQ27" i="1"/>
  <c r="AS27" i="1" s="1"/>
  <c r="AP27" i="1"/>
  <c r="AO28" i="1"/>
  <c r="AT25" i="1"/>
  <c r="AV24" i="1" s="1"/>
  <c r="AO29" i="1" l="1"/>
  <c r="AQ28" i="1"/>
  <c r="AS28" i="1" s="1"/>
  <c r="AP28" i="1"/>
  <c r="AU27" i="1"/>
  <c r="AR27" i="1"/>
  <c r="AT27" i="1" s="1"/>
  <c r="AT26" i="1"/>
  <c r="AV25" i="1" s="1"/>
  <c r="AV26" i="1" l="1"/>
  <c r="AU28" i="1"/>
  <c r="AR28" i="1"/>
  <c r="AO30" i="1"/>
  <c r="AP29" i="1"/>
  <c r="AQ29" i="1"/>
  <c r="AS29" i="1" s="1"/>
  <c r="AO31" i="1" l="1"/>
  <c r="AT28" i="1"/>
  <c r="AV27" i="1" s="1"/>
  <c r="AR29" i="1"/>
  <c r="AU29" i="1"/>
  <c r="AQ30" i="1"/>
  <c r="AS30" i="1" s="1"/>
  <c r="AP30" i="1"/>
  <c r="AR30" i="1" l="1"/>
  <c r="AT30" i="1" s="1"/>
  <c r="AU30" i="1"/>
  <c r="AT29" i="1"/>
  <c r="AV28" i="1" s="1"/>
  <c r="AO32" i="1"/>
  <c r="AP31" i="1"/>
  <c r="AQ31" i="1"/>
  <c r="AS31" i="1" s="1"/>
  <c r="AV29" i="1" l="1"/>
  <c r="AU31" i="1"/>
  <c r="AR31" i="1"/>
  <c r="AO33" i="1"/>
  <c r="AP32" i="1"/>
  <c r="AQ32" i="1"/>
  <c r="AS32" i="1" s="1"/>
  <c r="AU32" i="1" l="1"/>
  <c r="AR32" i="1"/>
  <c r="AT32" i="1" s="1"/>
  <c r="AT31" i="1"/>
  <c r="AV30" i="1" s="1"/>
  <c r="AO34" i="1"/>
  <c r="AP33" i="1"/>
  <c r="AQ33" i="1"/>
  <c r="AS33" i="1" s="1"/>
  <c r="AV31" i="1" l="1"/>
  <c r="AR33" i="1"/>
  <c r="AU33" i="1"/>
  <c r="AO35" i="1"/>
  <c r="AQ34" i="1"/>
  <c r="AS34" i="1" s="1"/>
  <c r="AP34" i="1"/>
  <c r="AR34" i="1" l="1"/>
  <c r="AT34" i="1" s="1"/>
  <c r="AU34" i="1"/>
  <c r="AO36" i="1"/>
  <c r="AQ35" i="1"/>
  <c r="AS35" i="1" s="1"/>
  <c r="AP35" i="1"/>
  <c r="AT33" i="1"/>
  <c r="AV32" i="1" s="1"/>
  <c r="AV33" i="1" l="1"/>
  <c r="AR35" i="1"/>
  <c r="AU35" i="1"/>
  <c r="AO37" i="1"/>
  <c r="AP36" i="1"/>
  <c r="AQ36" i="1"/>
  <c r="AS36" i="1" s="1"/>
  <c r="AU36" i="1" l="1"/>
  <c r="AR36" i="1"/>
  <c r="AO38" i="1"/>
  <c r="AP37" i="1"/>
  <c r="AQ37" i="1"/>
  <c r="AS37" i="1" s="1"/>
  <c r="AT35" i="1"/>
  <c r="AV34" i="1" s="1"/>
  <c r="AQ38" i="1" l="1"/>
  <c r="AS38" i="1" s="1"/>
  <c r="AP38" i="1"/>
  <c r="AR37" i="1"/>
  <c r="AU37" i="1"/>
  <c r="AO39" i="1"/>
  <c r="AT36" i="1"/>
  <c r="AV35" i="1" s="1"/>
  <c r="AO41" i="1" l="1"/>
  <c r="AO40" i="1"/>
  <c r="AT37" i="1"/>
  <c r="AV36" i="1" s="1"/>
  <c r="AU38" i="1"/>
  <c r="AR38" i="1"/>
  <c r="AT38" i="1" s="1"/>
  <c r="AP39" i="1"/>
  <c r="AQ39" i="1"/>
  <c r="AS39" i="1" s="1"/>
  <c r="AV37" i="1" l="1"/>
  <c r="AP40" i="1"/>
  <c r="AQ40" i="1"/>
  <c r="AS40" i="1" s="1"/>
  <c r="AR39" i="1"/>
  <c r="AT39" i="1" s="1"/>
  <c r="AU39" i="1"/>
  <c r="AP41" i="1"/>
  <c r="AQ41" i="1"/>
  <c r="AS41" i="1" s="1"/>
  <c r="AV38" i="1" l="1"/>
  <c r="AU41" i="1"/>
  <c r="AR41" i="1"/>
  <c r="AR40" i="1"/>
  <c r="AU40" i="1"/>
  <c r="AT40" i="1" l="1"/>
  <c r="AV39" i="1" s="1"/>
  <c r="AT41" i="1"/>
  <c r="AV40" i="1" s="1"/>
  <c r="AV41" i="1" l="1"/>
  <c r="AW12" i="1" s="1"/>
  <c r="AW25" i="1"/>
  <c r="AW16" i="1"/>
  <c r="AW38" i="1"/>
  <c r="AW21" i="1"/>
  <c r="AW24" i="1"/>
  <c r="AW41" i="1"/>
  <c r="AW23" i="1"/>
  <c r="AW13" i="1"/>
  <c r="AW34" i="1"/>
  <c r="AW14" i="1"/>
  <c r="AW28" i="1"/>
  <c r="AW26" i="1"/>
  <c r="AW32" i="1"/>
  <c r="AW29" i="1"/>
  <c r="AW9" i="1"/>
  <c r="AW7" i="1"/>
  <c r="AW37" i="1"/>
  <c r="AW15" i="1"/>
  <c r="AW19" i="1"/>
  <c r="AW17" i="1"/>
  <c r="AW35" i="1" l="1"/>
  <c r="AW10" i="1"/>
  <c r="AW11" i="1"/>
  <c r="AW39" i="1"/>
  <c r="AW18" i="1"/>
  <c r="AW40" i="1"/>
  <c r="AW8" i="1"/>
  <c r="AW36" i="1"/>
  <c r="AW27" i="1"/>
  <c r="AW20" i="1"/>
  <c r="AW22" i="1"/>
  <c r="AW31" i="1"/>
  <c r="AW33" i="1"/>
  <c r="AW30" i="1"/>
  <c r="AY8" i="1" l="1"/>
  <c r="AY9" i="1" s="1"/>
  <c r="AY10" i="1" s="1"/>
  <c r="AY11" i="1" s="1"/>
  <c r="AY12" i="1" s="1"/>
  <c r="AY13" i="1" s="1"/>
  <c r="AY14" i="1" s="1"/>
  <c r="AY15" i="1" s="1"/>
  <c r="AY16" i="1" s="1"/>
  <c r="AY17" i="1" s="1"/>
  <c r="AY18" i="1" s="1"/>
  <c r="AY19" i="1" s="1"/>
  <c r="AY20" i="1" s="1"/>
  <c r="AY21" i="1" s="1"/>
  <c r="AY22" i="1" s="1"/>
  <c r="AY23" i="1" s="1"/>
  <c r="AY24" i="1" s="1"/>
  <c r="AY25" i="1" s="1"/>
  <c r="AY26" i="1" s="1"/>
  <c r="AY27" i="1" s="1"/>
  <c r="AY28" i="1" s="1"/>
  <c r="AY29" i="1" s="1"/>
  <c r="AY30" i="1" s="1"/>
  <c r="AY31" i="1" s="1"/>
  <c r="AY32" i="1" s="1"/>
  <c r="AY33" i="1" s="1"/>
  <c r="AY34" i="1" s="1"/>
  <c r="AY35" i="1" s="1"/>
  <c r="AY36" i="1" s="1"/>
  <c r="AY37" i="1" s="1"/>
  <c r="AY38" i="1" s="1"/>
  <c r="AY39" i="1" s="1"/>
  <c r="AY40" i="1" s="1"/>
  <c r="AY41" i="1" s="1"/>
  <c r="AZ9" i="1" l="1"/>
  <c r="AZ8" i="1"/>
  <c r="AY7" i="1"/>
  <c r="AZ7" i="1" s="1"/>
  <c r="BA7" i="1" s="1"/>
  <c r="BB9" i="1"/>
  <c r="BD9" i="1" s="1"/>
  <c r="BA9" i="1"/>
  <c r="AZ10" i="1"/>
  <c r="BA8" i="1" l="1"/>
  <c r="BB8" i="1"/>
  <c r="BD8" i="1" s="1"/>
  <c r="BB7" i="1"/>
  <c r="BD7" i="1" s="1"/>
  <c r="AZ11" i="1"/>
  <c r="BC9" i="1"/>
  <c r="BE9" i="1" s="1"/>
  <c r="BF9" i="1"/>
  <c r="BB10" i="1"/>
  <c r="BD10" i="1" s="1"/>
  <c r="BA10" i="1"/>
  <c r="BF7" i="1" l="1"/>
  <c r="BC7" i="1"/>
  <c r="BE7" i="1" s="1"/>
  <c r="BF8" i="1"/>
  <c r="BC8" i="1"/>
  <c r="BE8" i="1" s="1"/>
  <c r="BF10" i="1"/>
  <c r="BC10" i="1"/>
  <c r="BE10" i="1" s="1"/>
  <c r="BA11" i="1"/>
  <c r="BB11" i="1"/>
  <c r="BD11" i="1" s="1"/>
  <c r="AZ12" i="1"/>
  <c r="BG8" i="1" l="1"/>
  <c r="BG7" i="1"/>
  <c r="BG9" i="1"/>
  <c r="BB12" i="1"/>
  <c r="BD12" i="1" s="1"/>
  <c r="BA12" i="1"/>
  <c r="AZ13" i="1"/>
  <c r="BF11" i="1"/>
  <c r="BC11" i="1"/>
  <c r="BE11" i="1" s="1"/>
  <c r="BG10" i="1" l="1"/>
  <c r="AZ14" i="1"/>
  <c r="BA13" i="1"/>
  <c r="BB13" i="1"/>
  <c r="BD13" i="1" s="1"/>
  <c r="BC12" i="1"/>
  <c r="BE12" i="1" s="1"/>
  <c r="BF12" i="1"/>
  <c r="BG11" i="1" l="1"/>
  <c r="AZ15" i="1"/>
  <c r="BC13" i="1"/>
  <c r="BF13" i="1"/>
  <c r="BB14" i="1"/>
  <c r="BD14" i="1" s="1"/>
  <c r="BA14" i="1"/>
  <c r="BC14" i="1" l="1"/>
  <c r="BE14" i="1" s="1"/>
  <c r="BF14" i="1"/>
  <c r="BE13" i="1"/>
  <c r="BG12" i="1" s="1"/>
  <c r="BA15" i="1"/>
  <c r="BB15" i="1"/>
  <c r="BD15" i="1" s="1"/>
  <c r="AZ16" i="1"/>
  <c r="BG13" i="1" l="1"/>
  <c r="BA16" i="1"/>
  <c r="BB16" i="1"/>
  <c r="BD16" i="1" s="1"/>
  <c r="AZ17" i="1"/>
  <c r="BC15" i="1"/>
  <c r="BE15" i="1" s="1"/>
  <c r="BF15" i="1"/>
  <c r="BG14" i="1" l="1"/>
  <c r="BB17" i="1"/>
  <c r="BD17" i="1" s="1"/>
  <c r="BA17" i="1"/>
  <c r="AZ18" i="1"/>
  <c r="BC16" i="1"/>
  <c r="BF16" i="1"/>
  <c r="BE16" i="1" l="1"/>
  <c r="BG15" i="1" s="1"/>
  <c r="BB18" i="1"/>
  <c r="BD18" i="1" s="1"/>
  <c r="BA18" i="1"/>
  <c r="AZ19" i="1"/>
  <c r="BF17" i="1"/>
  <c r="BC17" i="1"/>
  <c r="BE17" i="1" s="1"/>
  <c r="BG16" i="1" l="1"/>
  <c r="BC18" i="1"/>
  <c r="BF18" i="1"/>
  <c r="AZ20" i="1"/>
  <c r="BA19" i="1"/>
  <c r="BB19" i="1"/>
  <c r="BD19" i="1" s="1"/>
  <c r="BA20" i="1" l="1"/>
  <c r="BB20" i="1"/>
  <c r="BD20" i="1" s="1"/>
  <c r="BC19" i="1"/>
  <c r="BE19" i="1" s="1"/>
  <c r="BF19" i="1"/>
  <c r="AZ21" i="1"/>
  <c r="BE18" i="1"/>
  <c r="BG17" i="1" s="1"/>
  <c r="BG18" i="1" l="1"/>
  <c r="BA21" i="1"/>
  <c r="BB21" i="1"/>
  <c r="BD21" i="1" s="1"/>
  <c r="AZ22" i="1"/>
  <c r="BC20" i="1"/>
  <c r="BE20" i="1" s="1"/>
  <c r="BF20" i="1"/>
  <c r="BG19" i="1" l="1"/>
  <c r="AZ23" i="1"/>
  <c r="BB22" i="1"/>
  <c r="BD22" i="1" s="1"/>
  <c r="BA22" i="1"/>
  <c r="BF21" i="1"/>
  <c r="BC21" i="1"/>
  <c r="BE21" i="1" s="1"/>
  <c r="BG20" i="1" l="1"/>
  <c r="BF22" i="1"/>
  <c r="BC22" i="1"/>
  <c r="BE22" i="1" s="1"/>
  <c r="BA23" i="1"/>
  <c r="BB23" i="1"/>
  <c r="BD23" i="1" s="1"/>
  <c r="AZ24" i="1"/>
  <c r="BG21" i="1" l="1"/>
  <c r="BF23" i="1"/>
  <c r="BC23" i="1"/>
  <c r="BE23" i="1" s="1"/>
  <c r="AZ25" i="1"/>
  <c r="BA24" i="1"/>
  <c r="BB24" i="1"/>
  <c r="BD24" i="1" s="1"/>
  <c r="BG22" i="1" l="1"/>
  <c r="BC24" i="1"/>
  <c r="BE24" i="1" s="1"/>
  <c r="BF24" i="1"/>
  <c r="AZ26" i="1"/>
  <c r="BB25" i="1"/>
  <c r="BD25" i="1" s="1"/>
  <c r="BA25" i="1"/>
  <c r="BG23" i="1" l="1"/>
  <c r="BF25" i="1"/>
  <c r="BC25" i="1"/>
  <c r="AZ27" i="1"/>
  <c r="BA26" i="1"/>
  <c r="BB26" i="1"/>
  <c r="BD26" i="1" s="1"/>
  <c r="BC26" i="1" l="1"/>
  <c r="BF26" i="1"/>
  <c r="BB27" i="1"/>
  <c r="BD27" i="1" s="1"/>
  <c r="BA27" i="1"/>
  <c r="BE25" i="1"/>
  <c r="BG24" i="1" s="1"/>
  <c r="AZ28" i="1"/>
  <c r="BA28" i="1" l="1"/>
  <c r="BB28" i="1"/>
  <c r="BD28" i="1" s="1"/>
  <c r="AZ29" i="1"/>
  <c r="BC27" i="1"/>
  <c r="BF27" i="1"/>
  <c r="BE26" i="1"/>
  <c r="BG25" i="1" s="1"/>
  <c r="BE27" i="1" l="1"/>
  <c r="BG26" i="1" s="1"/>
  <c r="AZ30" i="1"/>
  <c r="BB29" i="1"/>
  <c r="BD29" i="1" s="1"/>
  <c r="BA29" i="1"/>
  <c r="BC28" i="1"/>
  <c r="BF28" i="1"/>
  <c r="BE28" i="1" l="1"/>
  <c r="BG27" i="1" s="1"/>
  <c r="AZ31" i="1"/>
  <c r="BF29" i="1"/>
  <c r="BC29" i="1"/>
  <c r="BE29" i="1" s="1"/>
  <c r="BB30" i="1"/>
  <c r="BD30" i="1" s="1"/>
  <c r="BA30" i="1"/>
  <c r="BG28" i="1" l="1"/>
  <c r="BF30" i="1"/>
  <c r="BC30" i="1"/>
  <c r="BE30" i="1" s="1"/>
  <c r="AZ32" i="1"/>
  <c r="BA31" i="1"/>
  <c r="BB31" i="1"/>
  <c r="BD31" i="1" s="1"/>
  <c r="BG29" i="1" l="1"/>
  <c r="BF31" i="1"/>
  <c r="BC31" i="1"/>
  <c r="BE31" i="1" s="1"/>
  <c r="AZ33" i="1"/>
  <c r="BA32" i="1"/>
  <c r="BB32" i="1"/>
  <c r="BD32" i="1" s="1"/>
  <c r="BG30" i="1" l="1"/>
  <c r="AZ34" i="1"/>
  <c r="BF32" i="1"/>
  <c r="BC32" i="1"/>
  <c r="BE32" i="1" s="1"/>
  <c r="BA33" i="1"/>
  <c r="BB33" i="1"/>
  <c r="BD33" i="1" s="1"/>
  <c r="BG31" i="1" l="1"/>
  <c r="BC33" i="1"/>
  <c r="BE33" i="1" s="1"/>
  <c r="BF33" i="1"/>
  <c r="AZ35" i="1"/>
  <c r="BB34" i="1"/>
  <c r="BD34" i="1" s="1"/>
  <c r="BA34" i="1"/>
  <c r="BG32" i="1" l="1"/>
  <c r="AZ36" i="1"/>
  <c r="BC34" i="1"/>
  <c r="BF34" i="1"/>
  <c r="BB35" i="1"/>
  <c r="BD35" i="1" s="1"/>
  <c r="BA35" i="1"/>
  <c r="BC35" i="1" l="1"/>
  <c r="BE35" i="1" s="1"/>
  <c r="BF35" i="1"/>
  <c r="BE34" i="1"/>
  <c r="BG33" i="1" s="1"/>
  <c r="BA36" i="1"/>
  <c r="BB36" i="1"/>
  <c r="BD36" i="1" s="1"/>
  <c r="AZ37" i="1"/>
  <c r="BG34" i="1" l="1"/>
  <c r="BB37" i="1"/>
  <c r="BD37" i="1" s="1"/>
  <c r="BA37" i="1"/>
  <c r="AZ38" i="1"/>
  <c r="BC36" i="1"/>
  <c r="BF36" i="1"/>
  <c r="AZ39" i="1" l="1"/>
  <c r="BA38" i="1"/>
  <c r="BB38" i="1"/>
  <c r="BD38" i="1" s="1"/>
  <c r="BF37" i="1"/>
  <c r="BC37" i="1"/>
  <c r="BE37" i="1" s="1"/>
  <c r="BE36" i="1"/>
  <c r="BG35" i="1" s="1"/>
  <c r="BG36" i="1" l="1"/>
  <c r="AZ41" i="1"/>
  <c r="AZ40" i="1"/>
  <c r="BF38" i="1"/>
  <c r="BC38" i="1"/>
  <c r="BE38" i="1" s="1"/>
  <c r="BB39" i="1"/>
  <c r="BD39" i="1" s="1"/>
  <c r="BA39" i="1"/>
  <c r="BG37" i="1" l="1"/>
  <c r="BF39" i="1"/>
  <c r="BC39" i="1"/>
  <c r="BE39" i="1" s="1"/>
  <c r="BB40" i="1"/>
  <c r="BD40" i="1" s="1"/>
  <c r="BA40" i="1"/>
  <c r="BA41" i="1"/>
  <c r="BB41" i="1"/>
  <c r="BD41" i="1" s="1"/>
  <c r="BG38" i="1" l="1"/>
  <c r="BC40" i="1"/>
  <c r="BF40" i="1"/>
  <c r="BC41" i="1"/>
  <c r="BF41" i="1"/>
  <c r="BE41" i="1" l="1"/>
  <c r="BG41" i="1" s="1"/>
  <c r="BE40" i="1"/>
  <c r="BG39" i="1" s="1"/>
  <c r="BG40" i="1" l="1"/>
  <c r="BJ6" i="1" s="1"/>
  <c r="P15" i="1" l="1"/>
  <c r="Q15" i="1"/>
  <c r="BK6" i="1"/>
  <c r="BM6" i="1" s="1"/>
  <c r="BO6" i="1" s="1"/>
  <c r="BJ7" i="1"/>
  <c r="BK7" i="1" s="1"/>
  <c r="BL6" i="1" l="1"/>
  <c r="BN6" i="1" s="1"/>
  <c r="BJ8" i="1"/>
  <c r="BM7" i="1"/>
  <c r="BO7" i="1" s="1"/>
  <c r="BO8" i="1" s="1"/>
  <c r="BL7" i="1"/>
  <c r="BN7" i="1" s="1"/>
  <c r="BK12" i="1" l="1"/>
  <c r="BK14" i="1" s="1"/>
  <c r="BN8" i="1"/>
  <c r="BK11" i="1" s="1"/>
  <c r="BK13" i="1" s="1"/>
  <c r="P17" i="1"/>
  <c r="BK17" i="1" l="1"/>
  <c r="P35" i="1"/>
  <c r="P18" i="1"/>
  <c r="Q17" i="1"/>
  <c r="BK18" i="1" l="1"/>
  <c r="BK19" i="1" s="1"/>
  <c r="BK20" i="1" s="1"/>
  <c r="BK23" i="1" s="1"/>
  <c r="Q18" i="1"/>
  <c r="C24" i="1"/>
  <c r="C58" i="1"/>
  <c r="E58" i="1" s="1"/>
  <c r="Q19" i="1"/>
  <c r="P19" i="1" s="1"/>
  <c r="C59" i="1" s="1"/>
  <c r="Q35" i="1"/>
  <c r="P36" i="1"/>
  <c r="G58" i="1" l="1"/>
  <c r="H58" i="1" s="1"/>
  <c r="Q36" i="1"/>
  <c r="E59" i="1"/>
  <c r="AH46" i="1" l="1"/>
  <c r="BK21" i="1"/>
  <c r="BK28" i="1" l="1"/>
  <c r="BK22" i="1"/>
  <c r="AJ46" i="1"/>
  <c r="BO28" i="1"/>
  <c r="J23" i="1" s="1"/>
  <c r="BM28" i="1"/>
  <c r="G23" i="1" s="1"/>
  <c r="BK27" i="1"/>
  <c r="AC79" i="1" s="1"/>
  <c r="BK24" i="1"/>
  <c r="AH47" i="1"/>
  <c r="AC80" i="1" l="1"/>
  <c r="AC78" i="1"/>
  <c r="AD79" i="1"/>
  <c r="AG79" i="1" s="1"/>
  <c r="AJ79" i="1" s="1"/>
  <c r="AC105" i="1"/>
  <c r="AC106" i="1" s="1"/>
  <c r="AK105" i="1"/>
  <c r="AK106" i="1" s="1"/>
  <c r="AJ47" i="1"/>
  <c r="P33" i="1"/>
  <c r="Q33" i="1" s="1"/>
  <c r="Q37" i="1" s="1"/>
  <c r="P37" i="1" s="1"/>
  <c r="BO27" i="1"/>
  <c r="F23" i="1" s="1"/>
  <c r="BM27" i="1"/>
  <c r="C23" i="1" s="1"/>
  <c r="BN28" i="1"/>
  <c r="H23" i="1" s="1"/>
  <c r="AC81" i="1" l="1"/>
  <c r="AD80" i="1"/>
  <c r="AG80" i="1" s="1"/>
  <c r="AE79" i="1"/>
  <c r="AH79" i="1" s="1"/>
  <c r="AF79" i="1"/>
  <c r="AI79" i="1" s="1"/>
  <c r="AC77" i="1"/>
  <c r="AD78" i="1"/>
  <c r="AG78" i="1" s="1"/>
  <c r="BN27" i="1"/>
  <c r="E23" i="1" s="1"/>
  <c r="G59" i="1"/>
  <c r="H59" i="1" s="1"/>
  <c r="AE78" i="1" l="1"/>
  <c r="AH78" i="1" s="1"/>
  <c r="AF78" i="1"/>
  <c r="AI78" i="1" s="1"/>
  <c r="AJ78" i="1"/>
  <c r="AD77" i="1"/>
  <c r="AG77" i="1" s="1"/>
  <c r="AC76" i="1"/>
  <c r="AE80" i="1"/>
  <c r="AH80" i="1" s="1"/>
  <c r="AF80" i="1"/>
  <c r="AI80" i="1" s="1"/>
  <c r="AJ80" i="1"/>
  <c r="AC82" i="1"/>
  <c r="AD81" i="1"/>
  <c r="AG81" i="1" s="1"/>
  <c r="AD76" i="1" l="1"/>
  <c r="AG76" i="1" s="1"/>
  <c r="AC75" i="1"/>
  <c r="AE77" i="1"/>
  <c r="AH77" i="1" s="1"/>
  <c r="AF77" i="1"/>
  <c r="AI77" i="1" s="1"/>
  <c r="AJ77" i="1"/>
  <c r="AF81" i="1"/>
  <c r="AI81" i="1" s="1"/>
  <c r="AE81" i="1"/>
  <c r="AH81" i="1" s="1"/>
  <c r="AJ81" i="1"/>
  <c r="AC83" i="1"/>
  <c r="AD82" i="1"/>
  <c r="AG82" i="1" s="1"/>
  <c r="AF82" i="1" l="1"/>
  <c r="AI82" i="1" s="1"/>
  <c r="AE82" i="1"/>
  <c r="AH82" i="1" s="1"/>
  <c r="AJ82" i="1"/>
  <c r="AC74" i="1"/>
  <c r="AD75" i="1"/>
  <c r="AG75" i="1" s="1"/>
  <c r="AC84" i="1"/>
  <c r="AD83" i="1"/>
  <c r="AG83" i="1" s="1"/>
  <c r="AE76" i="1"/>
  <c r="AH76" i="1" s="1"/>
  <c r="AF76" i="1"/>
  <c r="AI76" i="1" s="1"/>
  <c r="AJ76" i="1"/>
  <c r="AE83" i="1" l="1"/>
  <c r="AH83" i="1" s="1"/>
  <c r="AF83" i="1"/>
  <c r="AI83" i="1" s="1"/>
  <c r="AJ83" i="1"/>
  <c r="AD74" i="1"/>
  <c r="AG74" i="1" s="1"/>
  <c r="AC73" i="1"/>
  <c r="AC85" i="1"/>
  <c r="AD84" i="1"/>
  <c r="AG84" i="1" s="1"/>
  <c r="AF75" i="1"/>
  <c r="AI75" i="1" s="1"/>
  <c r="AE75" i="1"/>
  <c r="AH75" i="1" s="1"/>
  <c r="AJ75" i="1"/>
  <c r="AF74" i="1" l="1"/>
  <c r="AI74" i="1" s="1"/>
  <c r="AE74" i="1"/>
  <c r="AH74" i="1" s="1"/>
  <c r="AJ74" i="1"/>
  <c r="AF84" i="1"/>
  <c r="AI84" i="1" s="1"/>
  <c r="AE84" i="1"/>
  <c r="AH84" i="1" s="1"/>
  <c r="AJ84" i="1"/>
  <c r="AC72" i="1"/>
  <c r="AD73" i="1"/>
  <c r="AG73" i="1" s="1"/>
  <c r="AD85" i="1"/>
  <c r="AG85" i="1" s="1"/>
  <c r="AC86" i="1"/>
  <c r="AF73" i="1" l="1"/>
  <c r="AI73" i="1" s="1"/>
  <c r="AE73" i="1"/>
  <c r="AH73" i="1" s="1"/>
  <c r="AJ73" i="1"/>
  <c r="AC71" i="1"/>
  <c r="AD72" i="1"/>
  <c r="AG72" i="1" s="1"/>
  <c r="AD86" i="1"/>
  <c r="AG86" i="1" s="1"/>
  <c r="AC87" i="1"/>
  <c r="AF85" i="1"/>
  <c r="AI85" i="1" s="1"/>
  <c r="AE85" i="1"/>
  <c r="AH85" i="1" s="1"/>
  <c r="AJ85" i="1"/>
  <c r="AC88" i="1" l="1"/>
  <c r="AD87" i="1"/>
  <c r="AG87" i="1" s="1"/>
  <c r="AE72" i="1"/>
  <c r="AH72" i="1" s="1"/>
  <c r="AF72" i="1"/>
  <c r="AI72" i="1" s="1"/>
  <c r="AJ72" i="1"/>
  <c r="AC70" i="1"/>
  <c r="AD71" i="1"/>
  <c r="AG71" i="1" s="1"/>
  <c r="AF86" i="1"/>
  <c r="AI86" i="1" s="1"/>
  <c r="AE86" i="1"/>
  <c r="AH86" i="1" s="1"/>
  <c r="AJ86" i="1"/>
  <c r="AE71" i="1" l="1"/>
  <c r="AH71" i="1" s="1"/>
  <c r="AF71" i="1"/>
  <c r="AI71" i="1" s="1"/>
  <c r="AJ71" i="1"/>
  <c r="AC69" i="1"/>
  <c r="AD70" i="1"/>
  <c r="AG70" i="1" s="1"/>
  <c r="AE87" i="1"/>
  <c r="AH87" i="1" s="1"/>
  <c r="AF87" i="1"/>
  <c r="AI87" i="1" s="1"/>
  <c r="AJ87" i="1"/>
  <c r="AC89" i="1"/>
  <c r="AD88" i="1"/>
  <c r="AG88" i="1" s="1"/>
  <c r="AD69" i="1" l="1"/>
  <c r="AG69" i="1" s="1"/>
  <c r="AC68" i="1"/>
  <c r="AF70" i="1"/>
  <c r="AI70" i="1" s="1"/>
  <c r="AE70" i="1"/>
  <c r="AH70" i="1" s="1"/>
  <c r="AJ70" i="1"/>
  <c r="AE88" i="1"/>
  <c r="AH88" i="1" s="1"/>
  <c r="AF88" i="1"/>
  <c r="AI88" i="1" s="1"/>
  <c r="AJ88" i="1"/>
  <c r="AC90" i="1"/>
  <c r="AD89" i="1"/>
  <c r="AG89" i="1" s="1"/>
  <c r="AD68" i="1" l="1"/>
  <c r="AG68" i="1" s="1"/>
  <c r="AC67" i="1"/>
  <c r="AF89" i="1"/>
  <c r="AI89" i="1" s="1"/>
  <c r="AE89" i="1"/>
  <c r="AH89" i="1" s="1"/>
  <c r="AJ89" i="1"/>
  <c r="AC91" i="1"/>
  <c r="AD90" i="1"/>
  <c r="AG90" i="1" s="1"/>
  <c r="AF69" i="1"/>
  <c r="AI69" i="1" s="1"/>
  <c r="AE69" i="1"/>
  <c r="AH69" i="1" s="1"/>
  <c r="AJ69" i="1"/>
  <c r="AF90" i="1" l="1"/>
  <c r="AI90" i="1" s="1"/>
  <c r="AE90" i="1"/>
  <c r="AH90" i="1" s="1"/>
  <c r="AJ90" i="1"/>
  <c r="AD67" i="1"/>
  <c r="AG67" i="1" s="1"/>
  <c r="AC66" i="1"/>
  <c r="AC92" i="1"/>
  <c r="AD91" i="1"/>
  <c r="AG91" i="1" s="1"/>
  <c r="AF68" i="1"/>
  <c r="AI68" i="1" s="1"/>
  <c r="AE68" i="1"/>
  <c r="AH68" i="1" s="1"/>
  <c r="AJ68" i="1"/>
  <c r="AF67" i="1" l="1"/>
  <c r="AI67" i="1" s="1"/>
  <c r="AE67" i="1"/>
  <c r="AH67" i="1" s="1"/>
  <c r="AJ67" i="1"/>
  <c r="AF91" i="1"/>
  <c r="AI91" i="1" s="1"/>
  <c r="AE91" i="1"/>
  <c r="AH91" i="1" s="1"/>
  <c r="AJ91" i="1"/>
  <c r="AC93" i="1"/>
  <c r="AD92" i="1"/>
  <c r="AG92" i="1" s="1"/>
  <c r="AD66" i="1"/>
  <c r="AG66" i="1" s="1"/>
  <c r="AC65" i="1"/>
  <c r="AE92" i="1" l="1"/>
  <c r="AH92" i="1" s="1"/>
  <c r="AF92" i="1"/>
  <c r="AI92" i="1" s="1"/>
  <c r="AJ92" i="1"/>
  <c r="AD93" i="1"/>
  <c r="AG93" i="1" s="1"/>
  <c r="AC94" i="1"/>
  <c r="AD65" i="1"/>
  <c r="AG65" i="1" s="1"/>
  <c r="AC64" i="1"/>
  <c r="AF66" i="1"/>
  <c r="AI66" i="1" s="1"/>
  <c r="AE66" i="1"/>
  <c r="AH66" i="1" s="1"/>
  <c r="AJ66" i="1"/>
  <c r="AF65" i="1" l="1"/>
  <c r="AI65" i="1" s="1"/>
  <c r="AE65" i="1"/>
  <c r="AH65" i="1" s="1"/>
  <c r="AJ65" i="1"/>
  <c r="AF93" i="1"/>
  <c r="AI93" i="1" s="1"/>
  <c r="AE93" i="1"/>
  <c r="AH93" i="1" s="1"/>
  <c r="AJ93" i="1"/>
  <c r="AD64" i="1"/>
  <c r="AG64" i="1" s="1"/>
  <c r="AC63" i="1"/>
  <c r="AC95" i="1"/>
  <c r="AD94" i="1"/>
  <c r="AG94" i="1" s="1"/>
  <c r="AD63" i="1" l="1"/>
  <c r="AG63" i="1" s="1"/>
  <c r="AC62" i="1"/>
  <c r="AE64" i="1"/>
  <c r="AH64" i="1" s="1"/>
  <c r="AF64" i="1"/>
  <c r="AI64" i="1" s="1"/>
  <c r="AJ64" i="1"/>
  <c r="AF94" i="1"/>
  <c r="AI94" i="1" s="1"/>
  <c r="AE94" i="1"/>
  <c r="AH94" i="1" s="1"/>
  <c r="AJ94" i="1"/>
  <c r="AD95" i="1"/>
  <c r="AG95" i="1" s="1"/>
  <c r="AC96" i="1"/>
  <c r="AC97" i="1" l="1"/>
  <c r="AD96" i="1"/>
  <c r="AG96" i="1" s="1"/>
  <c r="AD62" i="1"/>
  <c r="AG62" i="1" s="1"/>
  <c r="AC61" i="1"/>
  <c r="AE95" i="1"/>
  <c r="AH95" i="1" s="1"/>
  <c r="AF95" i="1"/>
  <c r="AI95" i="1" s="1"/>
  <c r="AJ95" i="1"/>
  <c r="AE63" i="1"/>
  <c r="AH63" i="1" s="1"/>
  <c r="AF63" i="1"/>
  <c r="AI63" i="1" s="1"/>
  <c r="AJ63" i="1"/>
  <c r="AF62" i="1" l="1"/>
  <c r="AI62" i="1" s="1"/>
  <c r="AE62" i="1"/>
  <c r="AH62" i="1" s="1"/>
  <c r="AJ62" i="1"/>
  <c r="AE96" i="1"/>
  <c r="AH96" i="1" s="1"/>
  <c r="AF96" i="1"/>
  <c r="AI96" i="1" s="1"/>
  <c r="AJ96" i="1"/>
  <c r="AC60" i="1"/>
  <c r="AD61" i="1"/>
  <c r="AG61" i="1" s="1"/>
  <c r="AC98" i="1"/>
  <c r="AD97" i="1"/>
  <c r="AG97" i="1" s="1"/>
  <c r="AE61" i="1" l="1"/>
  <c r="AH61" i="1" s="1"/>
  <c r="AF61" i="1"/>
  <c r="AI61" i="1" s="1"/>
  <c r="AJ61" i="1"/>
  <c r="AC59" i="1"/>
  <c r="AD60" i="1"/>
  <c r="AG60" i="1" s="1"/>
  <c r="AF97" i="1"/>
  <c r="AI97" i="1" s="1"/>
  <c r="AE97" i="1"/>
  <c r="AH97" i="1" s="1"/>
  <c r="AJ97" i="1"/>
  <c r="AC99" i="1"/>
  <c r="AD98" i="1"/>
  <c r="AG98" i="1" s="1"/>
  <c r="AE60" i="1" l="1"/>
  <c r="AH60" i="1" s="1"/>
  <c r="AF60" i="1"/>
  <c r="AI60" i="1" s="1"/>
  <c r="AJ60" i="1"/>
  <c r="AC58" i="1"/>
  <c r="AD59" i="1"/>
  <c r="AG59" i="1" s="1"/>
  <c r="AF98" i="1"/>
  <c r="AI98" i="1" s="1"/>
  <c r="AE98" i="1"/>
  <c r="AH98" i="1" s="1"/>
  <c r="AJ98" i="1"/>
  <c r="AC100" i="1"/>
  <c r="AD99" i="1"/>
  <c r="AG99" i="1" s="1"/>
  <c r="AE59" i="1" l="1"/>
  <c r="AH59" i="1" s="1"/>
  <c r="AF59" i="1"/>
  <c r="AI59" i="1" s="1"/>
  <c r="AJ59" i="1"/>
  <c r="AD58" i="1"/>
  <c r="AG58" i="1" s="1"/>
  <c r="AC57" i="1"/>
  <c r="AF99" i="1"/>
  <c r="AI99" i="1" s="1"/>
  <c r="AE99" i="1"/>
  <c r="AH99" i="1" s="1"/>
  <c r="AJ99" i="1"/>
  <c r="AC101" i="1"/>
  <c r="AD100" i="1"/>
  <c r="AG100" i="1" s="1"/>
  <c r="AD57" i="1" l="1"/>
  <c r="AG57" i="1" s="1"/>
  <c r="AC56" i="1"/>
  <c r="AF58" i="1"/>
  <c r="AI58" i="1" s="1"/>
  <c r="AE58" i="1"/>
  <c r="AH58" i="1" s="1"/>
  <c r="AJ58" i="1"/>
  <c r="AE100" i="1"/>
  <c r="AH100" i="1" s="1"/>
  <c r="AF100" i="1"/>
  <c r="AI100" i="1" s="1"/>
  <c r="AJ100" i="1"/>
  <c r="AD101" i="1"/>
  <c r="AG101" i="1" s="1"/>
  <c r="AC102" i="1"/>
  <c r="AC103" i="1" l="1"/>
  <c r="AD102" i="1"/>
  <c r="AG102" i="1" s="1"/>
  <c r="AC55" i="1"/>
  <c r="AC54" i="1" s="1"/>
  <c r="AD56" i="1"/>
  <c r="AG56" i="1" s="1"/>
  <c r="AF101" i="1"/>
  <c r="AI101" i="1" s="1"/>
  <c r="AE101" i="1"/>
  <c r="AH101" i="1" s="1"/>
  <c r="AJ101" i="1"/>
  <c r="AE57" i="1"/>
  <c r="AH57" i="1" s="1"/>
  <c r="AF57" i="1"/>
  <c r="AI57" i="1" s="1"/>
  <c r="AJ57" i="1"/>
  <c r="AC53" i="1" l="1"/>
  <c r="AD54" i="1"/>
  <c r="AG54" i="1" s="1"/>
  <c r="AD55" i="1"/>
  <c r="AG55" i="1" s="1"/>
  <c r="AF102" i="1"/>
  <c r="AI102" i="1" s="1"/>
  <c r="AE102" i="1"/>
  <c r="AH102" i="1" s="1"/>
  <c r="AJ102" i="1"/>
  <c r="AF56" i="1"/>
  <c r="AI56" i="1" s="1"/>
  <c r="AE56" i="1"/>
  <c r="AH56" i="1" s="1"/>
  <c r="AJ56" i="1"/>
  <c r="AD103" i="1"/>
  <c r="AG103" i="1" s="1"/>
  <c r="AC104" i="1"/>
  <c r="AD53" i="1" l="1"/>
  <c r="AG53" i="1" s="1"/>
  <c r="AF54" i="1"/>
  <c r="AI54" i="1" s="1"/>
  <c r="AE54" i="1"/>
  <c r="AH54" i="1" s="1"/>
  <c r="AJ54" i="1"/>
  <c r="AF53" i="1"/>
  <c r="AI53" i="1" s="1"/>
  <c r="AE53" i="1"/>
  <c r="AH53" i="1" s="1"/>
  <c r="AJ53" i="1"/>
  <c r="AD104" i="1"/>
  <c r="AG104" i="1" s="1"/>
  <c r="AE55" i="1"/>
  <c r="AH55" i="1" s="1"/>
  <c r="AF55" i="1"/>
  <c r="AI55" i="1" s="1"/>
  <c r="AJ55" i="1"/>
  <c r="AE103" i="1"/>
  <c r="AH103" i="1" s="1"/>
  <c r="AF103" i="1"/>
  <c r="AI103" i="1" s="1"/>
  <c r="AJ103" i="1"/>
  <c r="AE104" i="1" l="1"/>
  <c r="AH104" i="1" s="1"/>
  <c r="AF104" i="1"/>
  <c r="AI104" i="1" s="1"/>
  <c r="AJ104" i="1"/>
</calcChain>
</file>

<file path=xl/sharedStrings.xml><?xml version="1.0" encoding="utf-8"?>
<sst xmlns="http://schemas.openxmlformats.org/spreadsheetml/2006/main" count="251" uniqueCount="151">
  <si>
    <t>Grad</t>
  </si>
  <si>
    <t>UT1</t>
  </si>
  <si>
    <t>Date</t>
  </si>
  <si>
    <t>Datum:</t>
  </si>
  <si>
    <t>d</t>
  </si>
  <si>
    <t>t</t>
  </si>
  <si>
    <t>j</t>
  </si>
  <si>
    <t>l</t>
  </si>
  <si>
    <t>Grad,xxxxx</t>
  </si>
  <si>
    <t>Bogemaß</t>
  </si>
  <si>
    <t>Namen</t>
  </si>
  <si>
    <t>Formelz.</t>
  </si>
  <si>
    <t>Monat</t>
  </si>
  <si>
    <t>MB</t>
  </si>
  <si>
    <t>m</t>
  </si>
  <si>
    <t xml:space="preserve"> '</t>
  </si>
  <si>
    <t>Messung 1</t>
  </si>
  <si>
    <t>Messung 2</t>
  </si>
  <si>
    <t>Augeshöhe:</t>
  </si>
  <si>
    <t>Uhrzeit UT1:</t>
  </si>
  <si>
    <t>Sextantenablesung:</t>
  </si>
  <si>
    <t xml:space="preserve">Schiffsmittag um: </t>
  </si>
  <si>
    <t>STANDORT:</t>
  </si>
  <si>
    <t>Zusatzinformationen</t>
  </si>
  <si>
    <t>Test 1</t>
  </si>
  <si>
    <t>Breite =</t>
  </si>
  <si>
    <t>Länge =</t>
  </si>
  <si>
    <t>b1=</t>
  </si>
  <si>
    <r>
      <rPr>
        <sz val="12"/>
        <color theme="1"/>
        <rFont val="Symbol"/>
        <family val="1"/>
        <charset val="2"/>
      </rPr>
      <t>l</t>
    </r>
    <r>
      <rPr>
        <sz val="12"/>
        <color theme="1"/>
        <rFont val="Helvetica Neue"/>
        <family val="2"/>
      </rPr>
      <t>1</t>
    </r>
  </si>
  <si>
    <r>
      <rPr>
        <sz val="12"/>
        <color theme="1"/>
        <rFont val="Symbol"/>
        <family val="1"/>
        <charset val="2"/>
      </rPr>
      <t>l</t>
    </r>
    <r>
      <rPr>
        <sz val="12"/>
        <color theme="1"/>
        <rFont val="Helvetica Neue"/>
        <family val="2"/>
      </rPr>
      <t>2</t>
    </r>
  </si>
  <si>
    <t>Grafik</t>
  </si>
  <si>
    <r>
      <t xml:space="preserve">Diff </t>
    </r>
    <r>
      <rPr>
        <sz val="12"/>
        <color theme="1"/>
        <rFont val="Symbol"/>
        <family val="1"/>
        <charset val="2"/>
      </rPr>
      <t>l</t>
    </r>
  </si>
  <si>
    <t>Augeshöhe</t>
  </si>
  <si>
    <t>m=</t>
  </si>
  <si>
    <t>b=</t>
  </si>
  <si>
    <t xml:space="preserve">Gesamtbeschickung: </t>
  </si>
  <si>
    <t xml:space="preserve">Indexberichtigiung: </t>
  </si>
  <si>
    <t xml:space="preserve">Sextantenablesung: </t>
  </si>
  <si>
    <t xml:space="preserve">beobachtete Höhe: </t>
  </si>
  <si>
    <t xml:space="preserve">Augeshöhe: </t>
  </si>
  <si>
    <t xml:space="preserve">Grad; Min </t>
  </si>
  <si>
    <t>hma</t>
  </si>
  <si>
    <t>hmb</t>
  </si>
  <si>
    <t xml:space="preserve"> '  </t>
  </si>
  <si>
    <t>Quotient</t>
  </si>
  <si>
    <t>dira</t>
  </si>
  <si>
    <t>dirb</t>
  </si>
  <si>
    <t>Feststellung der Sonnenrichtung</t>
  </si>
  <si>
    <t>Zeit UT1:</t>
  </si>
  <si>
    <t>Greenwichwinkel Grt:</t>
  </si>
  <si>
    <t>Deklination d:</t>
  </si>
  <si>
    <t>LHA:</t>
  </si>
  <si>
    <t>Azimut z:</t>
  </si>
  <si>
    <t>beobachtete Höhe h:</t>
  </si>
  <si>
    <t>Schnittpunkt</t>
  </si>
  <si>
    <t>Grt°</t>
  </si>
  <si>
    <t>Grt =</t>
  </si>
  <si>
    <t>Zuwachs =</t>
  </si>
  <si>
    <t>Grt'</t>
  </si>
  <si>
    <t>z</t>
  </si>
  <si>
    <t>aza</t>
  </si>
  <si>
    <t>azb</t>
  </si>
  <si>
    <t>Grt</t>
  </si>
  <si>
    <r>
      <rPr>
        <sz val="11"/>
        <color rgb="FF000000"/>
        <rFont val="Symbol"/>
        <charset val="2"/>
      </rPr>
      <t>d</t>
    </r>
    <r>
      <rPr>
        <sz val="11"/>
        <color rgb="FF000000"/>
        <rFont val="Helvetica Neue"/>
        <family val="2"/>
      </rPr>
      <t>°</t>
    </r>
  </si>
  <si>
    <r>
      <rPr>
        <sz val="11"/>
        <color rgb="FF000000"/>
        <rFont val="Symbol"/>
        <charset val="2"/>
      </rPr>
      <t>d</t>
    </r>
    <r>
      <rPr>
        <sz val="11"/>
        <color rgb="FF000000"/>
        <rFont val="Helvetica Neue"/>
        <family val="2"/>
      </rPr>
      <t>'</t>
    </r>
  </si>
  <si>
    <t>Grt + 1h =</t>
  </si>
  <si>
    <t>Diff 1 =</t>
  </si>
  <si>
    <t>Diff 2 =</t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</si>
  <si>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Helvetica Neue"/>
        <family val="2"/>
      </rPr>
      <t xml:space="preserve"> =</t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</si>
  <si>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Helvetica Neue"/>
        <family val="2"/>
      </rPr>
      <t xml:space="preserve"> + 1h =</t>
    </r>
  </si>
  <si>
    <t>Ra=</t>
  </si>
  <si>
    <t>Rb=</t>
  </si>
  <si>
    <t>Rmax=</t>
  </si>
  <si>
    <r>
      <rPr>
        <sz val="11"/>
        <color theme="1"/>
        <rFont val="Symbol"/>
        <charset val="2"/>
      </rPr>
      <t>D</t>
    </r>
    <r>
      <rPr>
        <sz val="11"/>
        <color theme="1"/>
        <rFont val="Helvetica Neue"/>
        <family val="2"/>
      </rPr>
      <t>grt=</t>
    </r>
  </si>
  <si>
    <t xml:space="preserve">Zusatzbeschickung: </t>
  </si>
  <si>
    <t xml:space="preserve">Bogenmass: </t>
  </si>
  <si>
    <t>hma°</t>
  </si>
  <si>
    <t>hmb°</t>
  </si>
  <si>
    <t xml:space="preserve">Sonnenrand U/ O: </t>
  </si>
  <si>
    <t>U</t>
  </si>
  <si>
    <t xml:space="preserve">Segelbreite: </t>
  </si>
  <si>
    <t>OR</t>
  </si>
  <si>
    <t>Zusatzbeschickung UR und OR</t>
  </si>
  <si>
    <t>Gesamtbeschickung</t>
  </si>
  <si>
    <t>m1=</t>
  </si>
  <si>
    <t>m2=</t>
  </si>
  <si>
    <t>b2=</t>
  </si>
  <si>
    <t>D</t>
  </si>
  <si>
    <r>
      <rPr>
        <sz val="16"/>
        <color theme="1"/>
        <rFont val="Symbol"/>
        <charset val="2"/>
      </rPr>
      <t>j</t>
    </r>
    <r>
      <rPr>
        <sz val="12"/>
        <color theme="1"/>
        <rFont val="Helvetica Neue"/>
        <family val="2"/>
      </rPr>
      <t>°</t>
    </r>
  </si>
  <si>
    <r>
      <rPr>
        <sz val="16"/>
        <color theme="1"/>
        <rFont val="Symbol"/>
        <charset val="2"/>
      </rPr>
      <t>j</t>
    </r>
    <r>
      <rPr>
        <vertAlign val="subscript"/>
        <sz val="12"/>
        <color theme="1"/>
        <rFont val="Helvetica Neue"/>
        <family val="2"/>
      </rPr>
      <t>rad</t>
    </r>
  </si>
  <si>
    <r>
      <t>Grt</t>
    </r>
    <r>
      <rPr>
        <vertAlign val="subscript"/>
        <sz val="12"/>
        <color theme="1"/>
        <rFont val="Helvetica Neue"/>
        <family val="2"/>
      </rPr>
      <t>1</t>
    </r>
    <r>
      <rPr>
        <sz val="12"/>
        <color theme="1"/>
        <rFont val="Helvetica Neue"/>
        <family val="2"/>
      </rPr>
      <t xml:space="preserve"> </t>
    </r>
    <r>
      <rPr>
        <u/>
        <sz val="12"/>
        <color theme="1"/>
        <rFont val="Helvetica Neue"/>
        <family val="2"/>
      </rPr>
      <t>+</t>
    </r>
    <r>
      <rPr>
        <sz val="12"/>
        <color theme="1"/>
        <rFont val="Helvetica Neue"/>
        <family val="2"/>
      </rPr>
      <t xml:space="preserve"> </t>
    </r>
    <r>
      <rPr>
        <sz val="16"/>
        <color theme="1"/>
        <rFont val="Symbol"/>
        <charset val="2"/>
      </rPr>
      <t>t</t>
    </r>
  </si>
  <si>
    <r>
      <t>Grt</t>
    </r>
    <r>
      <rPr>
        <vertAlign val="subscript"/>
        <sz val="12"/>
        <color theme="1"/>
        <rFont val="Helvetica Neue"/>
        <family val="2"/>
      </rPr>
      <t>2</t>
    </r>
    <r>
      <rPr>
        <sz val="12"/>
        <color theme="1"/>
        <rFont val="Helvetica Neue"/>
        <family val="2"/>
      </rPr>
      <t xml:space="preserve"> </t>
    </r>
    <r>
      <rPr>
        <u/>
        <sz val="12"/>
        <color theme="1"/>
        <rFont val="Helvetica Neue"/>
        <family val="2"/>
      </rPr>
      <t>+</t>
    </r>
    <r>
      <rPr>
        <sz val="12"/>
        <color theme="1"/>
        <rFont val="Helvetica Neue"/>
        <family val="2"/>
      </rPr>
      <t xml:space="preserve"> </t>
    </r>
    <r>
      <rPr>
        <sz val="16"/>
        <color theme="1"/>
        <rFont val="Symbol"/>
        <charset val="2"/>
      </rPr>
      <t>t</t>
    </r>
  </si>
  <si>
    <t>Test 2</t>
  </si>
  <si>
    <r>
      <t xml:space="preserve">Diff </t>
    </r>
    <r>
      <rPr>
        <sz val="12"/>
        <color theme="1"/>
        <rFont val="Symbol"/>
        <family val="1"/>
        <charset val="2"/>
      </rPr>
      <t>l</t>
    </r>
    <r>
      <rPr>
        <sz val="14"/>
        <color theme="1"/>
        <rFont val="Helvetica Neue"/>
        <family val="2"/>
      </rPr>
      <t>*</t>
    </r>
  </si>
  <si>
    <r>
      <rPr>
        <sz val="14"/>
        <color theme="1"/>
        <rFont val="Symbol"/>
        <charset val="2"/>
      </rPr>
      <t>l</t>
    </r>
    <r>
      <rPr>
        <vertAlign val="subscript"/>
        <sz val="12"/>
        <color theme="1"/>
        <rFont val="Helvetica Neue"/>
        <family val="2"/>
      </rPr>
      <t>1</t>
    </r>
  </si>
  <si>
    <r>
      <rPr>
        <sz val="14"/>
        <color theme="1"/>
        <rFont val="Symbol"/>
        <charset val="2"/>
      </rPr>
      <t>l</t>
    </r>
    <r>
      <rPr>
        <vertAlign val="subscript"/>
        <sz val="12"/>
        <color theme="1"/>
        <rFont val="Helvetica Neue"/>
        <family val="2"/>
      </rPr>
      <t>2</t>
    </r>
  </si>
  <si>
    <r>
      <t>Dj/Dl</t>
    </r>
    <r>
      <rPr>
        <vertAlign val="subscript"/>
        <sz val="14"/>
        <color theme="1"/>
        <rFont val="Symbol"/>
        <charset val="2"/>
      </rPr>
      <t xml:space="preserve">1 </t>
    </r>
    <r>
      <rPr>
        <sz val="14"/>
        <color theme="1"/>
        <rFont val="Symbol"/>
        <charset val="2"/>
      </rPr>
      <t>=</t>
    </r>
  </si>
  <si>
    <r>
      <t>Dj/Dl</t>
    </r>
    <r>
      <rPr>
        <vertAlign val="subscript"/>
        <sz val="14"/>
        <color theme="1"/>
        <rFont val="Symbol"/>
        <charset val="2"/>
      </rPr>
      <t>2</t>
    </r>
    <r>
      <rPr>
        <sz val="14"/>
        <color theme="1"/>
        <rFont val="Symbol"/>
        <charset val="2"/>
      </rPr>
      <t xml:space="preserve"> =</t>
    </r>
  </si>
  <si>
    <r>
      <rPr>
        <sz val="14"/>
        <color theme="1"/>
        <rFont val="Helvetica Neue"/>
        <family val="2"/>
      </rPr>
      <t>𝜑</t>
    </r>
    <r>
      <rPr>
        <vertAlign val="subscript"/>
        <sz val="12"/>
        <color theme="1"/>
        <rFont val="Helvetica Neue"/>
        <family val="2"/>
      </rPr>
      <t>1</t>
    </r>
    <r>
      <rPr>
        <sz val="12"/>
        <color theme="1"/>
        <rFont val="Helvetica Neue"/>
        <family val="2"/>
      </rPr>
      <t xml:space="preserve"> - m</t>
    </r>
    <r>
      <rPr>
        <vertAlign val="subscript"/>
        <sz val="12"/>
        <color theme="1"/>
        <rFont val="Helvetica Neue"/>
        <family val="2"/>
      </rPr>
      <t>1</t>
    </r>
    <r>
      <rPr>
        <sz val="12"/>
        <color theme="1"/>
        <rFont val="Helvetica Neue"/>
        <family val="2"/>
      </rPr>
      <t>⋅</t>
    </r>
    <r>
      <rPr>
        <sz val="14"/>
        <color theme="1"/>
        <rFont val="Helvetica Neue"/>
        <family val="2"/>
      </rPr>
      <t>𝜆</t>
    </r>
    <r>
      <rPr>
        <vertAlign val="subscript"/>
        <sz val="12"/>
        <color theme="1"/>
        <rFont val="Helvetica Neue"/>
        <family val="2"/>
      </rPr>
      <t>1</t>
    </r>
    <r>
      <rPr>
        <sz val="12"/>
        <color theme="1"/>
        <rFont val="Helvetica Neue"/>
        <family val="2"/>
      </rPr>
      <t xml:space="preserve"> =</t>
    </r>
  </si>
  <si>
    <r>
      <rPr>
        <sz val="14"/>
        <color theme="1"/>
        <rFont val="Helvetica Neue"/>
        <family val="2"/>
      </rPr>
      <t>𝜑</t>
    </r>
    <r>
      <rPr>
        <vertAlign val="subscript"/>
        <sz val="12"/>
        <color theme="1"/>
        <rFont val="Helvetica Neue"/>
        <family val="2"/>
      </rPr>
      <t>2</t>
    </r>
    <r>
      <rPr>
        <sz val="12"/>
        <color theme="1"/>
        <rFont val="Helvetica Neue"/>
        <family val="2"/>
      </rPr>
      <t xml:space="preserve"> - m</t>
    </r>
    <r>
      <rPr>
        <vertAlign val="subscript"/>
        <sz val="12"/>
        <color theme="1"/>
        <rFont val="Helvetica Neue"/>
        <family val="2"/>
      </rPr>
      <t>2</t>
    </r>
    <r>
      <rPr>
        <sz val="12"/>
        <color theme="1"/>
        <rFont val="Helvetica Neue"/>
        <family val="2"/>
      </rPr>
      <t>⋅</t>
    </r>
    <r>
      <rPr>
        <sz val="14"/>
        <color theme="1"/>
        <rFont val="Helvetica Neue"/>
        <family val="2"/>
      </rPr>
      <t>𝜆</t>
    </r>
    <r>
      <rPr>
        <sz val="12"/>
        <color theme="1"/>
        <rFont val="Helvetica Neue"/>
        <family val="2"/>
      </rPr>
      <t>2 =</t>
    </r>
  </si>
  <si>
    <t>Koeffizienten</t>
  </si>
  <si>
    <t xml:space="preserve"> =</t>
  </si>
  <si>
    <t>Numerische Standortfindung</t>
  </si>
  <si>
    <t>Stufe 1</t>
  </si>
  <si>
    <t>Stufe 2</t>
  </si>
  <si>
    <t>Stufe 3</t>
  </si>
  <si>
    <t xml:space="preserve">Indexberichtigung Messung 1: </t>
  </si>
  <si>
    <t xml:space="preserve">Indexberichtigung Messung 2: </t>
  </si>
  <si>
    <t>Ergebniss</t>
  </si>
  <si>
    <t>Versegelung</t>
  </si>
  <si>
    <t>Strecke:</t>
  </si>
  <si>
    <t>nm</t>
  </si>
  <si>
    <t xml:space="preserve">Kurs: </t>
  </si>
  <si>
    <r>
      <rPr>
        <sz val="12"/>
        <color rgb="FF000000"/>
        <rFont val="Helvetica Neue"/>
        <family val="2"/>
      </rPr>
      <t>m</t>
    </r>
    <r>
      <rPr>
        <vertAlign val="subscript"/>
        <sz val="12"/>
        <color rgb="FF000000"/>
        <rFont val="Helvetica Neue"/>
        <family val="2"/>
      </rPr>
      <t>2</t>
    </r>
    <r>
      <rPr>
        <sz val="12"/>
        <color rgb="FF000000"/>
        <rFont val="Helvetica Neue"/>
        <family val="2"/>
      </rPr>
      <t>⋅</t>
    </r>
    <r>
      <rPr>
        <sz val="14"/>
        <color rgb="FF000000"/>
        <rFont val="Helvetica Neue"/>
        <family val="2"/>
      </rPr>
      <t>𝜆</t>
    </r>
    <r>
      <rPr>
        <vertAlign val="subscript"/>
        <sz val="12"/>
        <color rgb="FF000000"/>
        <rFont val="Helvetica Neue"/>
        <family val="2"/>
      </rPr>
      <t xml:space="preserve">S </t>
    </r>
    <r>
      <rPr>
        <sz val="12"/>
        <color rgb="FF000000"/>
        <rFont val="Helvetica Neue"/>
        <family val="2"/>
      </rPr>
      <t>+ b2 =</t>
    </r>
  </si>
  <si>
    <t>Test 0</t>
  </si>
  <si>
    <t xml:space="preserve">M1 = </t>
  </si>
  <si>
    <t xml:space="preserve">w = </t>
  </si>
  <si>
    <r>
      <t>A</t>
    </r>
    <r>
      <rPr>
        <vertAlign val="subscript"/>
        <sz val="12"/>
        <color theme="1"/>
        <rFont val="Helvetica Neue"/>
        <family val="2"/>
      </rPr>
      <t>Z</t>
    </r>
    <r>
      <rPr>
        <sz val="12"/>
        <color theme="1"/>
        <rFont val="Helvetica Neue"/>
        <family val="2"/>
      </rPr>
      <t xml:space="preserve"> = </t>
    </r>
  </si>
  <si>
    <r>
      <t>A</t>
    </r>
    <r>
      <rPr>
        <vertAlign val="subscript"/>
        <sz val="12"/>
        <color theme="1"/>
        <rFont val="Helvetica Neue"/>
        <family val="2"/>
      </rPr>
      <t>Zrad</t>
    </r>
    <r>
      <rPr>
        <sz val="12"/>
        <color theme="1"/>
        <rFont val="Helvetica Neue"/>
        <family val="2"/>
      </rPr>
      <t xml:space="preserve"> = </t>
    </r>
  </si>
  <si>
    <t>H =</t>
  </si>
  <si>
    <t>Satz 1</t>
  </si>
  <si>
    <t>Satz 2</t>
  </si>
  <si>
    <r>
      <t>arccot(M</t>
    </r>
    <r>
      <rPr>
        <vertAlign val="subscript"/>
        <sz val="12"/>
        <color theme="1"/>
        <rFont val="Helvetica Neue"/>
        <family val="2"/>
      </rPr>
      <t>1</t>
    </r>
    <r>
      <rPr>
        <sz val="12"/>
        <color theme="1"/>
        <rFont val="Helvetica Neue"/>
        <family val="2"/>
      </rPr>
      <t>)</t>
    </r>
  </si>
  <si>
    <r>
      <t>90°∧270°</t>
    </r>
    <r>
      <rPr>
        <u/>
        <sz val="12"/>
        <color theme="1"/>
        <rFont val="Helvetica Neue"/>
        <family val="2"/>
      </rPr>
      <t>+</t>
    </r>
    <r>
      <rPr>
        <sz val="12"/>
        <color theme="1"/>
        <rFont val="Helvetica Neue"/>
        <family val="2"/>
      </rPr>
      <t xml:space="preserve"> 𝜔</t>
    </r>
  </si>
  <si>
    <r>
      <t>Bogenmass(A</t>
    </r>
    <r>
      <rPr>
        <vertAlign val="subscript"/>
        <sz val="12"/>
        <color theme="1"/>
        <rFont val="Helvetica Neue"/>
        <family val="2"/>
      </rPr>
      <t>Z</t>
    </r>
    <r>
      <rPr>
        <sz val="12"/>
        <color theme="1"/>
        <rFont val="Helvetica Neue"/>
        <family val="2"/>
      </rPr>
      <t>)</t>
    </r>
  </si>
  <si>
    <r>
      <t xml:space="preserve"> -d°cos(A</t>
    </r>
    <r>
      <rPr>
        <vertAlign val="subscript"/>
        <sz val="12"/>
        <color theme="1"/>
        <rFont val="Helvetica Neue"/>
        <family val="2"/>
      </rPr>
      <t>Z</t>
    </r>
    <r>
      <rPr>
        <sz val="12"/>
        <color theme="1"/>
        <rFont val="Helvetica Neue"/>
        <family val="2"/>
      </rPr>
      <t>-c)/cos(A</t>
    </r>
    <r>
      <rPr>
        <vertAlign val="subscript"/>
        <sz val="12"/>
        <color theme="1"/>
        <rFont val="Helvetica Neue"/>
        <family val="2"/>
      </rPr>
      <t>Z</t>
    </r>
    <r>
      <rPr>
        <sz val="12"/>
        <color theme="1"/>
        <rFont val="Helvetica Neue"/>
        <family val="2"/>
      </rPr>
      <t>)</t>
    </r>
  </si>
  <si>
    <r>
      <t>(b</t>
    </r>
    <r>
      <rPr>
        <vertAlign val="subscript"/>
        <sz val="12"/>
        <color theme="1"/>
        <rFont val="Helvetica Neue"/>
        <family val="2"/>
      </rPr>
      <t>1</t>
    </r>
    <r>
      <rPr>
        <sz val="12"/>
        <color theme="1"/>
        <rFont val="Helvetica Neue"/>
        <family val="2"/>
      </rPr>
      <t>-𝛥b-b</t>
    </r>
    <r>
      <rPr>
        <vertAlign val="subscript"/>
        <sz val="12"/>
        <color theme="1"/>
        <rFont val="Helvetica Neue"/>
        <family val="2"/>
      </rPr>
      <t>2)</t>
    </r>
    <r>
      <rPr>
        <sz val="12"/>
        <color theme="1"/>
        <rFont val="Helvetica Neue"/>
        <family val="2"/>
      </rPr>
      <t>/(m</t>
    </r>
    <r>
      <rPr>
        <vertAlign val="subscript"/>
        <sz val="12"/>
        <color theme="1"/>
        <rFont val="Helvetica Neue"/>
        <family val="2"/>
      </rPr>
      <t>2</t>
    </r>
    <r>
      <rPr>
        <sz val="12"/>
        <color theme="1"/>
        <rFont val="Helvetica Neue"/>
        <family val="2"/>
      </rPr>
      <t>-m</t>
    </r>
    <r>
      <rPr>
        <vertAlign val="subscript"/>
        <sz val="12"/>
        <color theme="1"/>
        <rFont val="Helvetica Neue"/>
        <family val="2"/>
      </rPr>
      <t>1</t>
    </r>
    <r>
      <rPr>
        <sz val="12"/>
        <color theme="1"/>
        <rFont val="Helvetica Neue"/>
        <family val="2"/>
      </rPr>
      <t>) =</t>
    </r>
  </si>
  <si>
    <r>
      <rPr>
        <sz val="12"/>
        <color theme="1"/>
        <rFont val="Symbol"/>
        <charset val="2"/>
      </rPr>
      <t>D</t>
    </r>
    <r>
      <rPr>
        <sz val="12"/>
        <color theme="1"/>
        <rFont val="Helvetica Neue"/>
        <family val="2"/>
      </rPr>
      <t>b =</t>
    </r>
  </si>
  <si>
    <r>
      <t>j</t>
    </r>
    <r>
      <rPr>
        <vertAlign val="subscript"/>
        <sz val="12"/>
        <color theme="1"/>
        <rFont val="Calibri (Textkörper)"/>
      </rPr>
      <t>V</t>
    </r>
  </si>
  <si>
    <t>deka</t>
  </si>
  <si>
    <t>dekb</t>
  </si>
  <si>
    <t>Grta</t>
  </si>
  <si>
    <t>Grtb</t>
  </si>
  <si>
    <t>ta</t>
  </si>
  <si>
    <t>tb</t>
  </si>
  <si>
    <r>
      <t>Grt</t>
    </r>
    <r>
      <rPr>
        <vertAlign val="subscript"/>
        <sz val="12"/>
        <color theme="1"/>
        <rFont val="Helvetica Neue"/>
        <family val="2"/>
      </rPr>
      <t>1</t>
    </r>
    <r>
      <rPr>
        <sz val="12"/>
        <color theme="1"/>
        <rFont val="Helvetica Neue"/>
        <family val="2"/>
      </rPr>
      <t xml:space="preserve"> </t>
    </r>
    <r>
      <rPr>
        <u/>
        <sz val="12"/>
        <color theme="1"/>
        <rFont val="Helvetica Neue"/>
        <family val="2"/>
      </rPr>
      <t>+</t>
    </r>
    <r>
      <rPr>
        <sz val="12"/>
        <color theme="1"/>
        <rFont val="Helvetica Neue"/>
        <family val="2"/>
      </rPr>
      <t xml:space="preserve"> </t>
    </r>
    <r>
      <rPr>
        <sz val="16"/>
        <color theme="1"/>
        <rFont val="Symbol"/>
        <charset val="2"/>
      </rPr>
      <t>t</t>
    </r>
    <r>
      <rPr>
        <vertAlign val="subscript"/>
        <sz val="12"/>
        <color theme="1"/>
        <rFont val="Helvetica Neue"/>
        <family val="2"/>
      </rPr>
      <t>V</t>
    </r>
  </si>
  <si>
    <r>
      <rPr>
        <sz val="14"/>
        <color theme="1"/>
        <rFont val="Symbol"/>
        <charset val="2"/>
      </rPr>
      <t>l</t>
    </r>
    <r>
      <rPr>
        <vertAlign val="subscript"/>
        <sz val="12"/>
        <color theme="1"/>
        <rFont val="Helvetica Neue"/>
        <family val="2"/>
      </rPr>
      <t>1V</t>
    </r>
  </si>
  <si>
    <t>rad</t>
  </si>
  <si>
    <r>
      <t xml:space="preserve">versegelte Breite </t>
    </r>
    <r>
      <rPr>
        <sz val="12"/>
        <color theme="1"/>
        <rFont val="Symbol"/>
        <family val="1"/>
        <charset val="2"/>
      </rPr>
      <t>Dj</t>
    </r>
    <r>
      <rPr>
        <sz val="12"/>
        <color theme="1"/>
        <rFont val="Helvetica Neue"/>
        <family val="2"/>
      </rPr>
      <t>:</t>
    </r>
  </si>
  <si>
    <r>
      <t xml:space="preserve">versegelte Länge </t>
    </r>
    <r>
      <rPr>
        <sz val="12"/>
        <color theme="1"/>
        <rFont val="Symbol"/>
        <family val="1"/>
        <charset val="2"/>
      </rPr>
      <t>Dl</t>
    </r>
    <r>
      <rPr>
        <sz val="12"/>
        <color theme="1"/>
        <rFont val="Helvetica Neue"/>
        <family val="2"/>
      </rPr>
      <t>:</t>
    </r>
  </si>
  <si>
    <r>
      <rPr>
        <sz val="12"/>
        <color theme="1"/>
        <rFont val="Symbol"/>
        <charset val="2"/>
      </rPr>
      <t>D</t>
    </r>
    <r>
      <rPr>
        <sz val="12"/>
        <color theme="1"/>
        <rFont val="Helvetica Neue"/>
        <family val="2"/>
      </rPr>
      <t>b</t>
    </r>
    <r>
      <rPr>
        <vertAlign val="subscript"/>
        <sz val="12"/>
        <color theme="1"/>
        <rFont val="Helvetica Neue"/>
        <family val="2"/>
      </rPr>
      <t>rad</t>
    </r>
    <r>
      <rPr>
        <sz val="12"/>
        <color theme="1"/>
        <rFont val="Helvetica Neue"/>
        <family val="2"/>
      </rPr>
      <t xml:space="preserve"> =</t>
    </r>
  </si>
  <si>
    <r>
      <rPr>
        <sz val="12"/>
        <color theme="0" tint="-0.34998626667073579"/>
        <rFont val="Symbol"/>
        <charset val="2"/>
      </rPr>
      <t>D</t>
    </r>
    <r>
      <rPr>
        <sz val="12"/>
        <color theme="0" tint="-0.34998626667073579"/>
        <rFont val="Helvetica Neue"/>
        <family val="2"/>
      </rPr>
      <t>h =</t>
    </r>
  </si>
  <si>
    <r>
      <t xml:space="preserve"> d°cos(A</t>
    </r>
    <r>
      <rPr>
        <vertAlign val="subscript"/>
        <sz val="12"/>
        <color theme="0" tint="-0.34998626667073579"/>
        <rFont val="Helvetica Neue"/>
        <family val="2"/>
      </rPr>
      <t>Z</t>
    </r>
    <r>
      <rPr>
        <sz val="12"/>
        <color theme="0" tint="-0.34998626667073579"/>
        <rFont val="Helvetica Neue"/>
        <family val="2"/>
      </rPr>
      <t>-c)</t>
    </r>
  </si>
  <si>
    <r>
      <rPr>
        <sz val="12"/>
        <color theme="0" tint="-0.34998626667073579"/>
        <rFont val="Symbol"/>
        <charset val="2"/>
      </rPr>
      <t>D</t>
    </r>
    <r>
      <rPr>
        <sz val="12"/>
        <color theme="0" tint="-0.34998626667073579"/>
        <rFont val="Helvetica Neue"/>
        <family val="2"/>
      </rPr>
      <t>h</t>
    </r>
    <r>
      <rPr>
        <vertAlign val="subscript"/>
        <sz val="12"/>
        <color theme="0" tint="-0.34998626667073579"/>
        <rFont val="Helvetica Neue"/>
        <family val="2"/>
      </rPr>
      <t>rad</t>
    </r>
    <r>
      <rPr>
        <sz val="12"/>
        <color theme="0" tint="-0.34998626667073579"/>
        <rFont val="Helvetica Neue"/>
        <family val="2"/>
      </rPr>
      <t xml:space="preserve"> =</t>
    </r>
  </si>
  <si>
    <t xml:space="preserve">Breitenbereich: </t>
  </si>
  <si>
    <t>Step:</t>
  </si>
  <si>
    <t>Vector</t>
  </si>
  <si>
    <t xml:space="preserve">Vortest </t>
  </si>
  <si>
    <t>Vortest</t>
  </si>
  <si>
    <t>n</t>
  </si>
  <si>
    <r>
      <t>m</t>
    </r>
    <r>
      <rPr>
        <vertAlign val="subscript"/>
        <sz val="12"/>
        <color theme="1"/>
        <rFont val="Helvetica Neue"/>
        <family val="2"/>
      </rPr>
      <t>1</t>
    </r>
    <r>
      <rPr>
        <sz val="12"/>
        <color theme="1"/>
        <rFont val="Helvetica Neue"/>
        <family val="2"/>
      </rPr>
      <t>/</t>
    </r>
    <r>
      <rPr>
        <vertAlign val="subscript"/>
        <sz val="12"/>
        <color theme="1"/>
        <rFont val="Helvetica Neue"/>
        <family val="2"/>
      </rPr>
      <t xml:space="preserve"> </t>
    </r>
    <r>
      <rPr>
        <sz val="12"/>
        <color theme="1"/>
        <rFont val="Helvetica Neue"/>
        <family val="2"/>
      </rPr>
      <t>cos(</t>
    </r>
    <r>
      <rPr>
        <sz val="12"/>
        <color theme="1"/>
        <rFont val="Symbol"/>
        <charset val="2"/>
      </rPr>
      <t>j</t>
    </r>
    <r>
      <rPr>
        <sz val="12"/>
        <color theme="1"/>
        <rFont val="Helvetica Neue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</si>
</sst>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164" formatCode="0.000"/>
    <numFmt numFmtId="165" formatCode="[$-407]d/\ mmm/;@"/>
    <numFmt numFmtId="166" formatCode="0.0"/>
    <numFmt numFmtId="167" formatCode="0.0000"/>
    <numFmt numFmtId="168" formatCode="[$-F400]h:mm:ss\ AM/PM"/>
    <numFmt numFmtId="169" formatCode="[$-407]d/\ mmm\ yy;@"/>
    <numFmt numFmtId="170" formatCode="0.00_ ;[Red]\-0.00\ "/>
    <numFmt numFmtId="171" formatCode="0.000_ ;[Red]\-0.000\ "/>
    <numFmt numFmtId="172" formatCode="0_ ;[Red]\-0\ "/>
    <numFmt numFmtId="173" formatCode="0.00000_ ;[Red]\-0.00000\ "/>
    <numFmt numFmtId="174" formatCode="0\°"/>
    <numFmt numFmtId="175" formatCode="0.00\'"/>
    <numFmt numFmtId="176" formatCode="0.00\°_ ;[Red]\-0.00\°\ "/>
    <numFmt numFmtId="177" formatCode="0.00E+00;[Red]\-0.00E+00"/>
    <numFmt numFmtId="178" formatCode="000\°"/>
    <numFmt numFmtId="179" formatCode="00.00\'"/>
    <numFmt numFmtId="180" formatCode="0.0000_ ;[Red]\-0.0000\ "/>
    <numFmt numFmtId="181" formatCode="0.0\°"/>
    <numFmt numFmtId="182" formatCode="0.000\°"/>
  </numFmts>
  <fonts count="62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Symbol"/>
      <family val="1"/>
      <charset val="2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Helvetica Neue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theme="1"/>
      <name val="Helvetica Neue"/>
      <family val="2"/>
    </font>
    <font>
      <b/>
      <sz val="18"/>
      <color rgb="FFC00000"/>
      <name val="Lucida Calligraphy Italic"/>
    </font>
    <font>
      <sz val="12"/>
      <color theme="1"/>
      <name val="Lucida Calligraphy Italic"/>
    </font>
    <font>
      <sz val="9"/>
      <color rgb="FFC00000"/>
      <name val="Helvetica Neue"/>
      <family val="2"/>
    </font>
    <font>
      <sz val="12"/>
      <color theme="1"/>
      <name val="Helvetica Neue"/>
      <family val="2"/>
    </font>
    <font>
      <sz val="9"/>
      <color theme="1"/>
      <name val="Helvetica Neue"/>
      <family val="2"/>
    </font>
    <font>
      <sz val="11"/>
      <color theme="1"/>
      <name val="Helvetica Neue"/>
      <family val="2"/>
    </font>
    <font>
      <sz val="10"/>
      <color rgb="FFC00000"/>
      <name val="Helvetica Neue"/>
      <family val="2"/>
    </font>
    <font>
      <sz val="11"/>
      <color rgb="FFC00000"/>
      <name val="Calibri"/>
      <family val="2"/>
      <scheme val="minor"/>
    </font>
    <font>
      <sz val="12"/>
      <color rgb="FFC00000"/>
      <name val="Calibri"/>
      <family val="2"/>
      <scheme val="minor"/>
    </font>
    <font>
      <sz val="12"/>
      <color rgb="FFC00000"/>
      <name val="Helvetica Neue"/>
      <family val="2"/>
    </font>
    <font>
      <sz val="20"/>
      <color rgb="FFC00000"/>
      <name val="Helvetica Neue Fett"/>
    </font>
    <font>
      <sz val="10"/>
      <name val="Helvetica Neue"/>
      <family val="2"/>
    </font>
    <font>
      <sz val="12"/>
      <name val="Helvetica Neue"/>
      <family val="2"/>
    </font>
    <font>
      <sz val="11"/>
      <name val="Helvetica Neue"/>
      <family val="2"/>
    </font>
    <font>
      <sz val="11"/>
      <color rgb="FF0070C0"/>
      <name val="Helvetica Neue"/>
      <family val="2"/>
    </font>
    <font>
      <sz val="11"/>
      <color rgb="FFFF0000"/>
      <name val="Helvetica Neue"/>
      <family val="2"/>
    </font>
    <font>
      <sz val="14"/>
      <color theme="1"/>
      <name val="Helvetica Neue"/>
      <family val="2"/>
    </font>
    <font>
      <sz val="12"/>
      <color theme="1"/>
      <name val="Symbol"/>
      <charset val="2"/>
    </font>
    <font>
      <sz val="12"/>
      <color theme="1"/>
      <name val="Helvetica Neue"/>
      <family val="2"/>
      <charset val="2"/>
    </font>
    <font>
      <sz val="11"/>
      <color theme="1"/>
      <name val="Symbol"/>
      <charset val="2"/>
    </font>
    <font>
      <sz val="12"/>
      <color theme="4"/>
      <name val="Helvetica Neue"/>
      <family val="2"/>
    </font>
    <font>
      <b/>
      <sz val="14"/>
      <color theme="1"/>
      <name val="Arial Unicode MS"/>
      <family val="2"/>
    </font>
    <font>
      <b/>
      <sz val="16"/>
      <color theme="1"/>
      <name val="Helvetica Neue"/>
      <family val="2"/>
    </font>
    <font>
      <sz val="11"/>
      <color rgb="FFC00000"/>
      <name val="Helvetica Neue"/>
      <family val="2"/>
    </font>
    <font>
      <b/>
      <sz val="16"/>
      <color theme="1"/>
      <name val="Calibri"/>
      <family val="2"/>
      <scheme val="minor"/>
    </font>
    <font>
      <sz val="11"/>
      <color rgb="FF000000"/>
      <name val="Helvetica Neue"/>
      <family val="2"/>
    </font>
    <font>
      <sz val="11"/>
      <color rgb="FF000000"/>
      <name val="Symbol"/>
      <charset val="2"/>
    </font>
    <font>
      <sz val="11"/>
      <color theme="1"/>
      <name val="Helvetica Neue"/>
      <family val="1"/>
      <charset val="2"/>
    </font>
    <font>
      <sz val="11"/>
      <color theme="1"/>
      <name val="Symbol"/>
      <family val="1"/>
      <charset val="2"/>
    </font>
    <font>
      <sz val="11"/>
      <color theme="1"/>
      <name val="Helvetica Neue"/>
      <family val="2"/>
      <charset val="2"/>
    </font>
    <font>
      <vertAlign val="subscript"/>
      <sz val="12"/>
      <color theme="1"/>
      <name val="Calibri (Textkörper)"/>
    </font>
    <font>
      <sz val="14"/>
      <color theme="1"/>
      <name val="Symbol"/>
      <charset val="2"/>
    </font>
    <font>
      <vertAlign val="subscript"/>
      <sz val="14"/>
      <color theme="1"/>
      <name val="Symbol"/>
      <charset val="2"/>
    </font>
    <font>
      <vertAlign val="subscript"/>
      <sz val="12"/>
      <color theme="1"/>
      <name val="Helvetica Neue"/>
      <family val="2"/>
    </font>
    <font>
      <sz val="16"/>
      <color theme="1"/>
      <name val="Symbol"/>
      <charset val="2"/>
    </font>
    <font>
      <u/>
      <sz val="12"/>
      <color theme="1"/>
      <name val="Helvetica Neue"/>
      <family val="2"/>
    </font>
    <font>
      <sz val="12"/>
      <color theme="1"/>
      <name val="Helvetica Neue"/>
      <family val="1"/>
      <charset val="2"/>
    </font>
    <font>
      <sz val="12"/>
      <color rgb="FF000000"/>
      <name val="Helvetica Neue"/>
      <family val="2"/>
    </font>
    <font>
      <sz val="14"/>
      <color rgb="FF000000"/>
      <name val="Helvetica Neue"/>
      <family val="2"/>
    </font>
    <font>
      <vertAlign val="subscript"/>
      <sz val="12"/>
      <color rgb="FF000000"/>
      <name val="Helvetica Neue"/>
      <family val="2"/>
    </font>
    <font>
      <b/>
      <sz val="14"/>
      <color rgb="FF000000"/>
      <name val="Helvetica Neue"/>
      <family val="2"/>
    </font>
    <font>
      <b/>
      <sz val="14"/>
      <color theme="1"/>
      <name val="Helvetica Neue"/>
      <family val="2"/>
    </font>
    <font>
      <sz val="13"/>
      <color theme="1"/>
      <name val="Lucida Calligraphy Italic"/>
    </font>
    <font>
      <sz val="12"/>
      <color theme="2" tint="-9.9978637043366805E-2"/>
      <name val="Helvetica Neue"/>
      <family val="2"/>
    </font>
    <font>
      <sz val="12"/>
      <color theme="9" tint="-0.499984740745262"/>
      <name val="Helvetica Neue"/>
      <family val="2"/>
    </font>
    <font>
      <b/>
      <sz val="14"/>
      <color rgb="FFFF0000"/>
      <name val="Helvetica Neue"/>
      <family val="2"/>
    </font>
    <font>
      <sz val="12"/>
      <color rgb="FFFF0000"/>
      <name val="Helvetica Neue"/>
      <family val="2"/>
    </font>
    <font>
      <sz val="12"/>
      <color theme="0" tint="-0.34998626667073579"/>
      <name val="Helvetica Neue"/>
      <family val="2"/>
      <charset val="2"/>
    </font>
    <font>
      <sz val="12"/>
      <color theme="0" tint="-0.34998626667073579"/>
      <name val="Symbol"/>
      <charset val="2"/>
    </font>
    <font>
      <sz val="12"/>
      <color theme="0" tint="-0.34998626667073579"/>
      <name val="Helvetica Neue"/>
      <family val="2"/>
    </font>
    <font>
      <vertAlign val="subscript"/>
      <sz val="12"/>
      <color theme="0" tint="-0.34998626667073579"/>
      <name val="Helvetica Neue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66"/>
        <bgColor indexed="64"/>
      </patternFill>
    </fill>
  </fills>
  <borders count="1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/>
      <right/>
      <top/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medium">
        <color auto="1"/>
      </right>
      <top/>
      <bottom/>
      <diagonal/>
    </border>
    <border>
      <left/>
      <right/>
      <top style="thin">
        <color rgb="FFC00000"/>
      </top>
      <bottom style="hair">
        <color rgb="FFC00000"/>
      </bottom>
      <diagonal/>
    </border>
    <border>
      <left/>
      <right style="thin">
        <color rgb="FFC00000"/>
      </right>
      <top style="thin">
        <color rgb="FFC00000"/>
      </top>
      <bottom style="hair">
        <color rgb="FFC00000"/>
      </bottom>
      <diagonal/>
    </border>
    <border>
      <left/>
      <right/>
      <top style="hair">
        <color rgb="FFC00000"/>
      </top>
      <bottom style="hair">
        <color rgb="FFC00000"/>
      </bottom>
      <diagonal/>
    </border>
    <border>
      <left/>
      <right style="thin">
        <color rgb="FFC00000"/>
      </right>
      <top style="hair">
        <color rgb="FFC00000"/>
      </top>
      <bottom style="hair">
        <color rgb="FFC00000"/>
      </bottom>
      <diagonal/>
    </border>
    <border>
      <left/>
      <right style="thin">
        <color auto="1"/>
      </right>
      <top style="thin">
        <color rgb="FFC00000"/>
      </top>
      <bottom style="thin">
        <color rgb="FFC00000"/>
      </bottom>
      <diagonal/>
    </border>
    <border>
      <left/>
      <right/>
      <top style="medium">
        <color rgb="FFC00000"/>
      </top>
      <bottom/>
      <diagonal/>
    </border>
    <border>
      <left style="medium">
        <color rgb="FF0070C0"/>
      </left>
      <right style="thin">
        <color rgb="FF0070C0"/>
      </right>
      <top style="medium">
        <color rgb="FF0070C0"/>
      </top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 style="medium">
        <color rgb="FF0070C0"/>
      </top>
      <bottom style="medium">
        <color rgb="FF0070C0"/>
      </bottom>
      <diagonal/>
    </border>
    <border>
      <left style="thin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/>
      <top style="medium">
        <color rgb="FF0070C0"/>
      </top>
      <bottom style="hair">
        <color rgb="FF0070C0"/>
      </bottom>
      <diagonal/>
    </border>
    <border>
      <left/>
      <right/>
      <top style="medium">
        <color rgb="FF0070C0"/>
      </top>
      <bottom style="hair">
        <color rgb="FF0070C0"/>
      </bottom>
      <diagonal/>
    </border>
    <border>
      <left/>
      <right style="medium">
        <color rgb="FF0070C0"/>
      </right>
      <top style="medium">
        <color rgb="FF0070C0"/>
      </top>
      <bottom style="hair">
        <color rgb="FF0070C0"/>
      </bottom>
      <diagonal/>
    </border>
    <border>
      <left style="medium">
        <color rgb="FF0070C0"/>
      </left>
      <right/>
      <top style="hair">
        <color rgb="FF0070C0"/>
      </top>
      <bottom style="medium">
        <color rgb="FF0070C0"/>
      </bottom>
      <diagonal/>
    </border>
    <border>
      <left/>
      <right/>
      <top style="hair">
        <color rgb="FF0070C0"/>
      </top>
      <bottom style="medium">
        <color rgb="FF0070C0"/>
      </bottom>
      <diagonal/>
    </border>
    <border>
      <left/>
      <right style="medium">
        <color rgb="FF0070C0"/>
      </right>
      <top style="hair">
        <color rgb="FF0070C0"/>
      </top>
      <bottom style="medium">
        <color rgb="FF0070C0"/>
      </bottom>
      <diagonal/>
    </border>
    <border>
      <left style="medium">
        <color rgb="FF0070C0"/>
      </left>
      <right style="thin">
        <color rgb="FF0070C0"/>
      </right>
      <top style="medium">
        <color rgb="FF0070C0"/>
      </top>
      <bottom style="hair">
        <color rgb="FF0070C0"/>
      </bottom>
      <diagonal/>
    </border>
    <border>
      <left style="thin">
        <color rgb="FF0070C0"/>
      </left>
      <right style="thin">
        <color rgb="FF0070C0"/>
      </right>
      <top style="medium">
        <color rgb="FF0070C0"/>
      </top>
      <bottom style="hair">
        <color rgb="FF0070C0"/>
      </bottom>
      <diagonal/>
    </border>
    <border>
      <left style="thin">
        <color rgb="FF0070C0"/>
      </left>
      <right style="medium">
        <color rgb="FF0070C0"/>
      </right>
      <top style="medium">
        <color rgb="FF0070C0"/>
      </top>
      <bottom style="hair">
        <color rgb="FF0070C0"/>
      </bottom>
      <diagonal/>
    </border>
    <border>
      <left style="medium">
        <color rgb="FF0070C0"/>
      </left>
      <right style="thin">
        <color rgb="FF0070C0"/>
      </right>
      <top style="hair">
        <color rgb="FF0070C0"/>
      </top>
      <bottom style="hair">
        <color rgb="FF0070C0"/>
      </bottom>
      <diagonal/>
    </border>
    <border>
      <left style="thin">
        <color rgb="FF0070C0"/>
      </left>
      <right style="thin">
        <color rgb="FF0070C0"/>
      </right>
      <top style="hair">
        <color rgb="FF0070C0"/>
      </top>
      <bottom style="hair">
        <color rgb="FF0070C0"/>
      </bottom>
      <diagonal/>
    </border>
    <border>
      <left style="thin">
        <color rgb="FF0070C0"/>
      </left>
      <right style="medium">
        <color rgb="FF0070C0"/>
      </right>
      <top style="hair">
        <color rgb="FF0070C0"/>
      </top>
      <bottom style="hair">
        <color rgb="FF0070C0"/>
      </bottom>
      <diagonal/>
    </border>
    <border>
      <left style="medium">
        <color rgb="FF0070C0"/>
      </left>
      <right style="thin">
        <color rgb="FF0070C0"/>
      </right>
      <top style="hair">
        <color rgb="FF0070C0"/>
      </top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 style="hair">
        <color rgb="FF0070C0"/>
      </top>
      <bottom style="medium">
        <color rgb="FF0070C0"/>
      </bottom>
      <diagonal/>
    </border>
    <border>
      <left style="thin">
        <color rgb="FF0070C0"/>
      </left>
      <right style="medium">
        <color rgb="FF0070C0"/>
      </right>
      <top style="hair">
        <color rgb="FF0070C0"/>
      </top>
      <bottom style="medium">
        <color rgb="FF0070C0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hair">
        <color rgb="FF0070C0"/>
      </bottom>
      <diagonal/>
    </border>
    <border>
      <left style="medium">
        <color rgb="FF0070C0"/>
      </left>
      <right style="medium">
        <color rgb="FF0070C0"/>
      </right>
      <top style="hair">
        <color rgb="FF0070C0"/>
      </top>
      <bottom style="medium">
        <color rgb="FF0070C0"/>
      </bottom>
      <diagonal/>
    </border>
    <border>
      <left style="medium">
        <color rgb="FF0070C0"/>
      </left>
      <right style="medium">
        <color rgb="FF0070C0"/>
      </right>
      <top style="hair">
        <color rgb="FF0070C0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rgb="FF0070C0"/>
      </left>
      <right style="thin">
        <color rgb="FF0070C0"/>
      </right>
      <top/>
      <bottom style="hair">
        <color rgb="FF0070C0"/>
      </bottom>
      <diagonal/>
    </border>
    <border>
      <left style="thin">
        <color auto="1"/>
      </left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hair">
        <color rgb="FFC00000"/>
      </top>
      <bottom style="thin">
        <color rgb="FFC00000"/>
      </bottom>
      <diagonal/>
    </border>
    <border>
      <left/>
      <right/>
      <top style="hair">
        <color rgb="FFC00000"/>
      </top>
      <bottom style="thin">
        <color rgb="FFC00000"/>
      </bottom>
      <diagonal/>
    </border>
    <border>
      <left style="medium">
        <color rgb="FF0070C0"/>
      </left>
      <right/>
      <top style="medium">
        <color rgb="FF0070C0"/>
      </top>
      <bottom style="medium">
        <color rgb="FF0070C0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rgb="FFC00000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rgb="FF0070C0"/>
      </left>
      <right/>
      <top/>
      <bottom style="hair">
        <color rgb="FF0070C0"/>
      </bottom>
      <diagonal/>
    </border>
    <border>
      <left style="thin">
        <color rgb="FF0070C0"/>
      </left>
      <right/>
      <top style="hair">
        <color rgb="FF0070C0"/>
      </top>
      <bottom style="hair">
        <color rgb="FF0070C0"/>
      </bottom>
      <diagonal/>
    </border>
    <border>
      <left style="thin">
        <color rgb="FF0070C0"/>
      </left>
      <right/>
      <top style="hair">
        <color rgb="FF0070C0"/>
      </top>
      <bottom style="medium">
        <color rgb="FF0070C0"/>
      </bottom>
      <diagonal/>
    </border>
    <border>
      <left style="thin">
        <color rgb="FF0070C0"/>
      </left>
      <right/>
      <top style="medium">
        <color rgb="FF0070C0"/>
      </top>
      <bottom style="medium">
        <color rgb="FF0070C0"/>
      </bottom>
      <diagonal/>
    </border>
    <border>
      <left style="thin">
        <color rgb="FF0070C0"/>
      </left>
      <right/>
      <top style="medium">
        <color rgb="FF0070C0"/>
      </top>
      <bottom style="hair">
        <color rgb="FF0070C0"/>
      </bottom>
      <diagonal/>
    </border>
    <border>
      <left/>
      <right style="thin">
        <color rgb="FF0070C0"/>
      </right>
      <top style="medium">
        <color rgb="FF0070C0"/>
      </top>
      <bottom style="hair">
        <color rgb="FF0070C0"/>
      </bottom>
      <diagonal/>
    </border>
    <border>
      <left/>
      <right style="thin">
        <color rgb="FF0070C0"/>
      </right>
      <top style="hair">
        <color rgb="FF0070C0"/>
      </top>
      <bottom style="medium">
        <color rgb="FF0070C0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rgb="FF0070C0"/>
      </left>
      <right/>
      <top style="hair">
        <color rgb="FF0070C0"/>
      </top>
      <bottom style="hair">
        <color rgb="FF0070C0"/>
      </bottom>
      <diagonal/>
    </border>
    <border>
      <left/>
      <right/>
      <top style="hair">
        <color rgb="FF0070C0"/>
      </top>
      <bottom style="hair">
        <color rgb="FF0070C0"/>
      </bottom>
      <diagonal/>
    </border>
    <border>
      <left/>
      <right style="medium">
        <color rgb="FF0070C0"/>
      </right>
      <top style="hair">
        <color rgb="FF0070C0"/>
      </top>
      <bottom style="hair">
        <color rgb="FF0070C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hair">
        <color rgb="FFC00000"/>
      </bottom>
      <diagonal/>
    </border>
    <border>
      <left style="thin">
        <color rgb="FFC00000"/>
      </left>
      <right style="thin">
        <color rgb="FFC00000"/>
      </right>
      <top style="hair">
        <color rgb="FFC00000"/>
      </top>
      <bottom style="hair">
        <color rgb="FFC00000"/>
      </bottom>
      <diagonal/>
    </border>
    <border>
      <left style="thin">
        <color rgb="FFC00000"/>
      </left>
      <right style="thin">
        <color rgb="FFC00000"/>
      </right>
      <top style="hair">
        <color rgb="FFC00000"/>
      </top>
      <bottom style="thin">
        <color rgb="FFC00000"/>
      </bottom>
      <diagonal/>
    </border>
    <border>
      <left style="thin">
        <color rgb="FF0070C0"/>
      </left>
      <right style="medium">
        <color rgb="FF0070C0"/>
      </right>
      <top/>
      <bottom style="hair">
        <color rgb="FF0070C0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132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537">
    <xf numFmtId="0" fontId="0" fillId="0" borderId="0" xfId="0"/>
    <xf numFmtId="0" fontId="0" fillId="0" borderId="0" xfId="0" applyProtection="1">
      <protection hidden="1"/>
    </xf>
    <xf numFmtId="0" fontId="0" fillId="0" borderId="9" xfId="0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right"/>
      <protection hidden="1"/>
    </xf>
    <xf numFmtId="0" fontId="0" fillId="0" borderId="0" xfId="0" applyNumberFormat="1" applyBorder="1" applyProtection="1">
      <protection hidden="1"/>
    </xf>
    <xf numFmtId="165" fontId="5" fillId="0" borderId="0" xfId="0" applyNumberFormat="1" applyFont="1" applyFill="1" applyBorder="1" applyProtection="1">
      <protection hidden="1"/>
    </xf>
    <xf numFmtId="16" fontId="5" fillId="0" borderId="0" xfId="0" applyNumberFormat="1" applyFont="1" applyFill="1" applyBorder="1" applyProtection="1">
      <protection hidden="1"/>
    </xf>
    <xf numFmtId="165" fontId="5" fillId="0" borderId="0" xfId="0" applyNumberFormat="1" applyFont="1" applyFill="1" applyBorder="1" applyAlignment="1" applyProtection="1">
      <alignment horizontal="right"/>
      <protection hidden="1"/>
    </xf>
    <xf numFmtId="165" fontId="6" fillId="0" borderId="0" xfId="0" applyNumberFormat="1" applyFont="1" applyFill="1" applyBorder="1" applyProtection="1">
      <protection hidden="1"/>
    </xf>
    <xf numFmtId="0" fontId="3" fillId="0" borderId="0" xfId="0" applyFont="1" applyProtection="1">
      <protection hidden="1"/>
    </xf>
    <xf numFmtId="0" fontId="7" fillId="0" borderId="0" xfId="0" applyFont="1" applyProtection="1">
      <protection hidden="1"/>
    </xf>
    <xf numFmtId="2" fontId="0" fillId="0" borderId="0" xfId="0" applyNumberFormat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Alignment="1" applyProtection="1">
      <protection hidden="1"/>
    </xf>
    <xf numFmtId="0" fontId="16" fillId="0" borderId="0" xfId="0" applyFont="1" applyBorder="1" applyProtection="1">
      <protection hidden="1"/>
    </xf>
    <xf numFmtId="0" fontId="16" fillId="0" borderId="0" xfId="0" applyFont="1" applyProtection="1">
      <protection hidden="1"/>
    </xf>
    <xf numFmtId="2" fontId="16" fillId="0" borderId="0" xfId="0" applyNumberFormat="1" applyFont="1" applyProtection="1">
      <protection hidden="1"/>
    </xf>
    <xf numFmtId="0" fontId="16" fillId="0" borderId="0" xfId="0" applyFont="1" applyBorder="1" applyAlignment="1" applyProtection="1">
      <alignment horizontal="right"/>
      <protection hidden="1"/>
    </xf>
    <xf numFmtId="0" fontId="19" fillId="0" borderId="0" xfId="0" applyFont="1" applyProtection="1">
      <protection hidden="1"/>
    </xf>
    <xf numFmtId="0" fontId="18" fillId="0" borderId="0" xfId="0" applyFont="1" applyProtection="1">
      <protection hidden="1"/>
    </xf>
    <xf numFmtId="0" fontId="12" fillId="0" borderId="0" xfId="0" applyFont="1" applyProtection="1">
      <protection hidden="1"/>
    </xf>
    <xf numFmtId="0" fontId="13" fillId="0" borderId="0" xfId="0" applyFont="1" applyAlignment="1" applyProtection="1">
      <alignment horizontal="right"/>
      <protection hidden="1"/>
    </xf>
    <xf numFmtId="0" fontId="17" fillId="0" borderId="0" xfId="0" applyFont="1" applyAlignment="1" applyProtection="1">
      <alignment horizontal="center"/>
      <protection hidden="1"/>
    </xf>
    <xf numFmtId="0" fontId="17" fillId="0" borderId="0" xfId="0" applyFont="1" applyAlignment="1" applyProtection="1">
      <alignment horizontal="right"/>
      <protection hidden="1"/>
    </xf>
    <xf numFmtId="0" fontId="15" fillId="0" borderId="0" xfId="0" applyFont="1" applyProtection="1">
      <protection hidden="1"/>
    </xf>
    <xf numFmtId="0" fontId="21" fillId="0" borderId="0" xfId="0" applyFont="1" applyAlignment="1" applyProtection="1">
      <alignment horizontal="center"/>
      <protection hidden="1"/>
    </xf>
    <xf numFmtId="0" fontId="14" fillId="0" borderId="0" xfId="0" applyFont="1" applyProtection="1">
      <protection hidden="1"/>
    </xf>
    <xf numFmtId="0" fontId="2" fillId="0" borderId="0" xfId="0" applyFont="1" applyProtection="1">
      <protection hidden="1"/>
    </xf>
    <xf numFmtId="1" fontId="16" fillId="0" borderId="0" xfId="0" applyNumberFormat="1" applyFont="1" applyProtection="1">
      <protection hidden="1"/>
    </xf>
    <xf numFmtId="164" fontId="16" fillId="0" borderId="0" xfId="0" applyNumberFormat="1" applyFont="1" applyProtection="1">
      <protection hidden="1"/>
    </xf>
    <xf numFmtId="164" fontId="0" fillId="0" borderId="0" xfId="0" applyNumberFormat="1" applyProtection="1">
      <protection hidden="1"/>
    </xf>
    <xf numFmtId="166" fontId="16" fillId="0" borderId="0" xfId="0" applyNumberFormat="1" applyFont="1" applyProtection="1">
      <protection hidden="1"/>
    </xf>
    <xf numFmtId="0" fontId="7" fillId="0" borderId="0" xfId="0" applyFont="1" applyBorder="1" applyProtection="1">
      <protection hidden="1"/>
    </xf>
    <xf numFmtId="167" fontId="16" fillId="0" borderId="0" xfId="0" applyNumberFormat="1" applyFont="1" applyBorder="1" applyProtection="1">
      <protection hidden="1"/>
    </xf>
    <xf numFmtId="164" fontId="16" fillId="0" borderId="0" xfId="0" applyNumberFormat="1" applyFont="1" applyBorder="1" applyAlignment="1" applyProtection="1">
      <alignment horizontal="center"/>
      <protection hidden="1"/>
    </xf>
    <xf numFmtId="0" fontId="16" fillId="0" borderId="0" xfId="0" applyFont="1" applyBorder="1" applyAlignment="1" applyProtection="1">
      <alignment horizontal="center"/>
      <protection hidden="1"/>
    </xf>
    <xf numFmtId="164" fontId="7" fillId="0" borderId="0" xfId="0" applyNumberFormat="1" applyFont="1" applyBorder="1" applyAlignment="1" applyProtection="1">
      <alignment horizontal="center"/>
      <protection hidden="1"/>
    </xf>
    <xf numFmtId="167" fontId="16" fillId="0" borderId="0" xfId="0" applyNumberFormat="1" applyFont="1" applyBorder="1" applyAlignment="1" applyProtection="1">
      <alignment horizontal="center"/>
      <protection hidden="1"/>
    </xf>
    <xf numFmtId="164" fontId="23" fillId="0" borderId="0" xfId="0" applyNumberFormat="1" applyFont="1" applyBorder="1" applyAlignment="1" applyProtection="1">
      <alignment horizontal="center"/>
      <protection hidden="1"/>
    </xf>
    <xf numFmtId="164" fontId="22" fillId="0" borderId="0" xfId="0" applyNumberFormat="1" applyFont="1" applyBorder="1" applyAlignment="1" applyProtection="1">
      <alignment horizontal="center"/>
      <protection hidden="1"/>
    </xf>
    <xf numFmtId="0" fontId="16" fillId="0" borderId="9" xfId="0" applyFont="1" applyBorder="1" applyAlignment="1" applyProtection="1">
      <alignment horizontal="center"/>
      <protection hidden="1"/>
    </xf>
    <xf numFmtId="0" fontId="16" fillId="0" borderId="12" xfId="0" applyFont="1" applyBorder="1" applyAlignment="1" applyProtection="1">
      <alignment horizontal="center"/>
      <protection hidden="1"/>
    </xf>
    <xf numFmtId="0" fontId="14" fillId="0" borderId="0" xfId="0" applyNumberFormat="1" applyFont="1" applyBorder="1" applyProtection="1">
      <protection hidden="1"/>
    </xf>
    <xf numFmtId="0" fontId="16" fillId="0" borderId="0" xfId="0" applyNumberFormat="1" applyFont="1" applyBorder="1" applyProtection="1">
      <protection hidden="1"/>
    </xf>
    <xf numFmtId="0" fontId="16" fillId="0" borderId="5" xfId="0" applyFont="1" applyBorder="1" applyAlignment="1" applyProtection="1">
      <alignment horizontal="center"/>
      <protection hidden="1"/>
    </xf>
    <xf numFmtId="0" fontId="16" fillId="0" borderId="11" xfId="0" applyFont="1" applyBorder="1" applyAlignment="1" applyProtection="1">
      <alignment horizontal="center"/>
      <protection hidden="1"/>
    </xf>
    <xf numFmtId="167" fontId="16" fillId="0" borderId="11" xfId="0" applyNumberFormat="1" applyFont="1" applyBorder="1" applyAlignment="1" applyProtection="1">
      <alignment horizontal="center"/>
      <protection hidden="1"/>
    </xf>
    <xf numFmtId="0" fontId="16" fillId="0" borderId="16" xfId="0" applyFont="1" applyBorder="1" applyAlignment="1" applyProtection="1">
      <alignment horizontal="center"/>
      <protection hidden="1"/>
    </xf>
    <xf numFmtId="2" fontId="16" fillId="0" borderId="5" xfId="0" applyNumberFormat="1" applyFont="1" applyBorder="1" applyAlignment="1" applyProtection="1">
      <alignment horizontal="center"/>
      <protection hidden="1"/>
    </xf>
    <xf numFmtId="0" fontId="16" fillId="0" borderId="14" xfId="0" applyFont="1" applyBorder="1" applyAlignment="1" applyProtection="1">
      <alignment horizontal="center"/>
      <protection hidden="1"/>
    </xf>
    <xf numFmtId="0" fontId="16" fillId="0" borderId="3" xfId="0" applyFont="1" applyBorder="1" applyAlignment="1" applyProtection="1">
      <alignment horizontal="center"/>
      <protection hidden="1"/>
    </xf>
    <xf numFmtId="0" fontId="16" fillId="0" borderId="20" xfId="0" applyFont="1" applyBorder="1" applyAlignment="1" applyProtection="1">
      <alignment horizontal="center"/>
      <protection hidden="1"/>
    </xf>
    <xf numFmtId="0" fontId="16" fillId="0" borderId="21" xfId="0" applyFont="1" applyBorder="1" applyAlignment="1" applyProtection="1">
      <alignment horizontal="center"/>
      <protection hidden="1"/>
    </xf>
    <xf numFmtId="165" fontId="16" fillId="0" borderId="18" xfId="0" applyNumberFormat="1" applyFont="1" applyBorder="1" applyAlignment="1" applyProtection="1">
      <alignment horizontal="center"/>
      <protection hidden="1"/>
    </xf>
    <xf numFmtId="1" fontId="16" fillId="0" borderId="19" xfId="0" applyNumberFormat="1" applyFont="1" applyBorder="1" applyAlignment="1" applyProtection="1">
      <alignment horizontal="center"/>
      <protection hidden="1"/>
    </xf>
    <xf numFmtId="165" fontId="16" fillId="0" borderId="0" xfId="0" applyNumberFormat="1" applyFont="1" applyBorder="1" applyAlignment="1" applyProtection="1">
      <alignment horizontal="center"/>
      <protection hidden="1"/>
    </xf>
    <xf numFmtId="1" fontId="16" fillId="0" borderId="0" xfId="0" applyNumberFormat="1" applyFont="1" applyBorder="1" applyAlignment="1" applyProtection="1">
      <alignment horizontal="center"/>
      <protection hidden="1"/>
    </xf>
    <xf numFmtId="0" fontId="16" fillId="0" borderId="15" xfId="0" applyFont="1" applyBorder="1" applyProtection="1">
      <protection hidden="1"/>
    </xf>
    <xf numFmtId="0" fontId="25" fillId="0" borderId="15" xfId="0" applyFont="1" applyBorder="1" applyProtection="1">
      <protection hidden="1"/>
    </xf>
    <xf numFmtId="0" fontId="14" fillId="0" borderId="0" xfId="0" applyFont="1" applyBorder="1" applyProtection="1">
      <protection hidden="1"/>
    </xf>
    <xf numFmtId="0" fontId="16" fillId="0" borderId="0" xfId="0" applyFont="1" applyBorder="1" applyAlignment="1" applyProtection="1">
      <alignment horizontal="right" vertical="center"/>
      <protection hidden="1"/>
    </xf>
    <xf numFmtId="0" fontId="28" fillId="0" borderId="3" xfId="0" applyFont="1" applyBorder="1" applyAlignment="1" applyProtection="1">
      <alignment horizontal="center"/>
      <protection hidden="1"/>
    </xf>
    <xf numFmtId="0" fontId="30" fillId="0" borderId="3" xfId="0" applyFont="1" applyBorder="1" applyAlignment="1" applyProtection="1">
      <alignment horizontal="center"/>
      <protection hidden="1"/>
    </xf>
    <xf numFmtId="173" fontId="16" fillId="0" borderId="0" xfId="0" applyNumberFormat="1" applyFont="1" applyProtection="1">
      <protection hidden="1"/>
    </xf>
    <xf numFmtId="0" fontId="27" fillId="0" borderId="0" xfId="0" applyFont="1" applyProtection="1">
      <protection hidden="1"/>
    </xf>
    <xf numFmtId="0" fontId="27" fillId="0" borderId="0" xfId="0" applyNumberFormat="1" applyFont="1" applyBorder="1" applyProtection="1">
      <protection hidden="1"/>
    </xf>
    <xf numFmtId="165" fontId="16" fillId="0" borderId="34" xfId="0" applyNumberFormat="1" applyFont="1" applyBorder="1" applyAlignment="1" applyProtection="1">
      <alignment horizontal="center"/>
      <protection hidden="1"/>
    </xf>
    <xf numFmtId="1" fontId="16" fillId="0" borderId="34" xfId="0" applyNumberFormat="1" applyFont="1" applyBorder="1" applyAlignment="1" applyProtection="1">
      <alignment horizontal="center"/>
      <protection hidden="1"/>
    </xf>
    <xf numFmtId="0" fontId="16" fillId="0" borderId="34" xfId="0" applyFont="1" applyBorder="1" applyProtection="1">
      <protection hidden="1"/>
    </xf>
    <xf numFmtId="0" fontId="14" fillId="0" borderId="34" xfId="0" applyFont="1" applyBorder="1" applyAlignment="1" applyProtection="1">
      <alignment horizontal="center"/>
      <protection hidden="1"/>
    </xf>
    <xf numFmtId="0" fontId="16" fillId="0" borderId="34" xfId="0" applyFont="1" applyBorder="1" applyAlignment="1" applyProtection="1">
      <alignment horizontal="center"/>
      <protection hidden="1"/>
    </xf>
    <xf numFmtId="0" fontId="0" fillId="0" borderId="34" xfId="0" applyBorder="1" applyProtection="1">
      <protection hidden="1"/>
    </xf>
    <xf numFmtId="0" fontId="0" fillId="0" borderId="34" xfId="0" applyNumberFormat="1" applyBorder="1" applyProtection="1">
      <protection hidden="1"/>
    </xf>
    <xf numFmtId="2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167" fontId="16" fillId="0" borderId="34" xfId="0" applyNumberFormat="1" applyFont="1" applyBorder="1" applyProtection="1">
      <protection hidden="1"/>
    </xf>
    <xf numFmtId="2" fontId="0" fillId="0" borderId="34" xfId="0" applyNumberFormat="1" applyBorder="1" applyAlignment="1" applyProtection="1">
      <alignment horizontal="center"/>
      <protection hidden="1"/>
    </xf>
    <xf numFmtId="0" fontId="14" fillId="0" borderId="53" xfId="0" applyFont="1" applyBorder="1" applyAlignment="1" applyProtection="1">
      <alignment horizontal="center"/>
      <protection hidden="1"/>
    </xf>
    <xf numFmtId="0" fontId="16" fillId="0" borderId="53" xfId="0" applyFont="1" applyBorder="1" applyAlignment="1" applyProtection="1">
      <alignment horizontal="center"/>
      <protection hidden="1"/>
    </xf>
    <xf numFmtId="0" fontId="14" fillId="0" borderId="44" xfId="0" applyFont="1" applyBorder="1" applyAlignment="1" applyProtection="1">
      <alignment horizontal="center" vertical="center"/>
      <protection hidden="1"/>
    </xf>
    <xf numFmtId="0" fontId="14" fillId="0" borderId="45" xfId="0" applyFont="1" applyBorder="1" applyAlignment="1" applyProtection="1">
      <alignment horizontal="center" vertical="center"/>
      <protection hidden="1"/>
    </xf>
    <xf numFmtId="0" fontId="2" fillId="0" borderId="46" xfId="0" applyFont="1" applyBorder="1" applyProtection="1">
      <protection hidden="1"/>
    </xf>
    <xf numFmtId="170" fontId="14" fillId="0" borderId="48" xfId="0" applyNumberFormat="1" applyFont="1" applyBorder="1" applyAlignment="1" applyProtection="1">
      <alignment horizontal="center" vertical="center"/>
      <protection hidden="1"/>
    </xf>
    <xf numFmtId="170" fontId="14" fillId="0" borderId="50" xfId="0" applyNumberFormat="1" applyFont="1" applyBorder="1" applyAlignment="1" applyProtection="1">
      <alignment horizontal="center" vertical="center"/>
      <protection hidden="1"/>
    </xf>
    <xf numFmtId="170" fontId="14" fillId="0" borderId="51" xfId="0" applyNumberFormat="1" applyFont="1" applyBorder="1" applyAlignment="1" applyProtection="1">
      <alignment horizontal="center" vertical="center"/>
      <protection hidden="1"/>
    </xf>
    <xf numFmtId="0" fontId="14" fillId="0" borderId="52" xfId="0" applyFont="1" applyBorder="1" applyAlignment="1" applyProtection="1">
      <alignment horizontal="center" vertical="center"/>
      <protection hidden="1"/>
    </xf>
    <xf numFmtId="2" fontId="14" fillId="0" borderId="44" xfId="0" applyNumberFormat="1" applyFont="1" applyBorder="1" applyAlignment="1" applyProtection="1">
      <alignment horizontal="center" vertical="center"/>
      <protection hidden="1"/>
    </xf>
    <xf numFmtId="0" fontId="16" fillId="0" borderId="45" xfId="0" applyFont="1" applyBorder="1" applyProtection="1">
      <protection hidden="1"/>
    </xf>
    <xf numFmtId="170" fontId="14" fillId="2" borderId="48" xfId="0" applyNumberFormat="1" applyFont="1" applyFill="1" applyBorder="1" applyAlignment="1" applyProtection="1">
      <alignment horizontal="center" vertical="center"/>
      <protection hidden="1"/>
    </xf>
    <xf numFmtId="2" fontId="14" fillId="0" borderId="50" xfId="0" applyNumberFormat="1" applyFont="1" applyBorder="1" applyAlignment="1" applyProtection="1">
      <alignment horizontal="center" vertical="center"/>
      <protection hidden="1"/>
    </xf>
    <xf numFmtId="2" fontId="14" fillId="0" borderId="51" xfId="0" applyNumberFormat="1" applyFont="1" applyBorder="1" applyAlignment="1" applyProtection="1">
      <alignment horizontal="center" vertical="center"/>
      <protection hidden="1"/>
    </xf>
    <xf numFmtId="0" fontId="16" fillId="0" borderId="51" xfId="0" applyFont="1" applyBorder="1" applyProtection="1">
      <protection hidden="1"/>
    </xf>
    <xf numFmtId="0" fontId="14" fillId="0" borderId="36" xfId="0" applyFont="1" applyBorder="1" applyAlignment="1" applyProtection="1">
      <alignment horizontal="center" vertical="center"/>
      <protection hidden="1"/>
    </xf>
    <xf numFmtId="0" fontId="29" fillId="0" borderId="36" xfId="0" applyFont="1" applyBorder="1" applyAlignment="1" applyProtection="1">
      <alignment horizontal="center" vertical="center"/>
      <protection hidden="1"/>
    </xf>
    <xf numFmtId="0" fontId="14" fillId="0" borderId="37" xfId="0" applyFont="1" applyBorder="1" applyAlignment="1" applyProtection="1">
      <alignment horizontal="center" vertical="center"/>
      <protection hidden="1"/>
    </xf>
    <xf numFmtId="0" fontId="16" fillId="0" borderId="23" xfId="0" applyFont="1" applyBorder="1" applyAlignment="1" applyProtection="1">
      <alignment horizontal="center"/>
      <protection hidden="1"/>
    </xf>
    <xf numFmtId="2" fontId="0" fillId="0" borderId="0" xfId="0" applyNumberFormat="1" applyAlignment="1" applyProtection="1">
      <protection hidden="1"/>
    </xf>
    <xf numFmtId="0" fontId="16" fillId="0" borderId="76" xfId="0" applyFont="1" applyBorder="1" applyAlignment="1" applyProtection="1">
      <alignment horizontal="center"/>
      <protection hidden="1"/>
    </xf>
    <xf numFmtId="0" fontId="16" fillId="0" borderId="65" xfId="0" applyFont="1" applyBorder="1" applyAlignment="1" applyProtection="1">
      <alignment vertical="center"/>
      <protection hidden="1"/>
    </xf>
    <xf numFmtId="0" fontId="16" fillId="0" borderId="78" xfId="0" applyFont="1" applyBorder="1" applyAlignment="1" applyProtection="1">
      <alignment horizontal="center"/>
      <protection hidden="1"/>
    </xf>
    <xf numFmtId="0" fontId="16" fillId="0" borderId="70" xfId="0" applyFont="1" applyBorder="1" applyAlignment="1" applyProtection="1">
      <alignment vertical="center"/>
      <protection hidden="1"/>
    </xf>
    <xf numFmtId="0" fontId="16" fillId="0" borderId="72" xfId="0" applyFont="1" applyBorder="1" applyProtection="1">
      <protection hidden="1"/>
    </xf>
    <xf numFmtId="0" fontId="16" fillId="0" borderId="15" xfId="0" applyFont="1" applyBorder="1" applyAlignment="1" applyProtection="1">
      <alignment horizontal="center" vertical="center"/>
      <protection hidden="1"/>
    </xf>
    <xf numFmtId="0" fontId="16" fillId="0" borderId="15" xfId="0" applyFont="1" applyBorder="1" applyAlignment="1" applyProtection="1">
      <alignment horizontal="right" vertical="center"/>
      <protection hidden="1"/>
    </xf>
    <xf numFmtId="0" fontId="16" fillId="0" borderId="66" xfId="0" applyFont="1" applyBorder="1" applyProtection="1">
      <protection hidden="1"/>
    </xf>
    <xf numFmtId="0" fontId="16" fillId="0" borderId="67" xfId="0" applyFont="1" applyBorder="1" applyAlignment="1" applyProtection="1">
      <alignment vertical="center"/>
      <protection hidden="1"/>
    </xf>
    <xf numFmtId="0" fontId="16" fillId="0" borderId="67" xfId="0" applyFont="1" applyBorder="1" applyAlignment="1" applyProtection="1">
      <alignment horizontal="right" vertical="center"/>
      <protection hidden="1"/>
    </xf>
    <xf numFmtId="2" fontId="16" fillId="0" borderId="68" xfId="0" applyNumberFormat="1" applyFont="1" applyBorder="1" applyAlignment="1" applyProtection="1">
      <alignment vertical="center"/>
      <protection hidden="1"/>
    </xf>
    <xf numFmtId="2" fontId="16" fillId="0" borderId="1" xfId="0" applyNumberFormat="1" applyFont="1" applyBorder="1" applyAlignment="1" applyProtection="1">
      <alignment horizontal="center"/>
      <protection hidden="1"/>
    </xf>
    <xf numFmtId="2" fontId="16" fillId="0" borderId="2" xfId="0" applyNumberFormat="1" applyFont="1" applyFill="1" applyBorder="1" applyAlignment="1" applyProtection="1">
      <alignment horizontal="center"/>
      <protection hidden="1"/>
    </xf>
    <xf numFmtId="2" fontId="16" fillId="0" borderId="6" xfId="0" applyNumberFormat="1" applyFont="1" applyFill="1" applyBorder="1" applyAlignment="1" applyProtection="1">
      <alignment horizontal="center"/>
      <protection hidden="1"/>
    </xf>
    <xf numFmtId="166" fontId="16" fillId="0" borderId="67" xfId="0" applyNumberFormat="1" applyFont="1" applyFill="1" applyBorder="1" applyAlignment="1" applyProtection="1">
      <alignment vertical="center"/>
      <protection hidden="1"/>
    </xf>
    <xf numFmtId="0" fontId="16" fillId="0" borderId="18" xfId="0" applyFont="1" applyBorder="1" applyAlignment="1" applyProtection="1">
      <alignment horizontal="center"/>
      <protection hidden="1"/>
    </xf>
    <xf numFmtId="2" fontId="16" fillId="0" borderId="19" xfId="0" applyNumberFormat="1" applyFont="1" applyBorder="1" applyAlignment="1" applyProtection="1">
      <alignment horizontal="center"/>
      <protection hidden="1"/>
    </xf>
    <xf numFmtId="0" fontId="16" fillId="0" borderId="69" xfId="0" applyFont="1" applyBorder="1" applyProtection="1">
      <protection hidden="1"/>
    </xf>
    <xf numFmtId="166" fontId="16" fillId="0" borderId="70" xfId="0" applyNumberFormat="1" applyFont="1" applyFill="1" applyBorder="1" applyAlignment="1" applyProtection="1">
      <alignment vertical="center"/>
      <protection hidden="1"/>
    </xf>
    <xf numFmtId="1" fontId="16" fillId="0" borderId="70" xfId="0" applyNumberFormat="1" applyFont="1" applyFill="1" applyBorder="1" applyAlignment="1" applyProtection="1">
      <alignment vertical="center"/>
      <protection hidden="1"/>
    </xf>
    <xf numFmtId="2" fontId="16" fillId="0" borderId="71" xfId="0" applyNumberFormat="1" applyFont="1" applyBorder="1" applyAlignment="1" applyProtection="1">
      <alignment vertical="center"/>
      <protection hidden="1"/>
    </xf>
    <xf numFmtId="0" fontId="0" fillId="0" borderId="75" xfId="0" applyNumberFormat="1" applyBorder="1" applyProtection="1">
      <protection hidden="1"/>
    </xf>
    <xf numFmtId="0" fontId="0" fillId="0" borderId="28" xfId="0" applyBorder="1" applyProtection="1">
      <protection hidden="1"/>
    </xf>
    <xf numFmtId="164" fontId="14" fillId="0" borderId="0" xfId="0" applyNumberFormat="1" applyFont="1" applyBorder="1" applyAlignment="1" applyProtection="1">
      <alignment horizontal="center"/>
      <protection hidden="1"/>
    </xf>
    <xf numFmtId="164" fontId="14" fillId="0" borderId="0" xfId="0" applyNumberFormat="1" applyFont="1" applyProtection="1">
      <protection hidden="1"/>
    </xf>
    <xf numFmtId="164" fontId="16" fillId="0" borderId="0" xfId="0" applyNumberFormat="1" applyFont="1" applyAlignment="1" applyProtection="1">
      <alignment horizontal="center"/>
      <protection hidden="1"/>
    </xf>
    <xf numFmtId="0" fontId="16" fillId="0" borderId="0" xfId="0" applyFont="1" applyAlignment="1" applyProtection="1">
      <alignment horizontal="center"/>
      <protection hidden="1"/>
    </xf>
    <xf numFmtId="0" fontId="17" fillId="0" borderId="0" xfId="0" applyFont="1" applyBorder="1" applyAlignment="1" applyProtection="1">
      <alignment horizontal="right" vertical="center"/>
      <protection hidden="1"/>
    </xf>
    <xf numFmtId="0" fontId="16" fillId="0" borderId="56" xfId="0" applyFont="1" applyBorder="1" applyAlignment="1" applyProtection="1">
      <alignment horizontal="center" vertical="center"/>
      <protection hidden="1"/>
    </xf>
    <xf numFmtId="0" fontId="16" fillId="0" borderId="59" xfId="0" applyFont="1" applyBorder="1" applyAlignment="1" applyProtection="1">
      <alignment horizontal="right" vertical="center"/>
      <protection hidden="1"/>
    </xf>
    <xf numFmtId="2" fontId="14" fillId="0" borderId="60" xfId="0" applyNumberFormat="1" applyFont="1" applyBorder="1" applyAlignment="1" applyProtection="1">
      <alignment horizontal="right"/>
      <protection hidden="1"/>
    </xf>
    <xf numFmtId="0" fontId="16" fillId="0" borderId="77" xfId="0" applyFont="1" applyBorder="1" applyAlignment="1" applyProtection="1">
      <alignment horizontal="center"/>
      <protection hidden="1"/>
    </xf>
    <xf numFmtId="0" fontId="16" fillId="0" borderId="57" xfId="0" applyFont="1" applyBorder="1" applyAlignment="1" applyProtection="1">
      <alignment horizontal="center" vertical="center"/>
      <protection hidden="1"/>
    </xf>
    <xf numFmtId="0" fontId="16" fillId="0" borderId="13" xfId="0" applyFont="1" applyBorder="1" applyAlignment="1" applyProtection="1">
      <alignment horizontal="right" vertical="center"/>
      <protection hidden="1"/>
    </xf>
    <xf numFmtId="2" fontId="14" fillId="0" borderId="64" xfId="0" applyNumberFormat="1" applyFont="1" applyBorder="1" applyAlignment="1" applyProtection="1">
      <alignment horizontal="right"/>
      <protection hidden="1"/>
    </xf>
    <xf numFmtId="2" fontId="16" fillId="0" borderId="73" xfId="0" applyNumberFormat="1" applyFont="1" applyBorder="1" applyAlignment="1" applyProtection="1">
      <alignment vertical="center"/>
      <protection hidden="1"/>
    </xf>
    <xf numFmtId="0" fontId="16" fillId="0" borderId="18" xfId="0" applyFont="1" applyBorder="1" applyAlignment="1" applyProtection="1">
      <alignment horizontal="center" vertical="center"/>
      <protection hidden="1"/>
    </xf>
    <xf numFmtId="0" fontId="16" fillId="0" borderId="22" xfId="0" applyFont="1" applyBorder="1" applyAlignment="1" applyProtection="1">
      <alignment horizontal="center" vertical="center"/>
      <protection hidden="1"/>
    </xf>
    <xf numFmtId="0" fontId="16" fillId="0" borderId="19" xfId="0" applyFont="1" applyBorder="1" applyAlignment="1" applyProtection="1">
      <alignment horizontal="center" vertical="center"/>
      <protection hidden="1"/>
    </xf>
    <xf numFmtId="2" fontId="16" fillId="0" borderId="66" xfId="0" applyNumberFormat="1" applyFont="1" applyBorder="1" applyProtection="1">
      <protection hidden="1"/>
    </xf>
    <xf numFmtId="0" fontId="16" fillId="0" borderId="61" xfId="0" applyFont="1" applyBorder="1" applyAlignment="1" applyProtection="1">
      <alignment horizontal="right" vertical="center"/>
      <protection hidden="1"/>
    </xf>
    <xf numFmtId="0" fontId="16" fillId="0" borderId="62" xfId="0" applyFont="1" applyBorder="1" applyAlignment="1" applyProtection="1">
      <alignment horizontal="center" vertical="center"/>
      <protection hidden="1"/>
    </xf>
    <xf numFmtId="0" fontId="16" fillId="0" borderId="66" xfId="0" applyFont="1" applyBorder="1" applyAlignment="1" applyProtection="1">
      <alignment horizontal="center" vertical="center"/>
      <protection hidden="1"/>
    </xf>
    <xf numFmtId="0" fontId="16" fillId="0" borderId="63" xfId="0" applyFont="1" applyBorder="1" applyAlignment="1" applyProtection="1">
      <alignment horizontal="right" vertical="center"/>
      <protection hidden="1"/>
    </xf>
    <xf numFmtId="0" fontId="16" fillId="0" borderId="64" xfId="0" applyFont="1" applyBorder="1" applyAlignment="1" applyProtection="1">
      <alignment horizontal="center" vertical="center"/>
      <protection hidden="1"/>
    </xf>
    <xf numFmtId="0" fontId="16" fillId="0" borderId="61" xfId="0" applyFont="1" applyBorder="1" applyAlignment="1" applyProtection="1">
      <alignment horizontal="center"/>
      <protection hidden="1"/>
    </xf>
    <xf numFmtId="2" fontId="16" fillId="0" borderId="60" xfId="0" applyNumberFormat="1" applyFont="1" applyBorder="1" applyAlignment="1" applyProtection="1">
      <alignment horizontal="right"/>
      <protection hidden="1"/>
    </xf>
    <xf numFmtId="2" fontId="16" fillId="0" borderId="64" xfId="0" applyNumberFormat="1" applyFont="1" applyBorder="1" applyAlignment="1" applyProtection="1">
      <alignment horizontal="right"/>
      <protection hidden="1"/>
    </xf>
    <xf numFmtId="2" fontId="24" fillId="0" borderId="73" xfId="0" applyNumberFormat="1" applyFont="1" applyBorder="1" applyAlignment="1" applyProtection="1">
      <alignment vertical="center"/>
      <protection hidden="1"/>
    </xf>
    <xf numFmtId="0" fontId="14" fillId="0" borderId="56" xfId="0" applyFont="1" applyBorder="1" applyAlignment="1" applyProtection="1">
      <alignment horizontal="left"/>
      <protection hidden="1"/>
    </xf>
    <xf numFmtId="0" fontId="14" fillId="0" borderId="75" xfId="0" applyFont="1" applyBorder="1" applyAlignment="1" applyProtection="1">
      <alignment horizontal="center" vertical="top"/>
      <protection hidden="1"/>
    </xf>
    <xf numFmtId="0" fontId="14" fillId="0" borderId="13" xfId="0" applyFont="1" applyBorder="1" applyAlignment="1" applyProtection="1">
      <alignment horizontal="center" vertical="center"/>
      <protection hidden="1"/>
    </xf>
    <xf numFmtId="0" fontId="14" fillId="0" borderId="64" xfId="0" applyFont="1" applyBorder="1" applyAlignment="1" applyProtection="1">
      <alignment horizontal="center" vertical="center"/>
      <protection hidden="1"/>
    </xf>
    <xf numFmtId="0" fontId="14" fillId="0" borderId="75" xfId="0" applyFont="1" applyBorder="1" applyAlignment="1" applyProtection="1">
      <alignment horizontal="left"/>
      <protection hidden="1"/>
    </xf>
    <xf numFmtId="0" fontId="32" fillId="0" borderId="0" xfId="0" applyFont="1" applyBorder="1" applyAlignment="1" applyProtection="1">
      <alignment horizontal="center" vertical="center"/>
      <protection hidden="1"/>
    </xf>
    <xf numFmtId="0" fontId="32" fillId="0" borderId="62" xfId="0" applyFont="1" applyBorder="1" applyAlignment="1" applyProtection="1">
      <alignment horizontal="center" vertical="center"/>
      <protection hidden="1"/>
    </xf>
    <xf numFmtId="2" fontId="16" fillId="0" borderId="75" xfId="0" applyNumberFormat="1" applyFont="1" applyBorder="1" applyAlignment="1" applyProtection="1">
      <alignment horizontal="center" vertical="center"/>
      <protection hidden="1"/>
    </xf>
    <xf numFmtId="166" fontId="16" fillId="0" borderId="0" xfId="0" applyNumberFormat="1" applyFont="1" applyBorder="1" applyAlignment="1" applyProtection="1">
      <alignment horizontal="center" vertical="center"/>
      <protection hidden="1"/>
    </xf>
    <xf numFmtId="166" fontId="14" fillId="0" borderId="28" xfId="0" applyNumberFormat="1" applyFont="1" applyBorder="1" applyAlignment="1" applyProtection="1">
      <alignment horizontal="center" vertical="center"/>
      <protection hidden="1"/>
    </xf>
    <xf numFmtId="166" fontId="0" fillId="0" borderId="28" xfId="0" applyNumberFormat="1" applyBorder="1" applyAlignment="1" applyProtection="1">
      <alignment horizontal="center" vertical="center"/>
      <protection hidden="1"/>
    </xf>
    <xf numFmtId="1" fontId="16" fillId="0" borderId="75" xfId="0" applyNumberFormat="1" applyFont="1" applyBorder="1" applyAlignment="1" applyProtection="1">
      <alignment horizontal="center" vertical="center"/>
      <protection hidden="1"/>
    </xf>
    <xf numFmtId="166" fontId="16" fillId="0" borderId="28" xfId="0" applyNumberFormat="1" applyFont="1" applyBorder="1" applyAlignment="1" applyProtection="1">
      <alignment horizontal="center" vertical="center"/>
      <protection hidden="1"/>
    </xf>
    <xf numFmtId="166" fontId="0" fillId="0" borderId="0" xfId="0" applyNumberFormat="1" applyBorder="1" applyAlignment="1" applyProtection="1">
      <alignment horizontal="center" vertical="center"/>
      <protection hidden="1"/>
    </xf>
    <xf numFmtId="1" fontId="16" fillId="0" borderId="57" xfId="0" applyNumberFormat="1" applyFont="1" applyBorder="1" applyAlignment="1" applyProtection="1">
      <alignment horizontal="center" vertical="center"/>
      <protection hidden="1"/>
    </xf>
    <xf numFmtId="166" fontId="0" fillId="0" borderId="13" xfId="0" applyNumberFormat="1" applyBorder="1" applyAlignment="1" applyProtection="1">
      <alignment horizontal="center" vertical="center"/>
      <protection hidden="1"/>
    </xf>
    <xf numFmtId="166" fontId="0" fillId="0" borderId="64" xfId="0" applyNumberFormat="1" applyBorder="1" applyAlignment="1" applyProtection="1">
      <alignment horizontal="center" vertical="center"/>
      <protection hidden="1"/>
    </xf>
    <xf numFmtId="166" fontId="10" fillId="3" borderId="26" xfId="0" applyNumberFormat="1" applyFont="1" applyFill="1" applyBorder="1" applyAlignment="1" applyProtection="1">
      <alignment vertical="center"/>
      <protection hidden="1"/>
    </xf>
    <xf numFmtId="0" fontId="14" fillId="3" borderId="27" xfId="0" quotePrefix="1" applyFont="1" applyFill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left"/>
      <protection hidden="1"/>
    </xf>
    <xf numFmtId="0" fontId="0" fillId="0" borderId="32" xfId="0" applyBorder="1" applyAlignment="1" applyProtection="1">
      <alignment vertical="center"/>
      <protection hidden="1"/>
    </xf>
    <xf numFmtId="0" fontId="0" fillId="0" borderId="81" xfId="0" applyBorder="1" applyAlignment="1" applyProtection="1">
      <alignment vertical="center"/>
      <protection hidden="1"/>
    </xf>
    <xf numFmtId="0" fontId="0" fillId="0" borderId="88" xfId="0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/>
      <protection hidden="1"/>
    </xf>
    <xf numFmtId="0" fontId="17" fillId="0" borderId="24" xfId="0" applyFont="1" applyBorder="1" applyAlignment="1" applyProtection="1">
      <protection hidden="1"/>
    </xf>
    <xf numFmtId="0" fontId="8" fillId="0" borderId="0" xfId="131" applyNumberFormat="1" applyBorder="1" applyProtection="1">
      <protection hidden="1"/>
    </xf>
    <xf numFmtId="167" fontId="0" fillId="0" borderId="0" xfId="0" applyNumberFormat="1" applyProtection="1">
      <protection hidden="1"/>
    </xf>
    <xf numFmtId="0" fontId="19" fillId="0" borderId="0" xfId="0" applyFont="1" applyAlignment="1" applyProtection="1">
      <alignment vertical="center"/>
      <protection hidden="1"/>
    </xf>
    <xf numFmtId="169" fontId="16" fillId="0" borderId="0" xfId="0" applyNumberFormat="1" applyFont="1" applyBorder="1" applyAlignment="1" applyProtection="1">
      <alignment horizontal="center"/>
      <protection hidden="1"/>
    </xf>
    <xf numFmtId="2" fontId="16" fillId="0" borderId="0" xfId="0" applyNumberFormat="1" applyFont="1" applyBorder="1" applyAlignment="1" applyProtection="1">
      <alignment horizontal="center"/>
      <protection hidden="1"/>
    </xf>
    <xf numFmtId="11" fontId="16" fillId="0" borderId="0" xfId="0" applyNumberFormat="1" applyFont="1" applyBorder="1" applyAlignment="1" applyProtection="1">
      <alignment horizontal="center"/>
      <protection hidden="1"/>
    </xf>
    <xf numFmtId="169" fontId="26" fillId="0" borderId="0" xfId="0" applyNumberFormat="1" applyFont="1" applyBorder="1" applyAlignment="1" applyProtection="1">
      <alignment horizontal="center"/>
      <protection hidden="1"/>
    </xf>
    <xf numFmtId="0" fontId="26" fillId="0" borderId="0" xfId="0" applyFont="1" applyBorder="1" applyAlignment="1" applyProtection="1">
      <alignment horizontal="center"/>
      <protection hidden="1"/>
    </xf>
    <xf numFmtId="2" fontId="26" fillId="0" borderId="0" xfId="0" applyNumberFormat="1" applyFont="1" applyBorder="1" applyAlignment="1" applyProtection="1">
      <alignment horizontal="center"/>
      <protection hidden="1"/>
    </xf>
    <xf numFmtId="0" fontId="16" fillId="0" borderId="0" xfId="0" applyFont="1" applyBorder="1" applyAlignment="1" applyProtection="1">
      <protection hidden="1"/>
    </xf>
    <xf numFmtId="0" fontId="16" fillId="0" borderId="0" xfId="0" applyFont="1" applyBorder="1" applyAlignment="1" applyProtection="1">
      <alignment horizontal="left"/>
      <protection hidden="1"/>
    </xf>
    <xf numFmtId="0" fontId="28" fillId="0" borderId="1" xfId="0" applyFont="1" applyBorder="1" applyAlignment="1" applyProtection="1">
      <alignment horizontal="center"/>
      <protection hidden="1"/>
    </xf>
    <xf numFmtId="0" fontId="14" fillId="0" borderId="3" xfId="0" applyFont="1" applyBorder="1" applyAlignment="1" applyProtection="1">
      <alignment horizontal="center"/>
      <protection hidden="1"/>
    </xf>
    <xf numFmtId="0" fontId="16" fillId="0" borderId="5" xfId="0" applyFont="1" applyBorder="1" applyAlignment="1" applyProtection="1">
      <alignment horizontal="center" vertical="center"/>
      <protection hidden="1"/>
    </xf>
    <xf numFmtId="0" fontId="16" fillId="0" borderId="90" xfId="0" applyFont="1" applyBorder="1" applyAlignment="1" applyProtection="1">
      <alignment horizontal="center"/>
      <protection hidden="1"/>
    </xf>
    <xf numFmtId="0" fontId="16" fillId="0" borderId="77" xfId="0" applyFont="1" applyBorder="1" applyProtection="1">
      <protection hidden="1"/>
    </xf>
    <xf numFmtId="0" fontId="16" fillId="0" borderId="77" xfId="0" applyFont="1" applyBorder="1" applyAlignment="1" applyProtection="1">
      <alignment horizontal="center" vertical="center"/>
      <protection hidden="1"/>
    </xf>
    <xf numFmtId="0" fontId="36" fillId="0" borderId="36" xfId="0" applyFont="1" applyBorder="1" applyAlignment="1" applyProtection="1">
      <alignment horizontal="center" vertical="center"/>
      <protection hidden="1"/>
    </xf>
    <xf numFmtId="166" fontId="36" fillId="0" borderId="36" xfId="0" applyNumberFormat="1" applyFont="1" applyBorder="1" applyAlignment="1" applyProtection="1">
      <alignment horizontal="center" vertical="center"/>
      <protection hidden="1"/>
    </xf>
    <xf numFmtId="166" fontId="36" fillId="0" borderId="94" xfId="0" applyNumberFormat="1" applyFont="1" applyBorder="1" applyAlignment="1" applyProtection="1">
      <alignment horizontal="center" vertical="center"/>
      <protection hidden="1"/>
    </xf>
    <xf numFmtId="0" fontId="7" fillId="0" borderId="48" xfId="0" applyFont="1" applyBorder="1" applyAlignment="1" applyProtection="1">
      <alignment horizontal="center" vertical="center"/>
      <protection hidden="1"/>
    </xf>
    <xf numFmtId="166" fontId="7" fillId="0" borderId="48" xfId="0" applyNumberFormat="1" applyFont="1" applyBorder="1" applyAlignment="1" applyProtection="1">
      <alignment horizontal="center" vertical="center"/>
      <protection hidden="1"/>
    </xf>
    <xf numFmtId="172" fontId="7" fillId="0" borderId="48" xfId="0" applyNumberFormat="1" applyFont="1" applyBorder="1" applyAlignment="1" applyProtection="1">
      <alignment horizontal="center" vertical="center"/>
      <protection hidden="1"/>
    </xf>
    <xf numFmtId="166" fontId="7" fillId="0" borderId="92" xfId="0" applyNumberFormat="1" applyFont="1" applyBorder="1" applyAlignment="1" applyProtection="1">
      <alignment horizontal="center" vertical="center"/>
      <protection hidden="1"/>
    </xf>
    <xf numFmtId="0" fontId="7" fillId="0" borderId="51" xfId="0" applyFont="1" applyBorder="1" applyAlignment="1" applyProtection="1">
      <alignment horizontal="center" vertical="center"/>
      <protection hidden="1"/>
    </xf>
    <xf numFmtId="166" fontId="0" fillId="0" borderId="0" xfId="0" applyNumberFormat="1" applyProtection="1">
      <protection hidden="1"/>
    </xf>
    <xf numFmtId="165" fontId="0" fillId="0" borderId="0" xfId="0" applyNumberFormat="1" applyProtection="1">
      <protection hidden="1"/>
    </xf>
    <xf numFmtId="0" fontId="7" fillId="0" borderId="79" xfId="0" applyFont="1" applyBorder="1" applyAlignment="1" applyProtection="1">
      <alignment horizontal="center" vertical="center"/>
      <protection hidden="1"/>
    </xf>
    <xf numFmtId="166" fontId="7" fillId="0" borderId="79" xfId="0" applyNumberFormat="1" applyFont="1" applyBorder="1" applyAlignment="1" applyProtection="1">
      <alignment horizontal="center" vertical="center"/>
      <protection hidden="1"/>
    </xf>
    <xf numFmtId="172" fontId="7" fillId="0" borderId="79" xfId="0" applyNumberFormat="1" applyFont="1" applyBorder="1" applyAlignment="1" applyProtection="1">
      <alignment horizontal="center" vertical="center"/>
      <protection hidden="1"/>
    </xf>
    <xf numFmtId="166" fontId="7" fillId="0" borderId="91" xfId="0" applyNumberFormat="1" applyFont="1" applyBorder="1" applyAlignment="1" applyProtection="1">
      <alignment horizontal="center" vertical="center"/>
      <protection hidden="1"/>
    </xf>
    <xf numFmtId="0" fontId="7" fillId="0" borderId="48" xfId="0" applyFont="1" applyBorder="1" applyAlignment="1" applyProtection="1">
      <alignment horizontal="center"/>
      <protection hidden="1"/>
    </xf>
    <xf numFmtId="166" fontId="7" fillId="0" borderId="48" xfId="0" applyNumberFormat="1" applyFont="1" applyBorder="1" applyAlignment="1" applyProtection="1">
      <alignment horizontal="center"/>
      <protection hidden="1"/>
    </xf>
    <xf numFmtId="172" fontId="7" fillId="0" borderId="48" xfId="0" applyNumberFormat="1" applyFont="1" applyBorder="1" applyAlignment="1" applyProtection="1">
      <alignment horizontal="center"/>
      <protection hidden="1"/>
    </xf>
    <xf numFmtId="166" fontId="7" fillId="0" borderId="92" xfId="0" applyNumberFormat="1" applyFont="1" applyBorder="1" applyAlignment="1" applyProtection="1">
      <alignment horizontal="center"/>
      <protection hidden="1"/>
    </xf>
    <xf numFmtId="0" fontId="7" fillId="0" borderId="51" xfId="0" applyFont="1" applyBorder="1" applyAlignment="1" applyProtection="1">
      <alignment horizontal="center"/>
      <protection hidden="1"/>
    </xf>
    <xf numFmtId="166" fontId="7" fillId="0" borderId="51" xfId="0" applyNumberFormat="1" applyFont="1" applyBorder="1" applyAlignment="1" applyProtection="1">
      <alignment horizontal="center"/>
      <protection hidden="1"/>
    </xf>
    <xf numFmtId="172" fontId="7" fillId="0" borderId="51" xfId="0" applyNumberFormat="1" applyFont="1" applyBorder="1" applyAlignment="1" applyProtection="1">
      <alignment horizontal="center"/>
      <protection hidden="1"/>
    </xf>
    <xf numFmtId="166" fontId="7" fillId="0" borderId="93" xfId="0" applyNumberFormat="1" applyFont="1" applyBorder="1" applyAlignment="1" applyProtection="1">
      <alignment horizontal="center"/>
      <protection hidden="1"/>
    </xf>
    <xf numFmtId="0" fontId="16" fillId="0" borderId="25" xfId="0" applyFont="1" applyBorder="1" applyAlignment="1" applyProtection="1">
      <alignment horizontal="right" vertical="center"/>
      <protection hidden="1"/>
    </xf>
    <xf numFmtId="169" fontId="36" fillId="3" borderId="35" xfId="0" applyNumberFormat="1" applyFont="1" applyFill="1" applyBorder="1" applyAlignment="1" applyProtection="1">
      <alignment horizontal="center" vertical="center"/>
      <protection hidden="1"/>
    </xf>
    <xf numFmtId="169" fontId="7" fillId="3" borderId="44" xfId="0" applyNumberFormat="1" applyFont="1" applyFill="1" applyBorder="1" applyAlignment="1" applyProtection="1">
      <alignment horizontal="center" vertical="center"/>
      <protection hidden="1"/>
    </xf>
    <xf numFmtId="169" fontId="7" fillId="3" borderId="47" xfId="0" applyNumberFormat="1" applyFont="1" applyFill="1" applyBorder="1" applyAlignment="1" applyProtection="1">
      <alignment horizontal="center" vertical="center"/>
      <protection hidden="1"/>
    </xf>
    <xf numFmtId="0" fontId="22" fillId="0" borderId="48" xfId="0" applyFont="1" applyBorder="1" applyAlignment="1" applyProtection="1">
      <alignment horizontal="center" vertical="center"/>
      <protection hidden="1"/>
    </xf>
    <xf numFmtId="0" fontId="22" fillId="0" borderId="48" xfId="0" applyFont="1" applyBorder="1" applyAlignment="1" applyProtection="1">
      <alignment horizontal="center"/>
      <protection hidden="1"/>
    </xf>
    <xf numFmtId="166" fontId="22" fillId="0" borderId="48" xfId="0" applyNumberFormat="1" applyFont="1" applyBorder="1" applyAlignment="1" applyProtection="1">
      <alignment horizontal="center"/>
      <protection hidden="1"/>
    </xf>
    <xf numFmtId="166" fontId="22" fillId="0" borderId="92" xfId="0" applyNumberFormat="1" applyFont="1" applyBorder="1" applyAlignment="1" applyProtection="1">
      <alignment horizontal="center"/>
      <protection hidden="1"/>
    </xf>
    <xf numFmtId="169" fontId="7" fillId="3" borderId="50" xfId="0" applyNumberFormat="1" applyFont="1" applyFill="1" applyBorder="1" applyAlignment="1" applyProtection="1">
      <alignment horizontal="center" vertical="center"/>
      <protection hidden="1"/>
    </xf>
    <xf numFmtId="0" fontId="16" fillId="0" borderId="6" xfId="0" applyFont="1" applyBorder="1" applyAlignment="1" applyProtection="1">
      <alignment horizontal="center" vertical="center"/>
      <protection hidden="1"/>
    </xf>
    <xf numFmtId="0" fontId="16" fillId="0" borderId="6" xfId="0" applyFont="1" applyBorder="1" applyAlignment="1" applyProtection="1">
      <alignment horizontal="center"/>
      <protection hidden="1"/>
    </xf>
    <xf numFmtId="0" fontId="16" fillId="0" borderId="1" xfId="0" applyFont="1" applyBorder="1" applyAlignment="1" applyProtection="1">
      <alignment horizontal="center" vertical="center"/>
      <protection hidden="1"/>
    </xf>
    <xf numFmtId="2" fontId="16" fillId="0" borderId="2" xfId="0" applyNumberFormat="1" applyFont="1" applyBorder="1" applyAlignment="1" applyProtection="1">
      <alignment horizontal="center" vertical="center"/>
      <protection hidden="1"/>
    </xf>
    <xf numFmtId="0" fontId="16" fillId="0" borderId="3" xfId="0" applyFont="1" applyBorder="1" applyAlignment="1" applyProtection="1">
      <alignment horizontal="center" vertical="center"/>
      <protection hidden="1"/>
    </xf>
    <xf numFmtId="2" fontId="16" fillId="0" borderId="4" xfId="0" applyNumberFormat="1" applyFont="1" applyBorder="1" applyAlignment="1" applyProtection="1">
      <alignment horizontal="center" vertical="center"/>
      <protection hidden="1"/>
    </xf>
    <xf numFmtId="165" fontId="16" fillId="0" borderId="3" xfId="0" applyNumberFormat="1" applyFont="1" applyBorder="1" applyAlignment="1" applyProtection="1">
      <alignment horizontal="center" vertical="center"/>
      <protection hidden="1"/>
    </xf>
    <xf numFmtId="167" fontId="16" fillId="0" borderId="4" xfId="0" applyNumberFormat="1" applyFont="1" applyBorder="1" applyAlignment="1" applyProtection="1">
      <alignment horizontal="center" vertical="center"/>
      <protection hidden="1"/>
    </xf>
    <xf numFmtId="167" fontId="16" fillId="0" borderId="6" xfId="0" applyNumberFormat="1" applyFont="1" applyBorder="1" applyAlignment="1" applyProtection="1">
      <alignment horizontal="center" vertical="center"/>
      <protection hidden="1"/>
    </xf>
    <xf numFmtId="167" fontId="16" fillId="0" borderId="23" xfId="0" applyNumberFormat="1" applyFont="1" applyBorder="1" applyAlignment="1" applyProtection="1">
      <alignment horizontal="center"/>
      <protection hidden="1"/>
    </xf>
    <xf numFmtId="167" fontId="16" fillId="0" borderId="17" xfId="0" applyNumberFormat="1" applyFont="1" applyBorder="1" applyAlignment="1" applyProtection="1">
      <alignment horizontal="center"/>
      <protection hidden="1"/>
    </xf>
    <xf numFmtId="0" fontId="38" fillId="0" borderId="86" xfId="0" applyFont="1" applyBorder="1" applyAlignment="1" applyProtection="1">
      <alignment horizontal="center" vertical="center"/>
      <protection hidden="1"/>
    </xf>
    <xf numFmtId="0" fontId="38" fillId="0" borderId="87" xfId="0" applyFont="1" applyBorder="1" applyAlignment="1" applyProtection="1">
      <alignment horizontal="center" vertical="center"/>
      <protection hidden="1"/>
    </xf>
    <xf numFmtId="167" fontId="16" fillId="0" borderId="2" xfId="0" applyNumberFormat="1" applyFont="1" applyBorder="1" applyAlignment="1" applyProtection="1">
      <alignment horizontal="center" vertical="center"/>
      <protection hidden="1"/>
    </xf>
    <xf numFmtId="0" fontId="14" fillId="0" borderId="61" xfId="0" applyFont="1" applyBorder="1" applyAlignment="1" applyProtection="1">
      <alignment horizontal="center"/>
      <protection hidden="1"/>
    </xf>
    <xf numFmtId="0" fontId="20" fillId="0" borderId="0" xfId="0" applyFont="1" applyAlignment="1" applyProtection="1">
      <alignment horizontal="left"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/>
      <protection hidden="1"/>
    </xf>
    <xf numFmtId="0" fontId="16" fillId="0" borderId="0" xfId="0" applyFont="1" applyAlignment="1" applyProtection="1">
      <alignment horizontal="right"/>
      <protection hidden="1"/>
    </xf>
    <xf numFmtId="2" fontId="16" fillId="0" borderId="68" xfId="0" applyNumberFormat="1" applyFont="1" applyBorder="1" applyProtection="1">
      <protection hidden="1"/>
    </xf>
    <xf numFmtId="0" fontId="14" fillId="0" borderId="38" xfId="0" applyFont="1" applyBorder="1" applyAlignment="1" applyProtection="1">
      <alignment horizontal="right" vertical="center"/>
      <protection hidden="1"/>
    </xf>
    <xf numFmtId="0" fontId="14" fillId="3" borderId="40" xfId="0" applyFont="1" applyFill="1" applyBorder="1" applyAlignment="1" applyProtection="1">
      <alignment horizontal="left" vertical="center"/>
      <protection hidden="1"/>
    </xf>
    <xf numFmtId="0" fontId="14" fillId="0" borderId="41" xfId="0" applyFont="1" applyFill="1" applyBorder="1" applyAlignment="1" applyProtection="1">
      <alignment horizontal="right" vertical="center"/>
      <protection hidden="1"/>
    </xf>
    <xf numFmtId="0" fontId="14" fillId="3" borderId="43" xfId="0" applyFont="1" applyFill="1" applyBorder="1" applyAlignment="1" applyProtection="1">
      <alignment horizontal="left" vertical="center"/>
      <protection hidden="1"/>
    </xf>
    <xf numFmtId="0" fontId="16" fillId="0" borderId="83" xfId="0" applyFont="1" applyFill="1" applyBorder="1" applyAlignment="1" applyProtection="1">
      <alignment horizontal="right" vertical="center"/>
      <protection hidden="1"/>
    </xf>
    <xf numFmtId="166" fontId="34" fillId="0" borderId="84" xfId="0" applyNumberFormat="1" applyFont="1" applyFill="1" applyBorder="1" applyAlignment="1" applyProtection="1">
      <alignment horizontal="center" vertical="center"/>
      <protection hidden="1"/>
    </xf>
    <xf numFmtId="0" fontId="7" fillId="0" borderId="84" xfId="0" applyFont="1" applyBorder="1" applyAlignment="1" applyProtection="1">
      <alignment horizontal="right" vertical="center"/>
      <protection hidden="1"/>
    </xf>
    <xf numFmtId="0" fontId="14" fillId="0" borderId="84" xfId="0" applyFont="1" applyBorder="1" applyAlignment="1" applyProtection="1">
      <alignment horizontal="right" vertical="center"/>
      <protection hidden="1"/>
    </xf>
    <xf numFmtId="0" fontId="0" fillId="0" borderId="0" xfId="0" applyFill="1" applyBorder="1" applyProtection="1">
      <protection hidden="1"/>
    </xf>
    <xf numFmtId="166" fontId="14" fillId="3" borderId="93" xfId="0" applyNumberFormat="1" applyFont="1" applyFill="1" applyBorder="1" applyAlignment="1" applyProtection="1">
      <alignment horizontal="right" vertical="center"/>
      <protection locked="0"/>
    </xf>
    <xf numFmtId="0" fontId="14" fillId="3" borderId="97" xfId="0" applyFont="1" applyFill="1" applyBorder="1" applyAlignment="1" applyProtection="1">
      <alignment horizontal="center" vertical="center"/>
      <protection hidden="1"/>
    </xf>
    <xf numFmtId="0" fontId="14" fillId="3" borderId="96" xfId="0" applyFont="1" applyFill="1" applyBorder="1" applyAlignment="1" applyProtection="1">
      <alignment vertic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98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99" xfId="0" applyBorder="1" applyAlignment="1" applyProtection="1">
      <alignment horizontal="center"/>
      <protection hidden="1"/>
    </xf>
    <xf numFmtId="0" fontId="7" fillId="0" borderId="4" xfId="0" applyFont="1" applyBorder="1" applyAlignment="1" applyProtection="1">
      <alignment horizontal="center"/>
      <protection hidden="1"/>
    </xf>
    <xf numFmtId="0" fontId="7" fillId="0" borderId="6" xfId="0" applyFont="1" applyBorder="1" applyAlignment="1" applyProtection="1">
      <alignment horizontal="center"/>
      <protection hidden="1"/>
    </xf>
    <xf numFmtId="0" fontId="7" fillId="0" borderId="8" xfId="0" applyFont="1" applyBorder="1" applyAlignment="1" applyProtection="1">
      <alignment horizontal="center"/>
      <protection hidden="1"/>
    </xf>
    <xf numFmtId="0" fontId="7" fillId="0" borderId="10" xfId="0" applyFont="1" applyBorder="1" applyAlignment="1" applyProtection="1">
      <alignment horizontal="center"/>
      <protection hidden="1"/>
    </xf>
    <xf numFmtId="165" fontId="14" fillId="0" borderId="0" xfId="0" applyNumberFormat="1" applyFont="1" applyBorder="1" applyAlignment="1" applyProtection="1">
      <alignment horizontal="left"/>
      <protection hidden="1"/>
    </xf>
    <xf numFmtId="1" fontId="7" fillId="0" borderId="0" xfId="0" applyNumberFormat="1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/>
      <protection hidden="1"/>
    </xf>
    <xf numFmtId="172" fontId="31" fillId="0" borderId="0" xfId="0" applyNumberFormat="1" applyFont="1" applyFill="1" applyBorder="1" applyAlignment="1" applyProtection="1">
      <alignment horizontal="center" vertical="center"/>
      <protection hidden="1"/>
    </xf>
    <xf numFmtId="0" fontId="14" fillId="3" borderId="95" xfId="0" applyFont="1" applyFill="1" applyBorder="1" applyAlignment="1" applyProtection="1">
      <alignment horizontal="right" vertical="center"/>
      <protection locked="0"/>
    </xf>
    <xf numFmtId="0" fontId="19" fillId="0" borderId="0" xfId="0" applyFont="1" applyAlignment="1" applyProtection="1">
      <alignment horizontal="right"/>
      <protection hidden="1"/>
    </xf>
    <xf numFmtId="0" fontId="14" fillId="0" borderId="36" xfId="0" applyFont="1" applyBorder="1" applyAlignment="1" applyProtection="1">
      <alignment horizontal="center"/>
      <protection hidden="1"/>
    </xf>
    <xf numFmtId="0" fontId="29" fillId="0" borderId="35" xfId="0" applyFont="1" applyBorder="1" applyAlignment="1" applyProtection="1">
      <alignment horizontal="center"/>
      <protection hidden="1"/>
    </xf>
    <xf numFmtId="0" fontId="29" fillId="0" borderId="36" xfId="0" applyFont="1" applyBorder="1" applyAlignment="1" applyProtection="1">
      <alignment horizontal="center"/>
      <protection hidden="1"/>
    </xf>
    <xf numFmtId="0" fontId="29" fillId="0" borderId="37" xfId="0" applyFont="1" applyBorder="1" applyAlignment="1" applyProtection="1">
      <alignment horizontal="center" vertical="center"/>
      <protection hidden="1"/>
    </xf>
    <xf numFmtId="0" fontId="47" fillId="0" borderId="36" xfId="0" applyFont="1" applyBorder="1" applyAlignment="1" applyProtection="1">
      <alignment horizontal="center" vertical="center"/>
      <protection hidden="1"/>
    </xf>
    <xf numFmtId="0" fontId="42" fillId="0" borderId="39" xfId="0" applyFont="1" applyBorder="1" applyAlignment="1" applyProtection="1">
      <alignment horizontal="center" vertical="center"/>
      <protection hidden="1"/>
    </xf>
    <xf numFmtId="0" fontId="14" fillId="0" borderId="100" xfId="0" applyFont="1" applyBorder="1" applyAlignment="1" applyProtection="1">
      <alignment horizontal="right" vertical="center"/>
      <protection hidden="1"/>
    </xf>
    <xf numFmtId="0" fontId="42" fillId="0" borderId="101" xfId="0" applyFont="1" applyBorder="1" applyAlignment="1" applyProtection="1">
      <alignment horizontal="center" vertical="center"/>
      <protection hidden="1"/>
    </xf>
    <xf numFmtId="0" fontId="14" fillId="0" borderId="101" xfId="0" applyFont="1" applyBorder="1" applyAlignment="1" applyProtection="1">
      <alignment horizontal="center"/>
      <protection hidden="1"/>
    </xf>
    <xf numFmtId="0" fontId="14" fillId="0" borderId="41" xfId="0" applyFont="1" applyBorder="1" applyAlignment="1" applyProtection="1">
      <alignment horizontal="right" vertical="center"/>
      <protection hidden="1"/>
    </xf>
    <xf numFmtId="0" fontId="14" fillId="0" borderId="42" xfId="0" applyFont="1" applyBorder="1" applyAlignment="1" applyProtection="1">
      <alignment horizontal="center"/>
      <protection hidden="1"/>
    </xf>
    <xf numFmtId="0" fontId="0" fillId="0" borderId="35" xfId="0" applyBorder="1" applyProtection="1">
      <protection hidden="1"/>
    </xf>
    <xf numFmtId="0" fontId="14" fillId="0" borderId="50" xfId="0" applyFont="1" applyBorder="1" applyAlignment="1" applyProtection="1">
      <alignment horizontal="center" vertical="top"/>
      <protection hidden="1"/>
    </xf>
    <xf numFmtId="0" fontId="42" fillId="0" borderId="35" xfId="0" applyFont="1" applyBorder="1" applyAlignment="1" applyProtection="1">
      <alignment horizontal="center" vertical="top"/>
      <protection hidden="1"/>
    </xf>
    <xf numFmtId="0" fontId="49" fillId="0" borderId="39" xfId="0" applyFont="1" applyBorder="1" applyAlignment="1" applyProtection="1">
      <alignment horizontal="center"/>
      <protection hidden="1"/>
    </xf>
    <xf numFmtId="0" fontId="14" fillId="0" borderId="40" xfId="0" applyFont="1" applyBorder="1" applyAlignment="1" applyProtection="1">
      <alignment vertical="center"/>
      <protection hidden="1"/>
    </xf>
    <xf numFmtId="2" fontId="14" fillId="0" borderId="43" xfId="0" applyNumberFormat="1" applyFont="1" applyBorder="1" applyAlignment="1" applyProtection="1">
      <alignment horizontal="center" vertical="center"/>
      <protection hidden="1"/>
    </xf>
    <xf numFmtId="174" fontId="14" fillId="0" borderId="39" xfId="0" applyNumberFormat="1" applyFont="1" applyBorder="1" applyAlignment="1" applyProtection="1">
      <alignment vertical="center"/>
      <protection hidden="1"/>
    </xf>
    <xf numFmtId="0" fontId="14" fillId="0" borderId="42" xfId="0" applyFont="1" applyBorder="1" applyAlignment="1" applyProtection="1">
      <alignment horizontal="center" vertical="top"/>
      <protection hidden="1"/>
    </xf>
    <xf numFmtId="174" fontId="14" fillId="0" borderId="42" xfId="0" applyNumberFormat="1" applyFont="1" applyBorder="1" applyAlignment="1" applyProtection="1">
      <alignment vertical="center"/>
      <protection hidden="1"/>
    </xf>
    <xf numFmtId="0" fontId="14" fillId="0" borderId="43" xfId="0" applyFont="1" applyBorder="1" applyAlignment="1" applyProtection="1">
      <alignment vertical="center"/>
      <protection hidden="1"/>
    </xf>
    <xf numFmtId="175" fontId="14" fillId="0" borderId="39" xfId="0" applyNumberFormat="1" applyFont="1" applyBorder="1" applyAlignment="1" applyProtection="1">
      <alignment horizontal="left" vertical="center"/>
      <protection hidden="1"/>
    </xf>
    <xf numFmtId="175" fontId="14" fillId="0" borderId="42" xfId="0" applyNumberFormat="1" applyFont="1" applyBorder="1" applyAlignment="1" applyProtection="1">
      <alignment horizontal="left" vertical="center"/>
      <protection hidden="1"/>
    </xf>
    <xf numFmtId="0" fontId="14" fillId="0" borderId="39" xfId="0" applyFont="1" applyBorder="1" applyAlignment="1" applyProtection="1">
      <alignment horizontal="center" vertical="center"/>
      <protection hidden="1"/>
    </xf>
    <xf numFmtId="0" fontId="14" fillId="0" borderId="42" xfId="0" applyFont="1" applyBorder="1" applyAlignment="1" applyProtection="1">
      <alignment horizontal="center" vertical="center"/>
      <protection hidden="1"/>
    </xf>
    <xf numFmtId="176" fontId="14" fillId="0" borderId="48" xfId="0" applyNumberFormat="1" applyFont="1" applyBorder="1" applyProtection="1">
      <protection hidden="1"/>
    </xf>
    <xf numFmtId="176" fontId="14" fillId="0" borderId="47" xfId="0" applyNumberFormat="1" applyFont="1" applyBorder="1" applyAlignment="1" applyProtection="1">
      <alignment horizontal="center" vertical="center"/>
      <protection hidden="1"/>
    </xf>
    <xf numFmtId="176" fontId="14" fillId="2" borderId="47" xfId="0" applyNumberFormat="1" applyFont="1" applyFill="1" applyBorder="1" applyAlignment="1" applyProtection="1">
      <alignment horizontal="center" vertical="center"/>
      <protection hidden="1"/>
    </xf>
    <xf numFmtId="176" fontId="14" fillId="0" borderId="48" xfId="0" applyNumberFormat="1" applyFont="1" applyBorder="1" applyAlignment="1" applyProtection="1">
      <alignment horizontal="center" vertical="center"/>
      <protection hidden="1"/>
    </xf>
    <xf numFmtId="176" fontId="14" fillId="4" borderId="48" xfId="0" applyNumberFormat="1" applyFont="1" applyFill="1" applyBorder="1" applyAlignment="1" applyProtection="1">
      <alignment horizontal="center" vertical="center"/>
      <protection hidden="1"/>
    </xf>
    <xf numFmtId="176" fontId="14" fillId="2" borderId="48" xfId="0" applyNumberFormat="1" applyFont="1" applyFill="1" applyBorder="1" applyAlignment="1" applyProtection="1">
      <alignment horizontal="center" vertical="center"/>
      <protection hidden="1"/>
    </xf>
    <xf numFmtId="176" fontId="14" fillId="0" borderId="48" xfId="0" applyNumberFormat="1" applyFont="1" applyBorder="1" applyAlignment="1" applyProtection="1">
      <alignment horizontal="center"/>
      <protection hidden="1"/>
    </xf>
    <xf numFmtId="176" fontId="14" fillId="2" borderId="48" xfId="0" applyNumberFormat="1" applyFont="1" applyFill="1" applyBorder="1" applyAlignment="1" applyProtection="1">
      <alignment horizontal="center"/>
      <protection hidden="1"/>
    </xf>
    <xf numFmtId="176" fontId="14" fillId="0" borderId="39" xfId="0" applyNumberFormat="1" applyFont="1" applyBorder="1" applyProtection="1">
      <protection hidden="1"/>
    </xf>
    <xf numFmtId="176" fontId="14" fillId="0" borderId="42" xfId="0" applyNumberFormat="1" applyFont="1" applyBorder="1" applyAlignment="1" applyProtection="1">
      <alignment vertical="center"/>
      <protection hidden="1"/>
    </xf>
    <xf numFmtId="177" fontId="14" fillId="0" borderId="36" xfId="0" applyNumberFormat="1" applyFont="1" applyBorder="1" applyAlignment="1" applyProtection="1">
      <alignment horizontal="center"/>
      <protection hidden="1"/>
    </xf>
    <xf numFmtId="177" fontId="14" fillId="0" borderId="37" xfId="0" applyNumberFormat="1" applyFont="1" applyBorder="1" applyAlignment="1" applyProtection="1">
      <alignment horizontal="center"/>
      <protection hidden="1"/>
    </xf>
    <xf numFmtId="2" fontId="14" fillId="0" borderId="40" xfId="0" applyNumberFormat="1" applyFont="1" applyBorder="1" applyAlignment="1" applyProtection="1">
      <alignment horizontal="center" vertical="center"/>
      <protection hidden="1"/>
    </xf>
    <xf numFmtId="2" fontId="14" fillId="0" borderId="102" xfId="0" applyNumberFormat="1" applyFont="1" applyBorder="1" applyAlignment="1" applyProtection="1">
      <alignment horizontal="center" vertical="center"/>
      <protection hidden="1"/>
    </xf>
    <xf numFmtId="0" fontId="51" fillId="0" borderId="0" xfId="0" applyFont="1" applyAlignment="1" applyProtection="1">
      <alignment horizontal="center"/>
      <protection hidden="1"/>
    </xf>
    <xf numFmtId="0" fontId="52" fillId="0" borderId="0" xfId="0" applyNumberFormat="1" applyFont="1" applyBorder="1" applyAlignment="1" applyProtection="1">
      <alignment horizontal="center"/>
      <protection hidden="1"/>
    </xf>
    <xf numFmtId="175" fontId="14" fillId="3" borderId="26" xfId="0" applyNumberFormat="1" applyFont="1" applyFill="1" applyBorder="1" applyAlignment="1" applyProtection="1">
      <alignment horizontal="center" vertical="center"/>
      <protection hidden="1"/>
    </xf>
    <xf numFmtId="175" fontId="14" fillId="3" borderId="26" xfId="0" applyNumberFormat="1" applyFont="1" applyFill="1" applyBorder="1" applyAlignment="1" applyProtection="1">
      <alignment horizontal="center" vertical="center"/>
      <protection locked="0"/>
    </xf>
    <xf numFmtId="171" fontId="10" fillId="0" borderId="27" xfId="0" applyNumberFormat="1" applyFont="1" applyBorder="1" applyAlignment="1" applyProtection="1">
      <alignment horizontal="left"/>
      <protection hidden="1"/>
    </xf>
    <xf numFmtId="2" fontId="10" fillId="0" borderId="27" xfId="0" applyNumberFormat="1" applyFont="1" applyBorder="1" applyAlignment="1" applyProtection="1">
      <alignment horizontal="left"/>
      <protection hidden="1"/>
    </xf>
    <xf numFmtId="0" fontId="7" fillId="0" borderId="0" xfId="0" applyFont="1" applyAlignment="1" applyProtection="1">
      <protection hidden="1"/>
    </xf>
    <xf numFmtId="0" fontId="10" fillId="0" borderId="25" xfId="0" applyFont="1" applyBorder="1" applyAlignment="1" applyProtection="1">
      <alignment horizontal="right"/>
      <protection hidden="1"/>
    </xf>
    <xf numFmtId="175" fontId="10" fillId="0" borderId="26" xfId="0" applyNumberFormat="1" applyFont="1" applyBorder="1" applyAlignment="1" applyProtection="1">
      <alignment horizontal="right"/>
      <protection hidden="1"/>
    </xf>
    <xf numFmtId="178" fontId="10" fillId="0" borderId="26" xfId="0" applyNumberFormat="1" applyFont="1" applyBorder="1" applyAlignment="1" applyProtection="1">
      <alignment horizontal="right"/>
      <protection hidden="1"/>
    </xf>
    <xf numFmtId="179" fontId="16" fillId="0" borderId="31" xfId="0" applyNumberFormat="1" applyFont="1" applyBorder="1" applyAlignment="1" applyProtection="1">
      <alignment horizontal="left" vertical="center"/>
      <protection hidden="1"/>
    </xf>
    <xf numFmtId="179" fontId="16" fillId="0" borderId="82" xfId="0" applyNumberFormat="1" applyFont="1" applyBorder="1" applyAlignment="1" applyProtection="1">
      <alignment horizontal="left" vertical="center"/>
      <protection hidden="1"/>
    </xf>
    <xf numFmtId="0" fontId="16" fillId="0" borderId="103" xfId="0" applyFont="1" applyBorder="1" applyAlignment="1" applyProtection="1">
      <alignment horizontal="right" vertical="center"/>
      <protection hidden="1"/>
    </xf>
    <xf numFmtId="0" fontId="16" fillId="0" borderId="104" xfId="0" applyFont="1" applyBorder="1" applyAlignment="1" applyProtection="1">
      <alignment horizontal="right" vertical="center"/>
      <protection hidden="1"/>
    </xf>
    <xf numFmtId="0" fontId="16" fillId="0" borderId="105" xfId="0" applyFont="1" applyBorder="1" applyAlignment="1" applyProtection="1">
      <alignment horizontal="right" vertical="center"/>
      <protection hidden="1"/>
    </xf>
    <xf numFmtId="168" fontId="16" fillId="0" borderId="89" xfId="0" applyNumberFormat="1" applyFont="1" applyBorder="1" applyAlignment="1" applyProtection="1">
      <alignment horizontal="right"/>
      <protection hidden="1"/>
    </xf>
    <xf numFmtId="174" fontId="16" fillId="0" borderId="29" xfId="0" applyNumberFormat="1" applyFont="1" applyBorder="1" applyAlignment="1" applyProtection="1">
      <protection hidden="1"/>
    </xf>
    <xf numFmtId="179" fontId="16" fillId="0" borderId="29" xfId="0" applyNumberFormat="1" applyFont="1" applyBorder="1" applyAlignment="1" applyProtection="1">
      <alignment horizontal="left"/>
      <protection hidden="1"/>
    </xf>
    <xf numFmtId="179" fontId="16" fillId="0" borderId="31" xfId="0" applyNumberFormat="1" applyFont="1" applyBorder="1" applyAlignment="1" applyProtection="1">
      <alignment horizontal="left"/>
      <protection hidden="1"/>
    </xf>
    <xf numFmtId="174" fontId="16" fillId="0" borderId="31" xfId="0" applyNumberFormat="1" applyFont="1" applyBorder="1" applyAlignment="1" applyProtection="1">
      <protection hidden="1"/>
    </xf>
    <xf numFmtId="174" fontId="16" fillId="0" borderId="31" xfId="0" applyNumberFormat="1" applyFont="1" applyBorder="1" applyAlignment="1" applyProtection="1">
      <alignment vertical="center"/>
      <protection hidden="1"/>
    </xf>
    <xf numFmtId="174" fontId="16" fillId="0" borderId="82" xfId="0" applyNumberFormat="1" applyFont="1" applyBorder="1" applyAlignment="1" applyProtection="1">
      <alignment vertical="center"/>
      <protection hidden="1"/>
    </xf>
    <xf numFmtId="0" fontId="0" fillId="0" borderId="30" xfId="0" applyBorder="1" applyAlignment="1" applyProtection="1">
      <alignment vertical="center"/>
      <protection hidden="1"/>
    </xf>
    <xf numFmtId="0" fontId="14" fillId="0" borderId="25" xfId="0" applyFont="1" applyBorder="1" applyAlignment="1" applyProtection="1">
      <alignment horizontal="right" vertical="center"/>
      <protection hidden="1"/>
    </xf>
    <xf numFmtId="16" fontId="0" fillId="0" borderId="0" xfId="0" applyNumberFormat="1" applyProtection="1">
      <protection hidden="1"/>
    </xf>
    <xf numFmtId="0" fontId="53" fillId="0" borderId="0" xfId="0" applyFont="1" applyAlignment="1" applyProtection="1">
      <alignment horizontal="center"/>
      <protection hidden="1"/>
    </xf>
    <xf numFmtId="0" fontId="1" fillId="0" borderId="27" xfId="0" applyFont="1" applyFill="1" applyBorder="1" applyAlignment="1" applyProtection="1">
      <alignment vertical="center"/>
      <protection hidden="1"/>
    </xf>
    <xf numFmtId="0" fontId="14" fillId="3" borderId="26" xfId="0" applyFont="1" applyFill="1" applyBorder="1" applyAlignment="1" applyProtection="1">
      <alignment vertical="center"/>
      <protection hidden="1"/>
    </xf>
    <xf numFmtId="0" fontId="12" fillId="0" borderId="0" xfId="0" applyFont="1" applyAlignment="1" applyProtection="1">
      <alignment horizontal="left"/>
      <protection hidden="1"/>
    </xf>
    <xf numFmtId="177" fontId="0" fillId="0" borderId="0" xfId="0" applyNumberFormat="1" applyProtection="1">
      <protection hidden="1"/>
    </xf>
    <xf numFmtId="177" fontId="16" fillId="0" borderId="0" xfId="0" applyNumberFormat="1" applyFont="1" applyBorder="1" applyAlignment="1" applyProtection="1">
      <alignment horizontal="center"/>
      <protection hidden="1"/>
    </xf>
    <xf numFmtId="170" fontId="0" fillId="0" borderId="0" xfId="0" applyNumberFormat="1" applyProtection="1">
      <protection hidden="1"/>
    </xf>
    <xf numFmtId="166" fontId="14" fillId="3" borderId="93" xfId="0" applyNumberFormat="1" applyFont="1" applyFill="1" applyBorder="1" applyAlignment="1" applyProtection="1">
      <alignment vertical="center"/>
      <protection locked="0"/>
    </xf>
    <xf numFmtId="166" fontId="14" fillId="3" borderId="42" xfId="0" applyNumberFormat="1" applyFont="1" applyFill="1" applyBorder="1" applyAlignment="1" applyProtection="1">
      <alignment vertical="center"/>
      <protection locked="0"/>
    </xf>
    <xf numFmtId="166" fontId="14" fillId="3" borderId="95" xfId="0" applyNumberFormat="1" applyFont="1" applyFill="1" applyBorder="1" applyAlignment="1" applyProtection="1">
      <alignment vertical="center"/>
      <protection locked="0"/>
    </xf>
    <xf numFmtId="166" fontId="14" fillId="3" borderId="39" xfId="0" applyNumberFormat="1" applyFont="1" applyFill="1" applyBorder="1" applyAlignment="1" applyProtection="1">
      <alignment vertical="center"/>
      <protection locked="0"/>
    </xf>
    <xf numFmtId="176" fontId="14" fillId="0" borderId="47" xfId="0" applyNumberFormat="1" applyFont="1" applyFill="1" applyBorder="1" applyAlignment="1" applyProtection="1">
      <alignment horizontal="center" vertical="center"/>
      <protection hidden="1"/>
    </xf>
    <xf numFmtId="170" fontId="14" fillId="0" borderId="48" xfId="0" applyNumberFormat="1" applyFont="1" applyFill="1" applyBorder="1" applyAlignment="1" applyProtection="1">
      <alignment horizontal="center" vertical="center"/>
      <protection hidden="1"/>
    </xf>
    <xf numFmtId="176" fontId="14" fillId="0" borderId="48" xfId="0" applyNumberFormat="1" applyFont="1" applyFill="1" applyBorder="1" applyAlignment="1" applyProtection="1">
      <alignment horizontal="center" vertical="center"/>
      <protection hidden="1"/>
    </xf>
    <xf numFmtId="176" fontId="14" fillId="0" borderId="48" xfId="0" applyNumberFormat="1" applyFont="1" applyFill="1" applyBorder="1" applyProtection="1">
      <protection hidden="1"/>
    </xf>
    <xf numFmtId="0" fontId="14" fillId="0" borderId="47" xfId="0" applyFont="1" applyBorder="1" applyAlignment="1" applyProtection="1">
      <alignment horizontal="center" vertical="top"/>
      <protection hidden="1"/>
    </xf>
    <xf numFmtId="180" fontId="14" fillId="0" borderId="48" xfId="0" applyNumberFormat="1" applyFont="1" applyBorder="1" applyAlignment="1" applyProtection="1">
      <alignment horizontal="center"/>
      <protection hidden="1"/>
    </xf>
    <xf numFmtId="180" fontId="14" fillId="0" borderId="51" xfId="0" applyNumberFormat="1" applyFont="1" applyBorder="1" applyAlignment="1" applyProtection="1">
      <alignment horizontal="center"/>
      <protection hidden="1"/>
    </xf>
    <xf numFmtId="180" fontId="14" fillId="0" borderId="48" xfId="0" applyNumberFormat="1" applyFont="1" applyBorder="1" applyAlignment="1" applyProtection="1">
      <alignment horizontal="center" vertical="center"/>
      <protection hidden="1"/>
    </xf>
    <xf numFmtId="180" fontId="14" fillId="0" borderId="49" xfId="0" applyNumberFormat="1" applyFont="1" applyBorder="1" applyAlignment="1" applyProtection="1">
      <alignment horizontal="center" vertical="center"/>
      <protection hidden="1"/>
    </xf>
    <xf numFmtId="180" fontId="14" fillId="0" borderId="51" xfId="0" applyNumberFormat="1" applyFont="1" applyBorder="1" applyAlignment="1" applyProtection="1">
      <alignment horizontal="center" vertical="center"/>
      <protection hidden="1"/>
    </xf>
    <xf numFmtId="180" fontId="14" fillId="0" borderId="52" xfId="0" applyNumberFormat="1" applyFont="1" applyBorder="1" applyAlignment="1" applyProtection="1">
      <alignment horizontal="center" vertical="center"/>
      <protection hidden="1"/>
    </xf>
    <xf numFmtId="0" fontId="14" fillId="0" borderId="51" xfId="0" applyFont="1" applyBorder="1" applyAlignment="1" applyProtection="1">
      <alignment horizontal="center" vertical="center"/>
      <protection hidden="1"/>
    </xf>
    <xf numFmtId="172" fontId="31" fillId="0" borderId="52" xfId="0" applyNumberFormat="1" applyFont="1" applyFill="1" applyBorder="1" applyAlignment="1" applyProtection="1">
      <alignment horizontal="center" vertical="center"/>
      <protection hidden="1"/>
    </xf>
    <xf numFmtId="0" fontId="14" fillId="0" borderId="79" xfId="0" applyFont="1" applyBorder="1" applyAlignment="1" applyProtection="1">
      <alignment horizontal="center" vertical="center"/>
      <protection hidden="1"/>
    </xf>
    <xf numFmtId="0" fontId="14" fillId="0" borderId="106" xfId="0" applyFont="1" applyBorder="1" applyAlignment="1" applyProtection="1">
      <alignment horizontal="center" vertical="center"/>
      <protection hidden="1"/>
    </xf>
    <xf numFmtId="172" fontId="54" fillId="0" borderId="48" xfId="0" applyNumberFormat="1" applyFont="1" applyFill="1" applyBorder="1" applyAlignment="1" applyProtection="1">
      <alignment horizontal="center" vertical="center"/>
      <protection hidden="1"/>
    </xf>
    <xf numFmtId="1" fontId="14" fillId="0" borderId="0" xfId="0" applyNumberFormat="1" applyFont="1" applyBorder="1" applyProtection="1">
      <protection hidden="1"/>
    </xf>
    <xf numFmtId="1" fontId="0" fillId="0" borderId="0" xfId="0" applyNumberFormat="1" applyBorder="1" applyProtection="1">
      <protection hidden="1"/>
    </xf>
    <xf numFmtId="1" fontId="14" fillId="0" borderId="0" xfId="0" applyNumberFormat="1" applyFont="1" applyBorder="1" applyAlignment="1" applyProtection="1">
      <alignment horizontal="right"/>
      <protection hidden="1"/>
    </xf>
    <xf numFmtId="1" fontId="0" fillId="0" borderId="0" xfId="0" applyNumberFormat="1" applyBorder="1" applyAlignment="1" applyProtection="1">
      <alignment horizontal="right"/>
      <protection hidden="1"/>
    </xf>
    <xf numFmtId="1" fontId="0" fillId="0" borderId="0" xfId="0" applyNumberFormat="1" applyBorder="1" applyAlignment="1" applyProtection="1">
      <alignment horizontal="center"/>
      <protection hidden="1"/>
    </xf>
    <xf numFmtId="1" fontId="0" fillId="0" borderId="0" xfId="0" applyNumberFormat="1" applyProtection="1">
      <protection hidden="1"/>
    </xf>
    <xf numFmtId="1" fontId="5" fillId="0" borderId="0" xfId="0" applyNumberFormat="1" applyFont="1" applyFill="1" applyBorder="1" applyProtection="1">
      <protection hidden="1"/>
    </xf>
    <xf numFmtId="1" fontId="5" fillId="0" borderId="0" xfId="0" applyNumberFormat="1" applyFont="1" applyFill="1" applyBorder="1" applyAlignment="1" applyProtection="1">
      <alignment horizontal="right"/>
      <protection hidden="1"/>
    </xf>
    <xf numFmtId="1" fontId="6" fillId="0" borderId="0" xfId="0" applyNumberFormat="1" applyFont="1" applyFill="1" applyBorder="1" applyProtection="1">
      <protection hidden="1"/>
    </xf>
    <xf numFmtId="167" fontId="14" fillId="0" borderId="50" xfId="0" applyNumberFormat="1" applyFont="1" applyBorder="1" applyAlignment="1" applyProtection="1">
      <alignment horizontal="center" vertical="center"/>
      <protection hidden="1"/>
    </xf>
    <xf numFmtId="167" fontId="14" fillId="0" borderId="51" xfId="0" applyNumberFormat="1" applyFont="1" applyBorder="1" applyAlignment="1" applyProtection="1">
      <alignment horizontal="center" vertical="center"/>
      <protection hidden="1"/>
    </xf>
    <xf numFmtId="171" fontId="14" fillId="0" borderId="47" xfId="0" applyNumberFormat="1" applyFont="1" applyBorder="1" applyAlignment="1" applyProtection="1">
      <alignment horizontal="center" vertical="center"/>
      <protection hidden="1"/>
    </xf>
    <xf numFmtId="171" fontId="14" fillId="0" borderId="48" xfId="0" applyNumberFormat="1" applyFont="1" applyBorder="1" applyAlignment="1" applyProtection="1">
      <alignment horizontal="center" vertical="center"/>
      <protection hidden="1"/>
    </xf>
    <xf numFmtId="171" fontId="14" fillId="0" borderId="48" xfId="0" applyNumberFormat="1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14" fillId="0" borderId="94" xfId="0" applyFont="1" applyBorder="1" applyAlignment="1" applyProtection="1">
      <alignment horizontal="center" vertical="center"/>
      <protection hidden="1"/>
    </xf>
    <xf numFmtId="0" fontId="2" fillId="0" borderId="95" xfId="0" applyFont="1" applyBorder="1" applyProtection="1">
      <protection hidden="1"/>
    </xf>
    <xf numFmtId="0" fontId="14" fillId="0" borderId="93" xfId="0" applyFont="1" applyBorder="1" applyAlignment="1" applyProtection="1">
      <alignment horizontal="center" vertical="center"/>
      <protection hidden="1"/>
    </xf>
    <xf numFmtId="172" fontId="54" fillId="0" borderId="92" xfId="0" applyNumberFormat="1" applyFont="1" applyFill="1" applyBorder="1" applyAlignment="1" applyProtection="1">
      <alignment horizontal="center" vertical="center"/>
      <protection hidden="1"/>
    </xf>
    <xf numFmtId="172" fontId="54" fillId="2" borderId="92" xfId="0" applyNumberFormat="1" applyFont="1" applyFill="1" applyBorder="1" applyAlignment="1" applyProtection="1">
      <alignment horizontal="center" vertical="center"/>
      <protection hidden="1"/>
    </xf>
    <xf numFmtId="172" fontId="55" fillId="0" borderId="49" xfId="0" applyNumberFormat="1" applyFont="1" applyFill="1" applyBorder="1" applyAlignment="1" applyProtection="1">
      <alignment horizontal="center" vertical="center"/>
      <protection hidden="1"/>
    </xf>
    <xf numFmtId="0" fontId="27" fillId="0" borderId="0" xfId="0" applyFont="1" applyBorder="1" applyAlignment="1" applyProtection="1">
      <alignment horizontal="left"/>
      <protection hidden="1"/>
    </xf>
    <xf numFmtId="0" fontId="14" fillId="0" borderId="38" xfId="0" applyFont="1" applyBorder="1" applyAlignment="1" applyProtection="1">
      <alignment horizontal="center"/>
      <protection hidden="1"/>
    </xf>
    <xf numFmtId="180" fontId="14" fillId="0" borderId="40" xfId="0" applyNumberFormat="1" applyFont="1" applyBorder="1" applyAlignment="1" applyProtection="1">
      <alignment horizontal="center"/>
      <protection hidden="1"/>
    </xf>
    <xf numFmtId="0" fontId="28" fillId="0" borderId="100" xfId="0" applyFont="1" applyBorder="1" applyAlignment="1" applyProtection="1">
      <alignment horizontal="center"/>
      <protection hidden="1"/>
    </xf>
    <xf numFmtId="180" fontId="14" fillId="0" borderId="102" xfId="0" applyNumberFormat="1" applyFont="1" applyBorder="1" applyAlignment="1" applyProtection="1">
      <alignment horizontal="center"/>
      <protection hidden="1"/>
    </xf>
    <xf numFmtId="0" fontId="14" fillId="0" borderId="100" xfId="0" applyFont="1" applyBorder="1" applyAlignment="1" applyProtection="1">
      <alignment horizontal="center"/>
      <protection hidden="1"/>
    </xf>
    <xf numFmtId="167" fontId="14" fillId="0" borderId="102" xfId="0" applyNumberFormat="1" applyFont="1" applyBorder="1" applyAlignment="1" applyProtection="1">
      <alignment horizontal="center"/>
      <protection hidden="1"/>
    </xf>
    <xf numFmtId="0" fontId="0" fillId="0" borderId="42" xfId="0" applyBorder="1" applyProtection="1">
      <protection hidden="1"/>
    </xf>
    <xf numFmtId="0" fontId="14" fillId="0" borderId="39" xfId="0" applyFont="1" applyBorder="1" applyAlignment="1" applyProtection="1">
      <alignment horizontal="center"/>
      <protection hidden="1"/>
    </xf>
    <xf numFmtId="0" fontId="29" fillId="0" borderId="41" xfId="0" applyFont="1" applyBorder="1" applyAlignment="1" applyProtection="1">
      <alignment horizontal="center"/>
      <protection hidden="1"/>
    </xf>
    <xf numFmtId="172" fontId="55" fillId="4" borderId="49" xfId="0" applyNumberFormat="1" applyFont="1" applyFill="1" applyBorder="1" applyAlignment="1" applyProtection="1">
      <alignment horizontal="center" vertical="center"/>
      <protection hidden="1"/>
    </xf>
    <xf numFmtId="171" fontId="14" fillId="4" borderId="47" xfId="0" applyNumberFormat="1" applyFont="1" applyFill="1" applyBorder="1" applyAlignment="1" applyProtection="1">
      <alignment horizontal="center" vertical="center"/>
      <protection hidden="1"/>
    </xf>
    <xf numFmtId="171" fontId="14" fillId="4" borderId="48" xfId="0" applyNumberFormat="1" applyFont="1" applyFill="1" applyBorder="1" applyAlignment="1" applyProtection="1">
      <alignment horizontal="center" vertical="center"/>
      <protection hidden="1"/>
    </xf>
    <xf numFmtId="171" fontId="14" fillId="4" borderId="48" xfId="0" applyNumberFormat="1" applyFont="1" applyFill="1" applyBorder="1" applyAlignment="1" applyProtection="1">
      <alignment horizontal="center"/>
      <protection hidden="1"/>
    </xf>
    <xf numFmtId="176" fontId="14" fillId="4" borderId="47" xfId="0" applyNumberFormat="1" applyFont="1" applyFill="1" applyBorder="1" applyAlignment="1" applyProtection="1">
      <alignment horizontal="center" vertical="center"/>
      <protection hidden="1"/>
    </xf>
    <xf numFmtId="170" fontId="14" fillId="4" borderId="48" xfId="0" applyNumberFormat="1" applyFont="1" applyFill="1" applyBorder="1" applyAlignment="1" applyProtection="1">
      <alignment horizontal="center" vertical="center"/>
      <protection hidden="1"/>
    </xf>
    <xf numFmtId="176" fontId="14" fillId="4" borderId="48" xfId="0" applyNumberFormat="1" applyFont="1" applyFill="1" applyBorder="1" applyProtection="1">
      <protection hidden="1"/>
    </xf>
    <xf numFmtId="172" fontId="54" fillId="4" borderId="48" xfId="0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left"/>
      <protection hidden="1"/>
    </xf>
    <xf numFmtId="0" fontId="56" fillId="4" borderId="85" xfId="0" quotePrefix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/>
      <protection hidden="1"/>
    </xf>
    <xf numFmtId="0" fontId="57" fillId="0" borderId="0" xfId="0" applyFont="1" applyAlignment="1" applyProtection="1">
      <alignment horizontal="right"/>
      <protection hidden="1"/>
    </xf>
    <xf numFmtId="0" fontId="16" fillId="0" borderId="55" xfId="0" applyFont="1" applyBorder="1" applyAlignment="1" applyProtection="1">
      <alignment horizontal="center" vertical="center"/>
      <protection hidden="1"/>
    </xf>
    <xf numFmtId="0" fontId="14" fillId="0" borderId="54" xfId="0" applyFont="1" applyBorder="1" applyAlignment="1" applyProtection="1">
      <alignment horizontal="center" vertical="center"/>
      <protection hidden="1"/>
    </xf>
    <xf numFmtId="167" fontId="36" fillId="0" borderId="11" xfId="0" applyNumberFormat="1" applyFont="1" applyBorder="1" applyAlignment="1" applyProtection="1">
      <alignment horizontal="center"/>
      <protection hidden="1"/>
    </xf>
    <xf numFmtId="0" fontId="16" fillId="0" borderId="10" xfId="0" applyFont="1" applyBorder="1" applyAlignment="1" applyProtection="1">
      <alignment horizontal="center"/>
      <protection hidden="1"/>
    </xf>
    <xf numFmtId="2" fontId="14" fillId="0" borderId="0" xfId="0" applyNumberFormat="1" applyFont="1" applyAlignment="1" applyProtection="1">
      <alignment horizontal="center"/>
      <protection hidden="1"/>
    </xf>
    <xf numFmtId="2" fontId="14" fillId="0" borderId="0" xfId="0" applyNumberFormat="1" applyFont="1" applyBorder="1" applyProtection="1">
      <protection hidden="1"/>
    </xf>
    <xf numFmtId="170" fontId="16" fillId="0" borderId="0" xfId="0" applyNumberFormat="1" applyFont="1" applyProtection="1">
      <protection hidden="1"/>
    </xf>
    <xf numFmtId="0" fontId="16" fillId="0" borderId="46" xfId="0" applyFont="1" applyBorder="1" applyProtection="1">
      <protection hidden="1"/>
    </xf>
    <xf numFmtId="2" fontId="14" fillId="0" borderId="48" xfId="0" applyNumberFormat="1" applyFont="1" applyBorder="1" applyAlignment="1" applyProtection="1">
      <alignment horizontal="center"/>
      <protection hidden="1"/>
    </xf>
    <xf numFmtId="0" fontId="16" fillId="0" borderId="49" xfId="0" applyFont="1" applyBorder="1" applyProtection="1">
      <protection hidden="1"/>
    </xf>
    <xf numFmtId="164" fontId="0" fillId="0" borderId="49" xfId="0" applyNumberFormat="1" applyBorder="1" applyProtection="1">
      <protection hidden="1"/>
    </xf>
    <xf numFmtId="164" fontId="16" fillId="0" borderId="49" xfId="0" applyNumberFormat="1" applyFont="1" applyBorder="1" applyProtection="1">
      <protection hidden="1"/>
    </xf>
    <xf numFmtId="2" fontId="14" fillId="4" borderId="48" xfId="0" applyNumberFormat="1" applyFont="1" applyFill="1" applyBorder="1" applyAlignment="1" applyProtection="1">
      <alignment horizontal="center"/>
      <protection hidden="1"/>
    </xf>
    <xf numFmtId="0" fontId="16" fillId="0" borderId="44" xfId="0" applyFont="1" applyBorder="1" applyProtection="1">
      <protection hidden="1"/>
    </xf>
    <xf numFmtId="2" fontId="16" fillId="0" borderId="48" xfId="0" applyNumberFormat="1" applyFont="1" applyBorder="1" applyProtection="1">
      <protection hidden="1"/>
    </xf>
    <xf numFmtId="0" fontId="16" fillId="0" borderId="48" xfId="0" applyFont="1" applyBorder="1" applyProtection="1">
      <protection hidden="1"/>
    </xf>
    <xf numFmtId="0" fontId="16" fillId="0" borderId="50" xfId="0" applyFont="1" applyBorder="1" applyProtection="1">
      <protection hidden="1"/>
    </xf>
    <xf numFmtId="0" fontId="16" fillId="0" borderId="52" xfId="0" applyFont="1" applyBorder="1" applyProtection="1">
      <protection hidden="1"/>
    </xf>
    <xf numFmtId="2" fontId="14" fillId="0" borderId="95" xfId="0" applyNumberFormat="1" applyFont="1" applyBorder="1" applyAlignment="1" applyProtection="1">
      <alignment horizontal="right"/>
      <protection hidden="1"/>
    </xf>
    <xf numFmtId="166" fontId="14" fillId="0" borderId="96" xfId="0" applyNumberFormat="1" applyFont="1" applyBorder="1" applyAlignment="1" applyProtection="1">
      <alignment horizontal="left"/>
      <protection hidden="1"/>
    </xf>
    <xf numFmtId="2" fontId="14" fillId="0" borderId="93" xfId="0" applyNumberFormat="1" applyFont="1" applyBorder="1" applyAlignment="1" applyProtection="1">
      <alignment horizontal="right"/>
      <protection hidden="1"/>
    </xf>
    <xf numFmtId="166" fontId="14" fillId="0" borderId="97" xfId="0" applyNumberFormat="1" applyFont="1" applyBorder="1" applyAlignment="1" applyProtection="1">
      <alignment horizontal="left"/>
      <protection hidden="1"/>
    </xf>
    <xf numFmtId="164" fontId="14" fillId="0" borderId="95" xfId="0" applyNumberFormat="1" applyFont="1" applyFill="1" applyBorder="1" applyAlignment="1" applyProtection="1">
      <alignment horizontal="center"/>
      <protection hidden="1"/>
    </xf>
    <xf numFmtId="0" fontId="16" fillId="0" borderId="40" xfId="0" applyFont="1" applyBorder="1" applyProtection="1">
      <protection hidden="1"/>
    </xf>
    <xf numFmtId="164" fontId="14" fillId="0" borderId="93" xfId="0" applyNumberFormat="1" applyFont="1" applyBorder="1" applyAlignment="1" applyProtection="1">
      <alignment horizontal="center"/>
      <protection hidden="1"/>
    </xf>
    <xf numFmtId="0" fontId="16" fillId="0" borderId="43" xfId="0" applyFont="1" applyBorder="1" applyProtection="1">
      <protection hidden="1"/>
    </xf>
    <xf numFmtId="167" fontId="14" fillId="0" borderId="96" xfId="0" applyNumberFormat="1" applyFont="1" applyBorder="1" applyProtection="1">
      <protection hidden="1"/>
    </xf>
    <xf numFmtId="167" fontId="14" fillId="0" borderId="97" xfId="0" applyNumberFormat="1" applyFont="1" applyBorder="1" applyProtection="1">
      <protection hidden="1"/>
    </xf>
    <xf numFmtId="176" fontId="14" fillId="0" borderId="47" xfId="0" applyNumberFormat="1" applyFont="1" applyBorder="1" applyAlignment="1" applyProtection="1">
      <alignment horizontal="center"/>
      <protection hidden="1"/>
    </xf>
    <xf numFmtId="176" fontId="14" fillId="0" borderId="49" xfId="0" applyNumberFormat="1" applyFont="1" applyBorder="1" applyAlignment="1" applyProtection="1">
      <alignment horizontal="center"/>
      <protection hidden="1"/>
    </xf>
    <xf numFmtId="0" fontId="29" fillId="0" borderId="100" xfId="0" applyFont="1" applyBorder="1" applyAlignment="1" applyProtection="1">
      <alignment horizontal="center"/>
      <protection hidden="1"/>
    </xf>
    <xf numFmtId="167" fontId="14" fillId="0" borderId="43" xfId="0" applyNumberFormat="1" applyFont="1" applyBorder="1" applyAlignment="1" applyProtection="1">
      <alignment horizontal="center"/>
      <protection hidden="1"/>
    </xf>
    <xf numFmtId="0" fontId="58" fillId="0" borderId="38" xfId="0" applyFont="1" applyBorder="1" applyAlignment="1" applyProtection="1">
      <alignment horizontal="center"/>
      <protection hidden="1"/>
    </xf>
    <xf numFmtId="0" fontId="60" fillId="0" borderId="39" xfId="0" applyFont="1" applyBorder="1" applyAlignment="1" applyProtection="1">
      <alignment horizontal="center"/>
      <protection hidden="1"/>
    </xf>
    <xf numFmtId="180" fontId="60" fillId="0" borderId="40" xfId="0" applyNumberFormat="1" applyFont="1" applyBorder="1" applyAlignment="1" applyProtection="1">
      <alignment horizontal="center"/>
      <protection hidden="1"/>
    </xf>
    <xf numFmtId="0" fontId="58" fillId="0" borderId="41" xfId="0" applyFont="1" applyBorder="1" applyAlignment="1" applyProtection="1">
      <alignment horizontal="center"/>
      <protection hidden="1"/>
    </xf>
    <xf numFmtId="0" fontId="60" fillId="0" borderId="42" xfId="0" applyFont="1" applyBorder="1" applyAlignment="1" applyProtection="1">
      <alignment horizontal="center"/>
      <protection hidden="1"/>
    </xf>
    <xf numFmtId="180" fontId="60" fillId="0" borderId="43" xfId="0" applyNumberFormat="1" applyFont="1" applyBorder="1" applyAlignment="1" applyProtection="1">
      <alignment horizontal="center"/>
      <protection hidden="1"/>
    </xf>
    <xf numFmtId="0" fontId="0" fillId="0" borderId="25" xfId="0" applyBorder="1" applyProtection="1">
      <protection hidden="1"/>
    </xf>
    <xf numFmtId="0" fontId="0" fillId="0" borderId="26" xfId="0" applyBorder="1" applyProtection="1">
      <protection hidden="1"/>
    </xf>
    <xf numFmtId="0" fontId="14" fillId="0" borderId="26" xfId="0" applyFont="1" applyBorder="1" applyAlignment="1" applyProtection="1">
      <alignment horizontal="right"/>
      <protection hidden="1"/>
    </xf>
    <xf numFmtId="0" fontId="16" fillId="0" borderId="83" xfId="0" applyFont="1" applyBorder="1" applyAlignment="1" applyProtection="1">
      <alignment horizontal="right" vertical="center"/>
      <protection hidden="1"/>
    </xf>
    <xf numFmtId="182" fontId="16" fillId="0" borderId="85" xfId="0" applyNumberFormat="1" applyFont="1" applyBorder="1" applyAlignment="1" applyProtection="1">
      <alignment horizontal="center" vertical="center"/>
      <protection hidden="1"/>
    </xf>
    <xf numFmtId="0" fontId="16" fillId="0" borderId="107" xfId="0" applyFont="1" applyBorder="1" applyAlignment="1" applyProtection="1">
      <alignment horizontal="right"/>
      <protection hidden="1"/>
    </xf>
    <xf numFmtId="2" fontId="16" fillId="0" borderId="108" xfId="0" applyNumberFormat="1" applyFont="1" applyBorder="1" applyAlignment="1" applyProtection="1">
      <alignment horizontal="center"/>
      <protection hidden="1"/>
    </xf>
    <xf numFmtId="0" fontId="16" fillId="0" borderId="66" xfId="0" applyFont="1" applyBorder="1" applyAlignment="1" applyProtection="1">
      <alignment horizontal="right"/>
      <protection hidden="1"/>
    </xf>
    <xf numFmtId="2" fontId="16" fillId="0" borderId="68" xfId="0" applyNumberFormat="1" applyFont="1" applyBorder="1" applyAlignment="1" applyProtection="1">
      <alignment horizontal="center"/>
      <protection hidden="1"/>
    </xf>
    <xf numFmtId="0" fontId="40" fillId="0" borderId="66" xfId="0" applyFont="1" applyBorder="1" applyAlignment="1" applyProtection="1">
      <alignment horizontal="right"/>
      <protection hidden="1"/>
    </xf>
    <xf numFmtId="0" fontId="16" fillId="0" borderId="69" xfId="0" applyFont="1" applyBorder="1" applyAlignment="1" applyProtection="1">
      <alignment horizontal="right"/>
      <protection hidden="1"/>
    </xf>
    <xf numFmtId="2" fontId="16" fillId="0" borderId="71" xfId="0" applyNumberFormat="1" applyFont="1" applyBorder="1" applyAlignment="1" applyProtection="1">
      <alignment horizontal="center"/>
      <protection hidden="1"/>
    </xf>
    <xf numFmtId="0" fontId="16" fillId="0" borderId="109" xfId="0" applyFont="1" applyBorder="1" applyAlignment="1" applyProtection="1">
      <alignment horizontal="center"/>
      <protection hidden="1"/>
    </xf>
    <xf numFmtId="0" fontId="16" fillId="0" borderId="22" xfId="0" applyFont="1" applyBorder="1" applyAlignment="1" applyProtection="1">
      <alignment horizontal="center"/>
      <protection hidden="1"/>
    </xf>
    <xf numFmtId="0" fontId="16" fillId="0" borderId="19" xfId="0" applyFont="1" applyBorder="1" applyAlignment="1" applyProtection="1">
      <alignment horizontal="center"/>
      <protection hidden="1"/>
    </xf>
    <xf numFmtId="176" fontId="16" fillId="4" borderId="49" xfId="0" applyNumberFormat="1" applyFont="1" applyFill="1" applyBorder="1" applyProtection="1">
      <protection hidden="1"/>
    </xf>
    <xf numFmtId="182" fontId="14" fillId="0" borderId="95" xfId="0" applyNumberFormat="1" applyFont="1" applyBorder="1" applyProtection="1">
      <protection hidden="1"/>
    </xf>
    <xf numFmtId="182" fontId="14" fillId="0" borderId="93" xfId="0" applyNumberFormat="1" applyFont="1" applyBorder="1" applyProtection="1">
      <protection hidden="1"/>
    </xf>
    <xf numFmtId="0" fontId="16" fillId="0" borderId="38" xfId="0" applyFont="1" applyBorder="1" applyProtection="1">
      <protection hidden="1"/>
    </xf>
    <xf numFmtId="0" fontId="14" fillId="0" borderId="96" xfId="0" applyFont="1" applyBorder="1" applyAlignment="1" applyProtection="1">
      <alignment horizontal="right"/>
      <protection hidden="1"/>
    </xf>
    <xf numFmtId="180" fontId="0" fillId="0" borderId="0" xfId="0" applyNumberFormat="1" applyAlignment="1" applyProtection="1">
      <alignment horizontal="center"/>
      <protection hidden="1"/>
    </xf>
    <xf numFmtId="167" fontId="14" fillId="0" borderId="48" xfId="0" applyNumberFormat="1" applyFont="1" applyBorder="1" applyAlignment="1" applyProtection="1">
      <alignment horizontal="center"/>
      <protection hidden="1"/>
    </xf>
    <xf numFmtId="167" fontId="14" fillId="0" borderId="48" xfId="0" applyNumberFormat="1" applyFont="1" applyBorder="1" applyAlignment="1" applyProtection="1">
      <alignment horizontal="center" vertical="center"/>
      <protection hidden="1"/>
    </xf>
    <xf numFmtId="167" fontId="14" fillId="0" borderId="51" xfId="0" applyNumberFormat="1" applyFont="1" applyBorder="1" applyAlignment="1" applyProtection="1">
      <alignment horizontal="center"/>
      <protection hidden="1"/>
    </xf>
    <xf numFmtId="176" fontId="14" fillId="0" borderId="102" xfId="0" applyNumberFormat="1" applyFont="1" applyBorder="1" applyAlignment="1" applyProtection="1">
      <alignment horizontal="center"/>
      <protection hidden="1"/>
    </xf>
    <xf numFmtId="174" fontId="16" fillId="0" borderId="31" xfId="0" applyNumberFormat="1" applyFont="1" applyBorder="1" applyAlignment="1" applyProtection="1">
      <alignment horizontal="right"/>
      <protection hidden="1"/>
    </xf>
    <xf numFmtId="174" fontId="16" fillId="0" borderId="29" xfId="0" applyNumberFormat="1" applyFont="1" applyBorder="1" applyAlignment="1" applyProtection="1">
      <alignment horizontal="right"/>
      <protection hidden="1"/>
    </xf>
    <xf numFmtId="0" fontId="11" fillId="0" borderId="0" xfId="0" applyFont="1" applyAlignment="1" applyProtection="1">
      <alignment horizontal="center"/>
      <protection hidden="1"/>
    </xf>
    <xf numFmtId="168" fontId="14" fillId="3" borderId="25" xfId="0" applyNumberFormat="1" applyFont="1" applyFill="1" applyBorder="1" applyAlignment="1" applyProtection="1">
      <alignment horizontal="center" vertical="center"/>
      <protection locked="0"/>
    </xf>
    <xf numFmtId="168" fontId="14" fillId="3" borderId="26" xfId="0" applyNumberFormat="1" applyFont="1" applyFill="1" applyBorder="1" applyAlignment="1" applyProtection="1">
      <alignment horizontal="center" vertical="center"/>
      <protection locked="0"/>
    </xf>
    <xf numFmtId="168" fontId="14" fillId="3" borderId="27" xfId="0" applyNumberFormat="1" applyFont="1" applyFill="1" applyBorder="1" applyAlignment="1" applyProtection="1">
      <alignment horizontal="center" vertical="center"/>
      <protection locked="0"/>
    </xf>
    <xf numFmtId="1" fontId="33" fillId="0" borderId="0" xfId="0" applyNumberFormat="1" applyFont="1" applyAlignment="1" applyProtection="1">
      <alignment horizontal="right" vertical="top"/>
      <protection hidden="1"/>
    </xf>
    <xf numFmtId="1" fontId="35" fillId="0" borderId="0" xfId="0" applyNumberFormat="1" applyFont="1" applyAlignment="1" applyProtection="1">
      <alignment horizontal="right" vertical="top"/>
      <protection hidden="1"/>
    </xf>
    <xf numFmtId="169" fontId="14" fillId="3" borderId="25" xfId="0" applyNumberFormat="1" applyFont="1" applyFill="1" applyBorder="1" applyAlignment="1" applyProtection="1">
      <alignment horizontal="center" vertical="center"/>
      <protection locked="0"/>
    </xf>
    <xf numFmtId="169" fontId="14" fillId="3" borderId="26" xfId="0" applyNumberFormat="1" applyFont="1" applyFill="1" applyBorder="1" applyAlignment="1" applyProtection="1">
      <alignment horizontal="center" vertical="center"/>
      <protection locked="0"/>
    </xf>
    <xf numFmtId="169" fontId="14" fillId="3" borderId="27" xfId="0" applyNumberFormat="1" applyFont="1" applyFill="1" applyBorder="1" applyAlignment="1" applyProtection="1">
      <alignment horizontal="center" vertical="center"/>
      <protection locked="0"/>
    </xf>
    <xf numFmtId="174" fontId="14" fillId="3" borderId="80" xfId="0" applyNumberFormat="1" applyFont="1" applyFill="1" applyBorder="1" applyAlignment="1" applyProtection="1">
      <alignment horizontal="right"/>
      <protection hidden="1"/>
    </xf>
    <xf numFmtId="174" fontId="14" fillId="3" borderId="26" xfId="0" applyNumberFormat="1" applyFont="1" applyFill="1" applyBorder="1" applyAlignment="1" applyProtection="1">
      <alignment horizontal="right"/>
      <protection hidden="1"/>
    </xf>
    <xf numFmtId="0" fontId="14" fillId="0" borderId="93" xfId="0" applyFont="1" applyBorder="1" applyAlignment="1" applyProtection="1">
      <alignment horizontal="right" vertical="center"/>
      <protection hidden="1"/>
    </xf>
    <xf numFmtId="0" fontId="14" fillId="0" borderId="42" xfId="0" applyFont="1" applyBorder="1" applyAlignment="1" applyProtection="1">
      <alignment horizontal="right" vertical="center"/>
      <protection hidden="1"/>
    </xf>
    <xf numFmtId="0" fontId="14" fillId="0" borderId="97" xfId="0" applyFont="1" applyBorder="1" applyAlignment="1" applyProtection="1">
      <alignment horizontal="right" vertical="center"/>
      <protection hidden="1"/>
    </xf>
    <xf numFmtId="0" fontId="14" fillId="0" borderId="95" xfId="0" applyFont="1" applyBorder="1" applyAlignment="1" applyProtection="1">
      <alignment horizontal="right" vertical="center"/>
      <protection hidden="1"/>
    </xf>
    <xf numFmtId="0" fontId="14" fillId="0" borderId="39" xfId="0" applyFont="1" applyBorder="1" applyAlignment="1" applyProtection="1">
      <alignment horizontal="right" vertical="center"/>
      <protection hidden="1"/>
    </xf>
    <xf numFmtId="0" fontId="14" fillId="0" borderId="96" xfId="0" applyFont="1" applyBorder="1" applyAlignment="1" applyProtection="1">
      <alignment horizontal="right" vertical="center"/>
      <protection hidden="1"/>
    </xf>
    <xf numFmtId="0" fontId="17" fillId="0" borderId="26" xfId="0" applyFont="1" applyBorder="1" applyAlignment="1" applyProtection="1">
      <alignment horizontal="right" vertical="center"/>
      <protection hidden="1"/>
    </xf>
    <xf numFmtId="0" fontId="17" fillId="0" borderId="33" xfId="0" applyFont="1" applyBorder="1" applyAlignment="1" applyProtection="1">
      <alignment horizontal="right" vertical="center"/>
      <protection hidden="1"/>
    </xf>
    <xf numFmtId="0" fontId="17" fillId="0" borderId="27" xfId="0" applyFont="1" applyBorder="1" applyAlignment="1" applyProtection="1">
      <alignment horizontal="right" vertical="center"/>
      <protection hidden="1"/>
    </xf>
    <xf numFmtId="168" fontId="17" fillId="0" borderId="0" xfId="0" applyNumberFormat="1" applyFont="1" applyBorder="1" applyAlignment="1" applyProtection="1">
      <alignment horizontal="left"/>
      <protection hidden="1"/>
    </xf>
    <xf numFmtId="168" fontId="16" fillId="0" borderId="26" xfId="0" applyNumberFormat="1" applyFont="1" applyBorder="1" applyAlignment="1" applyProtection="1">
      <alignment horizontal="center"/>
      <protection hidden="1"/>
    </xf>
    <xf numFmtId="168" fontId="16" fillId="0" borderId="27" xfId="0" applyNumberFormat="1" applyFont="1" applyBorder="1" applyAlignment="1" applyProtection="1">
      <alignment horizontal="center"/>
      <protection hidden="1"/>
    </xf>
    <xf numFmtId="0" fontId="20" fillId="0" borderId="0" xfId="0" applyFont="1" applyAlignment="1" applyProtection="1">
      <alignment horizontal="left"/>
      <protection hidden="1"/>
    </xf>
    <xf numFmtId="169" fontId="14" fillId="0" borderId="25" xfId="0" applyNumberFormat="1" applyFont="1" applyFill="1" applyBorder="1" applyAlignment="1" applyProtection="1">
      <alignment horizontal="center" vertical="center"/>
      <protection hidden="1"/>
    </xf>
    <xf numFmtId="169" fontId="14" fillId="0" borderId="26" xfId="0" applyNumberFormat="1" applyFont="1" applyFill="1" applyBorder="1" applyAlignment="1" applyProtection="1">
      <alignment horizontal="center" vertical="center"/>
      <protection hidden="1"/>
    </xf>
    <xf numFmtId="169" fontId="14" fillId="0" borderId="27" xfId="0" applyNumberFormat="1" applyFont="1" applyFill="1" applyBorder="1" applyAlignment="1" applyProtection="1">
      <alignment horizontal="center" vertical="center"/>
      <protection hidden="1"/>
    </xf>
    <xf numFmtId="175" fontId="10" fillId="0" borderId="26" xfId="0" applyNumberFormat="1" applyFont="1" applyBorder="1" applyAlignment="1" applyProtection="1">
      <alignment horizontal="right"/>
      <protection hidden="1"/>
    </xf>
    <xf numFmtId="174" fontId="14" fillId="3" borderId="25" xfId="0" applyNumberFormat="1" applyFont="1" applyFill="1" applyBorder="1" applyAlignment="1" applyProtection="1">
      <alignment horizontal="right" vertical="center"/>
      <protection locked="0"/>
    </xf>
    <xf numFmtId="174" fontId="14" fillId="3" borderId="26" xfId="0" applyNumberFormat="1" applyFont="1" applyFill="1" applyBorder="1" applyAlignment="1" applyProtection="1">
      <alignment horizontal="right" vertical="center"/>
      <protection locked="0"/>
    </xf>
    <xf numFmtId="174" fontId="10" fillId="0" borderId="25" xfId="0" applyNumberFormat="1" applyFont="1" applyBorder="1" applyAlignment="1" applyProtection="1">
      <alignment horizontal="right"/>
      <protection hidden="1"/>
    </xf>
    <xf numFmtId="174" fontId="10" fillId="0" borderId="26" xfId="0" applyNumberFormat="1" applyFont="1" applyBorder="1" applyAlignment="1" applyProtection="1">
      <alignment horizontal="right"/>
      <protection hidden="1"/>
    </xf>
    <xf numFmtId="2" fontId="16" fillId="0" borderId="24" xfId="0" applyNumberFormat="1" applyFont="1" applyBorder="1" applyAlignment="1" applyProtection="1">
      <alignment horizontal="right"/>
      <protection hidden="1"/>
    </xf>
    <xf numFmtId="168" fontId="16" fillId="0" borderId="89" xfId="0" applyNumberFormat="1" applyFont="1" applyBorder="1" applyAlignment="1" applyProtection="1">
      <alignment horizontal="center"/>
      <protection hidden="1"/>
    </xf>
    <xf numFmtId="179" fontId="16" fillId="0" borderId="82" xfId="0" applyNumberFormat="1" applyFont="1" applyBorder="1" applyAlignment="1" applyProtection="1">
      <alignment horizontal="center" vertical="center"/>
      <protection hidden="1"/>
    </xf>
    <xf numFmtId="179" fontId="16" fillId="0" borderId="81" xfId="0" applyNumberFormat="1" applyFont="1" applyBorder="1" applyAlignment="1" applyProtection="1">
      <alignment horizontal="center" vertical="center"/>
      <protection hidden="1"/>
    </xf>
    <xf numFmtId="179" fontId="16" fillId="0" borderId="31" xfId="0" applyNumberFormat="1" applyFont="1" applyBorder="1" applyAlignment="1" applyProtection="1">
      <alignment horizontal="center" vertical="center"/>
      <protection hidden="1"/>
    </xf>
    <xf numFmtId="179" fontId="16" fillId="0" borderId="32" xfId="0" applyNumberFormat="1" applyFont="1" applyBorder="1" applyAlignment="1" applyProtection="1">
      <alignment horizontal="center" vertical="center"/>
      <protection hidden="1"/>
    </xf>
    <xf numFmtId="179" fontId="16" fillId="0" borderId="31" xfId="0" applyNumberFormat="1" applyFont="1" applyBorder="1" applyAlignment="1" applyProtection="1">
      <alignment horizontal="center"/>
      <protection hidden="1"/>
    </xf>
    <xf numFmtId="179" fontId="16" fillId="0" borderId="32" xfId="0" applyNumberFormat="1" applyFont="1" applyBorder="1" applyAlignment="1" applyProtection="1">
      <alignment horizontal="center"/>
      <protection hidden="1"/>
    </xf>
    <xf numFmtId="179" fontId="16" fillId="0" borderId="29" xfId="0" applyNumberFormat="1" applyFont="1" applyBorder="1" applyAlignment="1" applyProtection="1">
      <alignment horizontal="center"/>
      <protection hidden="1"/>
    </xf>
    <xf numFmtId="179" fontId="16" fillId="0" borderId="30" xfId="0" applyNumberFormat="1" applyFont="1" applyBorder="1" applyAlignment="1" applyProtection="1">
      <alignment horizontal="center"/>
      <protection hidden="1"/>
    </xf>
    <xf numFmtId="0" fontId="16" fillId="0" borderId="0" xfId="0" applyFont="1" applyAlignment="1" applyProtection="1">
      <alignment horizontal="left"/>
      <protection hidden="1"/>
    </xf>
    <xf numFmtId="0" fontId="14" fillId="0" borderId="41" xfId="0" applyFont="1" applyBorder="1" applyAlignment="1" applyProtection="1">
      <alignment horizontal="right"/>
      <protection hidden="1"/>
    </xf>
    <xf numFmtId="0" fontId="14" fillId="0" borderId="42" xfId="0" applyFont="1" applyBorder="1" applyAlignment="1" applyProtection="1">
      <alignment horizontal="right"/>
      <protection hidden="1"/>
    </xf>
    <xf numFmtId="0" fontId="14" fillId="0" borderId="97" xfId="0" applyFont="1" applyBorder="1" applyAlignment="1" applyProtection="1">
      <alignment horizontal="right"/>
      <protection hidden="1"/>
    </xf>
    <xf numFmtId="181" fontId="14" fillId="3" borderId="25" xfId="0" applyNumberFormat="1" applyFont="1" applyFill="1" applyBorder="1" applyAlignment="1" applyProtection="1">
      <alignment horizontal="center" vertical="center"/>
      <protection locked="0"/>
    </xf>
    <xf numFmtId="181" fontId="14" fillId="3" borderId="27" xfId="0" applyNumberFormat="1" applyFont="1" applyFill="1" applyBorder="1" applyAlignment="1" applyProtection="1">
      <alignment horizontal="center" vertical="center"/>
      <protection locked="0"/>
    </xf>
    <xf numFmtId="0" fontId="14" fillId="3" borderId="94" xfId="0" quotePrefix="1" applyNumberFormat="1" applyFont="1" applyFill="1" applyBorder="1" applyAlignment="1" applyProtection="1">
      <alignment horizontal="center" vertical="center"/>
      <protection locked="0"/>
    </xf>
    <xf numFmtId="0" fontId="14" fillId="3" borderId="84" xfId="0" quotePrefix="1" applyNumberFormat="1" applyFont="1" applyFill="1" applyBorder="1" applyAlignment="1" applyProtection="1">
      <alignment horizontal="center" vertical="center"/>
      <protection locked="0"/>
    </xf>
    <xf numFmtId="0" fontId="16" fillId="0" borderId="58" xfId="0" applyFont="1" applyBorder="1" applyAlignment="1" applyProtection="1">
      <alignment horizontal="center" vertical="center"/>
      <protection hidden="1"/>
    </xf>
    <xf numFmtId="0" fontId="16" fillId="0" borderId="59" xfId="0" applyFont="1" applyBorder="1" applyAlignment="1" applyProtection="1">
      <alignment horizontal="center" vertical="center"/>
      <protection hidden="1"/>
    </xf>
    <xf numFmtId="0" fontId="16" fillId="0" borderId="60" xfId="0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/>
      <protection hidden="1"/>
    </xf>
    <xf numFmtId="0" fontId="14" fillId="0" borderId="61" xfId="0" applyFont="1" applyBorder="1" applyAlignment="1" applyProtection="1">
      <alignment horizontal="center"/>
      <protection hidden="1"/>
    </xf>
    <xf numFmtId="0" fontId="14" fillId="0" borderId="74" xfId="0" applyFont="1" applyBorder="1" applyAlignment="1" applyProtection="1">
      <alignment horizontal="center"/>
      <protection hidden="1"/>
    </xf>
    <xf numFmtId="0" fontId="14" fillId="0" borderId="62" xfId="0" applyFont="1" applyBorder="1" applyAlignment="1" applyProtection="1">
      <alignment horizontal="center"/>
      <protection hidden="1"/>
    </xf>
    <xf numFmtId="0" fontId="34" fillId="0" borderId="24" xfId="0" applyFont="1" applyBorder="1" applyAlignment="1" applyProtection="1">
      <alignment horizontal="center"/>
      <protection hidden="1"/>
    </xf>
    <xf numFmtId="0" fontId="34" fillId="0" borderId="0" xfId="0" applyFont="1" applyBorder="1" applyAlignment="1" applyProtection="1">
      <alignment horizontal="center"/>
      <protection hidden="1"/>
    </xf>
    <xf numFmtId="166" fontId="14" fillId="3" borderId="25" xfId="0" applyNumberFormat="1" applyFont="1" applyFill="1" applyBorder="1" applyAlignment="1" applyProtection="1">
      <alignment horizontal="right" vertical="center"/>
      <protection locked="0"/>
    </xf>
    <xf numFmtId="166" fontId="14" fillId="3" borderId="26" xfId="0" applyNumberFormat="1" applyFont="1" applyFill="1" applyBorder="1" applyAlignment="1" applyProtection="1">
      <alignment horizontal="right" vertical="center"/>
      <protection locked="0"/>
    </xf>
    <xf numFmtId="174" fontId="14" fillId="3" borderId="25" xfId="0" applyNumberFormat="1" applyFont="1" applyFill="1" applyBorder="1" applyAlignment="1" applyProtection="1">
      <alignment horizontal="center" vertical="center" wrapText="1"/>
      <protection locked="0"/>
    </xf>
    <xf numFmtId="174" fontId="14" fillId="3" borderId="26" xfId="0" applyNumberFormat="1" applyFont="1" applyFill="1" applyBorder="1" applyAlignment="1" applyProtection="1">
      <alignment horizontal="center" vertical="center" wrapText="1"/>
      <protection locked="0"/>
    </xf>
    <xf numFmtId="174" fontId="14" fillId="3" borderId="27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5" xfId="0" applyFont="1" applyFill="1" applyBorder="1" applyAlignment="1" applyProtection="1">
      <alignment horizontal="right" vertical="center"/>
      <protection hidden="1"/>
    </xf>
    <xf numFmtId="0" fontId="16" fillId="0" borderId="26" xfId="0" applyFont="1" applyFill="1" applyBorder="1" applyAlignment="1" applyProtection="1">
      <alignment horizontal="right" vertical="center"/>
      <protection hidden="1"/>
    </xf>
    <xf numFmtId="0" fontId="16" fillId="0" borderId="27" xfId="0" applyFont="1" applyFill="1" applyBorder="1" applyAlignment="1" applyProtection="1">
      <alignment horizontal="right" vertical="center"/>
      <protection hidden="1"/>
    </xf>
    <xf numFmtId="174" fontId="16" fillId="0" borderId="82" xfId="0" applyNumberFormat="1" applyFont="1" applyBorder="1" applyAlignment="1" applyProtection="1">
      <alignment horizontal="right" vertical="center"/>
      <protection hidden="1"/>
    </xf>
    <xf numFmtId="174" fontId="16" fillId="0" borderId="31" xfId="0" applyNumberFormat="1" applyFont="1" applyBorder="1" applyAlignment="1" applyProtection="1">
      <alignment horizontal="right" vertical="center"/>
      <protection hidden="1"/>
    </xf>
  </cellXfs>
  <cellStyles count="132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Besuchter Hyperlink" xfId="32" builtinId="9" hidden="1"/>
    <cellStyle name="Besuchter Hyperlink" xfId="34" builtinId="9" hidden="1"/>
    <cellStyle name="Besuchter Hyperlink" xfId="36" builtinId="9" hidden="1"/>
    <cellStyle name="Besuchter Hyperlink" xfId="38" builtinId="9" hidden="1"/>
    <cellStyle name="Besuchter Hyperlink" xfId="40" builtinId="9" hidden="1"/>
    <cellStyle name="Besuchter Hyperlink" xfId="42" builtinId="9" hidden="1"/>
    <cellStyle name="Besuchter Hyperlink" xfId="44" builtinId="9" hidden="1"/>
    <cellStyle name="Besuchter Hyperlink" xfId="46" builtinId="9" hidden="1"/>
    <cellStyle name="Besuchter Hyperlink" xfId="48" builtinId="9" hidden="1"/>
    <cellStyle name="Besuchter Hyperlink" xfId="50" builtinId="9" hidden="1"/>
    <cellStyle name="Besuchter Hyperlink" xfId="52" builtinId="9" hidden="1"/>
    <cellStyle name="Besuchter Hyperlink" xfId="54" builtinId="9" hidden="1"/>
    <cellStyle name="Besuchter Hyperlink" xfId="56" builtinId="9" hidden="1"/>
    <cellStyle name="Besuchter Hyperlink" xfId="58" builtinId="9" hidden="1"/>
    <cellStyle name="Besuchter Hyperlink" xfId="60" builtinId="9" hidden="1"/>
    <cellStyle name="Besuchter Hyperlink" xfId="62" builtinId="9" hidden="1"/>
    <cellStyle name="Besuchter Hyperlink" xfId="64" builtinId="9" hidden="1"/>
    <cellStyle name="Besuchter Hyperlink" xfId="66" builtinId="9" hidden="1"/>
    <cellStyle name="Besuchter Hyperlink" xfId="68" builtinId="9" hidden="1"/>
    <cellStyle name="Besuchter Hyperlink" xfId="70" builtinId="9" hidden="1"/>
    <cellStyle name="Besuchter Hyperlink" xfId="72" builtinId="9" hidden="1"/>
    <cellStyle name="Besuchter Hyperlink" xfId="74" builtinId="9" hidden="1"/>
    <cellStyle name="Besuchter Hyperlink" xfId="76" builtinId="9" hidden="1"/>
    <cellStyle name="Besuchter Hyperlink" xfId="78" builtinId="9" hidden="1"/>
    <cellStyle name="Besuchter Hyperlink" xfId="80" builtinId="9" hidden="1"/>
    <cellStyle name="Besuchter Hyperlink" xfId="82" builtinId="9" hidden="1"/>
    <cellStyle name="Besuchter Hyperlink" xfId="84" builtinId="9" hidden="1"/>
    <cellStyle name="Besuchter Hyperlink" xfId="86" builtinId="9" hidden="1"/>
    <cellStyle name="Besuchter Hyperlink" xfId="88" builtinId="9" hidden="1"/>
    <cellStyle name="Besuchter Hyperlink" xfId="90" builtinId="9" hidden="1"/>
    <cellStyle name="Besuchter Hyperlink" xfId="92" builtinId="9" hidden="1"/>
    <cellStyle name="Besuchter Hyperlink" xfId="94" builtinId="9" hidden="1"/>
    <cellStyle name="Besuchter Hyperlink" xfId="96" builtinId="9" hidden="1"/>
    <cellStyle name="Besuchter Hyperlink" xfId="98" builtinId="9" hidden="1"/>
    <cellStyle name="Besuchter Hyperlink" xfId="100" builtinId="9" hidden="1"/>
    <cellStyle name="Besuchter Hyperlink" xfId="102" builtinId="9" hidden="1"/>
    <cellStyle name="Besuchter Hyperlink" xfId="104" builtinId="9" hidden="1"/>
    <cellStyle name="Besuchter Hyperlink" xfId="106" builtinId="9" hidden="1"/>
    <cellStyle name="Besuchter Hyperlink" xfId="108" builtinId="9" hidden="1"/>
    <cellStyle name="Besuchter Hyperlink" xfId="110" builtinId="9" hidden="1"/>
    <cellStyle name="Besuchter Hyperlink" xfId="112" builtinId="9" hidden="1"/>
    <cellStyle name="Besuchter Hyperlink" xfId="114" builtinId="9" hidden="1"/>
    <cellStyle name="Besuchter Hyperlink" xfId="116" builtinId="9" hidden="1"/>
    <cellStyle name="Besuchter Hyperlink" xfId="118" builtinId="9" hidden="1"/>
    <cellStyle name="Besuchter Hyperlink" xfId="120" builtinId="9" hidden="1"/>
    <cellStyle name="Besuchter Hyperlink" xfId="122" builtinId="9" hidden="1"/>
    <cellStyle name="Besuchter Hyperlink" xfId="124" builtinId="9" hidden="1"/>
    <cellStyle name="Besuchter Hyperlink" xfId="126" builtinId="9" hidden="1"/>
    <cellStyle name="Besuchter Hyperlink" xfId="128" builtinId="9" hidden="1"/>
    <cellStyle name="Besuchter Hyperlink" xfId="130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Link" xfId="59" builtinId="8" hidden="1"/>
    <cellStyle name="Link" xfId="61" builtinId="8" hidden="1"/>
    <cellStyle name="Link" xfId="63" builtinId="8" hidden="1"/>
    <cellStyle name="Link" xfId="65" builtinId="8" hidden="1"/>
    <cellStyle name="Link" xfId="67" builtinId="8" hidden="1"/>
    <cellStyle name="Link" xfId="69" builtinId="8" hidden="1"/>
    <cellStyle name="Link" xfId="71" builtinId="8" hidden="1"/>
    <cellStyle name="Link" xfId="73" builtinId="8" hidden="1"/>
    <cellStyle name="Link" xfId="75" builtinId="8" hidden="1"/>
    <cellStyle name="Link" xfId="77" builtinId="8" hidden="1"/>
    <cellStyle name="Link" xfId="79" builtinId="8" hidden="1"/>
    <cellStyle name="Link" xfId="81" builtinId="8" hidden="1"/>
    <cellStyle name="Link" xfId="83" builtinId="8" hidden="1"/>
    <cellStyle name="Link" xfId="85" builtinId="8" hidden="1"/>
    <cellStyle name="Link" xfId="87" builtinId="8" hidden="1"/>
    <cellStyle name="Link" xfId="89" builtinId="8" hidden="1"/>
    <cellStyle name="Link" xfId="91" builtinId="8" hidden="1"/>
    <cellStyle name="Link" xfId="93" builtinId="8" hidden="1"/>
    <cellStyle name="Link" xfId="95" builtinId="8" hidden="1"/>
    <cellStyle name="Link" xfId="97" builtinId="8" hidden="1"/>
    <cellStyle name="Link" xfId="99" builtinId="8" hidden="1"/>
    <cellStyle name="Link" xfId="101" builtinId="8" hidden="1"/>
    <cellStyle name="Link" xfId="103" builtinId="8" hidden="1"/>
    <cellStyle name="Link" xfId="105" builtinId="8" hidden="1"/>
    <cellStyle name="Link" xfId="107" builtinId="8" hidden="1"/>
    <cellStyle name="Link" xfId="109" builtinId="8" hidden="1"/>
    <cellStyle name="Link" xfId="111" builtinId="8" hidden="1"/>
    <cellStyle name="Link" xfId="113" builtinId="8" hidden="1"/>
    <cellStyle name="Link" xfId="115" builtinId="8" hidden="1"/>
    <cellStyle name="Link" xfId="117" builtinId="8" hidden="1"/>
    <cellStyle name="Link" xfId="119" builtinId="8" hidden="1"/>
    <cellStyle name="Link" xfId="121" builtinId="8" hidden="1"/>
    <cellStyle name="Link" xfId="123" builtinId="8" hidden="1"/>
    <cellStyle name="Link" xfId="125" builtinId="8" hidden="1"/>
    <cellStyle name="Link" xfId="127" builtinId="8" hidden="1"/>
    <cellStyle name="Link" xfId="129" builtinId="8" hidden="1"/>
    <cellStyle name="Link" xfId="131" builtinId="8"/>
    <cellStyle name="Standard" xfId="0" builtinId="0"/>
  </cellStyles>
  <dxfs count="0"/>
  <tableStyles count="0" defaultTableStyle="TableStyleMedium2" defaultPivotStyle="PivotStyleLight16"/>
  <colors>
    <mruColors>
      <color rgb="FFFFFF66"/>
      <color rgb="FFFFFDE0"/>
      <color rgb="FFFFFFD3"/>
      <color rgb="FFFEFFC4"/>
      <color rgb="FFEEFFC7"/>
      <color rgb="FFFFF9CC"/>
      <color rgb="FFFCFDEF"/>
      <color rgb="FFFFF1DA"/>
      <color rgb="FFFC6A1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388586426696665"/>
          <c:y val="5.2191576702262869E-2"/>
          <c:w val="0.85719505061867263"/>
          <c:h val="0.88865236001343983"/>
        </c:manualLayout>
      </c:layout>
      <c:scatterChart>
        <c:scatterStyle val="smoothMarker"/>
        <c:varyColors val="0"/>
        <c:ser>
          <c:idx val="0"/>
          <c:order val="0"/>
          <c:spPr>
            <a:ln w="25400" cap="rnd">
              <a:solidFill>
                <a:srgbClr val="00B05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Navigation!$AC$53:$AC$106</c:f>
              <c:numCache>
                <c:formatCode>0.00\°_ ;[Red]\-0.00\°\ </c:formatCode>
                <c:ptCount val="54"/>
                <c:pt idx="0">
                  <c:v>35.769260186517464</c:v>
                </c:pt>
                <c:pt idx="1">
                  <c:v>35.730798648055924</c:v>
                </c:pt>
                <c:pt idx="2">
                  <c:v>35.692337109594384</c:v>
                </c:pt>
                <c:pt idx="3">
                  <c:v>35.653875571132843</c:v>
                </c:pt>
                <c:pt idx="4">
                  <c:v>35.615414032671303</c:v>
                </c:pt>
                <c:pt idx="5">
                  <c:v>35.576952494209763</c:v>
                </c:pt>
                <c:pt idx="6">
                  <c:v>35.538490955748223</c:v>
                </c:pt>
                <c:pt idx="7">
                  <c:v>35.500029417286683</c:v>
                </c:pt>
                <c:pt idx="8">
                  <c:v>35.461567878825143</c:v>
                </c:pt>
                <c:pt idx="9">
                  <c:v>35.423106340363603</c:v>
                </c:pt>
                <c:pt idx="10">
                  <c:v>35.384644801902063</c:v>
                </c:pt>
                <c:pt idx="11">
                  <c:v>35.346183263440523</c:v>
                </c:pt>
                <c:pt idx="12">
                  <c:v>35.307721724978983</c:v>
                </c:pt>
                <c:pt idx="13">
                  <c:v>35.269260186517442</c:v>
                </c:pt>
                <c:pt idx="14">
                  <c:v>35.230798648055902</c:v>
                </c:pt>
                <c:pt idx="15">
                  <c:v>35.192337109594362</c:v>
                </c:pt>
                <c:pt idx="16">
                  <c:v>35.153875571132822</c:v>
                </c:pt>
                <c:pt idx="17">
                  <c:v>35.115414032671282</c:v>
                </c:pt>
                <c:pt idx="18">
                  <c:v>35.076952494209742</c:v>
                </c:pt>
                <c:pt idx="19">
                  <c:v>35.038490955748202</c:v>
                </c:pt>
                <c:pt idx="20">
                  <c:v>35.000029417286662</c:v>
                </c:pt>
                <c:pt idx="21">
                  <c:v>34.961567878825122</c:v>
                </c:pt>
                <c:pt idx="22">
                  <c:v>34.923106340363582</c:v>
                </c:pt>
                <c:pt idx="23">
                  <c:v>34.884644801902041</c:v>
                </c:pt>
                <c:pt idx="24">
                  <c:v>34.846183263440501</c:v>
                </c:pt>
                <c:pt idx="25">
                  <c:v>34.807721724978961</c:v>
                </c:pt>
                <c:pt idx="26">
                  <c:v>34.769260186517421</c:v>
                </c:pt>
                <c:pt idx="27">
                  <c:v>34.730798648055881</c:v>
                </c:pt>
                <c:pt idx="28">
                  <c:v>34.692337109594341</c:v>
                </c:pt>
                <c:pt idx="29">
                  <c:v>34.653875571132801</c:v>
                </c:pt>
                <c:pt idx="30">
                  <c:v>34.615414032671261</c:v>
                </c:pt>
                <c:pt idx="31">
                  <c:v>34.576952494209721</c:v>
                </c:pt>
                <c:pt idx="32">
                  <c:v>34.538490955748181</c:v>
                </c:pt>
                <c:pt idx="33">
                  <c:v>34.50002941728664</c:v>
                </c:pt>
                <c:pt idx="34">
                  <c:v>34.4615678788251</c:v>
                </c:pt>
                <c:pt idx="35">
                  <c:v>34.42310634036356</c:v>
                </c:pt>
                <c:pt idx="36">
                  <c:v>34.38464480190202</c:v>
                </c:pt>
                <c:pt idx="37">
                  <c:v>34.34618326344048</c:v>
                </c:pt>
                <c:pt idx="38">
                  <c:v>34.30772172497894</c:v>
                </c:pt>
                <c:pt idx="39">
                  <c:v>34.2692601865174</c:v>
                </c:pt>
                <c:pt idx="40">
                  <c:v>34.23079864805586</c:v>
                </c:pt>
                <c:pt idx="41">
                  <c:v>34.19233710959432</c:v>
                </c:pt>
                <c:pt idx="42">
                  <c:v>34.153875571132779</c:v>
                </c:pt>
                <c:pt idx="43">
                  <c:v>34.115414032671239</c:v>
                </c:pt>
                <c:pt idx="44">
                  <c:v>34.076952494209699</c:v>
                </c:pt>
                <c:pt idx="45">
                  <c:v>34.038490955748159</c:v>
                </c:pt>
                <c:pt idx="46">
                  <c:v>34.000029417286619</c:v>
                </c:pt>
                <c:pt idx="47">
                  <c:v>33.961567878825079</c:v>
                </c:pt>
                <c:pt idx="48">
                  <c:v>33.923106340363539</c:v>
                </c:pt>
                <c:pt idx="49">
                  <c:v>33.884644801901999</c:v>
                </c:pt>
                <c:pt idx="50">
                  <c:v>33.846183263440459</c:v>
                </c:pt>
                <c:pt idx="51">
                  <c:v>33.807721724978919</c:v>
                </c:pt>
                <c:pt idx="52">
                  <c:v>34.769260186517421</c:v>
                </c:pt>
                <c:pt idx="53">
                  <c:v>34.769260186517421</c:v>
                </c:pt>
              </c:numCache>
            </c:numRef>
          </c:xVal>
          <c:yVal>
            <c:numRef>
              <c:f>Navigation!$AH$53:$AH$106</c:f>
              <c:numCache>
                <c:formatCode>0.00\°_ ;[Red]\-0.00\°\ </c:formatCode>
                <c:ptCount val="54"/>
                <c:pt idx="0">
                  <c:v>-13.089037610259652</c:v>
                </c:pt>
                <c:pt idx="1">
                  <c:v>-13.132278799199867</c:v>
                </c:pt>
                <c:pt idx="2">
                  <c:v>-13.175406096276959</c:v>
                </c:pt>
                <c:pt idx="3">
                  <c:v>-13.218420001003153</c:v>
                </c:pt>
                <c:pt idx="4">
                  <c:v>-13.261321009303117</c:v>
                </c:pt>
                <c:pt idx="5">
                  <c:v>-13.304109613549997</c:v>
                </c:pt>
                <c:pt idx="6">
                  <c:v>-13.346786302601743</c:v>
                </c:pt>
                <c:pt idx="7">
                  <c:v>-13.389351561835554</c:v>
                </c:pt>
                <c:pt idx="8">
                  <c:v>-13.431805873183009</c:v>
                </c:pt>
                <c:pt idx="9">
                  <c:v>-13.474149715164401</c:v>
                </c:pt>
                <c:pt idx="10">
                  <c:v>-13.516383562922272</c:v>
                </c:pt>
                <c:pt idx="11">
                  <c:v>-13.558507888255406</c:v>
                </c:pt>
                <c:pt idx="12">
                  <c:v>-13.600523159651004</c:v>
                </c:pt>
                <c:pt idx="13">
                  <c:v>-13.642429842317938</c:v>
                </c:pt>
                <c:pt idx="14">
                  <c:v>-13.684228398218636</c:v>
                </c:pt>
                <c:pt idx="15">
                  <c:v>-13.725919286100691</c:v>
                </c:pt>
                <c:pt idx="16">
                  <c:v>-13.767502961528578</c:v>
                </c:pt>
                <c:pt idx="17">
                  <c:v>-13.808979876914009</c:v>
                </c:pt>
                <c:pt idx="18">
                  <c:v>-13.850350481547082</c:v>
                </c:pt>
                <c:pt idx="19">
                  <c:v>-13.891615221626125</c:v>
                </c:pt>
                <c:pt idx="20">
                  <c:v>-13.932774540287426</c:v>
                </c:pt>
                <c:pt idx="21">
                  <c:v>-13.973828877634674</c:v>
                </c:pt>
                <c:pt idx="22">
                  <c:v>-14.014778670768351</c:v>
                </c:pt>
                <c:pt idx="23">
                  <c:v>-14.055624353813926</c:v>
                </c:pt>
                <c:pt idx="24">
                  <c:v>-14.096366357950274</c:v>
                </c:pt>
                <c:pt idx="25">
                  <c:v>-14.137005111437986</c:v>
                </c:pt>
                <c:pt idx="26">
                  <c:v>-14.177541039646712</c:v>
                </c:pt>
                <c:pt idx="27">
                  <c:v>-14.217974565082386</c:v>
                </c:pt>
                <c:pt idx="28">
                  <c:v>-14.258306107414512</c:v>
                </c:pt>
                <c:pt idx="29">
                  <c:v>-14.298536083502313</c:v>
                </c:pt>
                <c:pt idx="30">
                  <c:v>-14.338664907421503</c:v>
                </c:pt>
                <c:pt idx="31">
                  <c:v>-14.378692990489924</c:v>
                </c:pt>
                <c:pt idx="32">
                  <c:v>-14.418620741293466</c:v>
                </c:pt>
                <c:pt idx="33">
                  <c:v>-14.458448565711251</c:v>
                </c:pt>
                <c:pt idx="34">
                  <c:v>-14.498176866940582</c:v>
                </c:pt>
                <c:pt idx="35">
                  <c:v>-14.537806045522132</c:v>
                </c:pt>
                <c:pt idx="36">
                  <c:v>-14.57733649936381</c:v>
                </c:pt>
                <c:pt idx="37">
                  <c:v>-14.616768623765324</c:v>
                </c:pt>
                <c:pt idx="38">
                  <c:v>-14.656102811442054</c:v>
                </c:pt>
                <c:pt idx="39">
                  <c:v>-14.695339452548296</c:v>
                </c:pt>
                <c:pt idx="40">
                  <c:v>-14.734478934700803</c:v>
                </c:pt>
                <c:pt idx="41">
                  <c:v>-14.773521643002027</c:v>
                </c:pt>
                <c:pt idx="42">
                  <c:v>-14.812467960062293</c:v>
                </c:pt>
                <c:pt idx="43">
                  <c:v>-14.851318266022986</c:v>
                </c:pt>
                <c:pt idx="44">
                  <c:v>-14.890072938578271</c:v>
                </c:pt>
                <c:pt idx="45">
                  <c:v>-14.928732352997088</c:v>
                </c:pt>
                <c:pt idx="46">
                  <c:v>-14.967296882145263</c:v>
                </c:pt>
                <c:pt idx="47">
                  <c:v>-15.005766896506429</c:v>
                </c:pt>
                <c:pt idx="48">
                  <c:v>-15.044142764203741</c:v>
                </c:pt>
                <c:pt idx="49">
                  <c:v>-15.082424851020392</c:v>
                </c:pt>
                <c:pt idx="50">
                  <c:v>-15.120613520420591</c:v>
                </c:pt>
                <c:pt idx="51">
                  <c:v>-15.158709133570085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029-554C-A805-7645FC3CB271}"/>
            </c:ext>
          </c:extLst>
        </c:ser>
        <c:ser>
          <c:idx val="1"/>
          <c:order val="1"/>
          <c:spPr>
            <a:ln w="317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Navigation!$AC$53:$AC$106</c:f>
              <c:numCache>
                <c:formatCode>0.00\°_ ;[Red]\-0.00\°\ </c:formatCode>
                <c:ptCount val="54"/>
                <c:pt idx="0">
                  <c:v>35.769260186517464</c:v>
                </c:pt>
                <c:pt idx="1">
                  <c:v>35.730798648055924</c:v>
                </c:pt>
                <c:pt idx="2">
                  <c:v>35.692337109594384</c:v>
                </c:pt>
                <c:pt idx="3">
                  <c:v>35.653875571132843</c:v>
                </c:pt>
                <c:pt idx="4">
                  <c:v>35.615414032671303</c:v>
                </c:pt>
                <c:pt idx="5">
                  <c:v>35.576952494209763</c:v>
                </c:pt>
                <c:pt idx="6">
                  <c:v>35.538490955748223</c:v>
                </c:pt>
                <c:pt idx="7">
                  <c:v>35.500029417286683</c:v>
                </c:pt>
                <c:pt idx="8">
                  <c:v>35.461567878825143</c:v>
                </c:pt>
                <c:pt idx="9">
                  <c:v>35.423106340363603</c:v>
                </c:pt>
                <c:pt idx="10">
                  <c:v>35.384644801902063</c:v>
                </c:pt>
                <c:pt idx="11">
                  <c:v>35.346183263440523</c:v>
                </c:pt>
                <c:pt idx="12">
                  <c:v>35.307721724978983</c:v>
                </c:pt>
                <c:pt idx="13">
                  <c:v>35.269260186517442</c:v>
                </c:pt>
                <c:pt idx="14">
                  <c:v>35.230798648055902</c:v>
                </c:pt>
                <c:pt idx="15">
                  <c:v>35.192337109594362</c:v>
                </c:pt>
                <c:pt idx="16">
                  <c:v>35.153875571132822</c:v>
                </c:pt>
                <c:pt idx="17">
                  <c:v>35.115414032671282</c:v>
                </c:pt>
                <c:pt idx="18">
                  <c:v>35.076952494209742</c:v>
                </c:pt>
                <c:pt idx="19">
                  <c:v>35.038490955748202</c:v>
                </c:pt>
                <c:pt idx="20">
                  <c:v>35.000029417286662</c:v>
                </c:pt>
                <c:pt idx="21">
                  <c:v>34.961567878825122</c:v>
                </c:pt>
                <c:pt idx="22">
                  <c:v>34.923106340363582</c:v>
                </c:pt>
                <c:pt idx="23">
                  <c:v>34.884644801902041</c:v>
                </c:pt>
                <c:pt idx="24">
                  <c:v>34.846183263440501</c:v>
                </c:pt>
                <c:pt idx="25">
                  <c:v>34.807721724978961</c:v>
                </c:pt>
                <c:pt idx="26">
                  <c:v>34.769260186517421</c:v>
                </c:pt>
                <c:pt idx="27">
                  <c:v>34.730798648055881</c:v>
                </c:pt>
                <c:pt idx="28">
                  <c:v>34.692337109594341</c:v>
                </c:pt>
                <c:pt idx="29">
                  <c:v>34.653875571132801</c:v>
                </c:pt>
                <c:pt idx="30">
                  <c:v>34.615414032671261</c:v>
                </c:pt>
                <c:pt idx="31">
                  <c:v>34.576952494209721</c:v>
                </c:pt>
                <c:pt idx="32">
                  <c:v>34.538490955748181</c:v>
                </c:pt>
                <c:pt idx="33">
                  <c:v>34.50002941728664</c:v>
                </c:pt>
                <c:pt idx="34">
                  <c:v>34.4615678788251</c:v>
                </c:pt>
                <c:pt idx="35">
                  <c:v>34.42310634036356</c:v>
                </c:pt>
                <c:pt idx="36">
                  <c:v>34.38464480190202</c:v>
                </c:pt>
                <c:pt idx="37">
                  <c:v>34.34618326344048</c:v>
                </c:pt>
                <c:pt idx="38">
                  <c:v>34.30772172497894</c:v>
                </c:pt>
                <c:pt idx="39">
                  <c:v>34.2692601865174</c:v>
                </c:pt>
                <c:pt idx="40">
                  <c:v>34.23079864805586</c:v>
                </c:pt>
                <c:pt idx="41">
                  <c:v>34.19233710959432</c:v>
                </c:pt>
                <c:pt idx="42">
                  <c:v>34.153875571132779</c:v>
                </c:pt>
                <c:pt idx="43">
                  <c:v>34.115414032671239</c:v>
                </c:pt>
                <c:pt idx="44">
                  <c:v>34.076952494209699</c:v>
                </c:pt>
                <c:pt idx="45">
                  <c:v>34.038490955748159</c:v>
                </c:pt>
                <c:pt idx="46">
                  <c:v>34.000029417286619</c:v>
                </c:pt>
                <c:pt idx="47">
                  <c:v>33.961567878825079</c:v>
                </c:pt>
                <c:pt idx="48">
                  <c:v>33.923106340363539</c:v>
                </c:pt>
                <c:pt idx="49">
                  <c:v>33.884644801901999</c:v>
                </c:pt>
                <c:pt idx="50">
                  <c:v>33.846183263440459</c:v>
                </c:pt>
                <c:pt idx="51">
                  <c:v>33.807721724978919</c:v>
                </c:pt>
                <c:pt idx="52">
                  <c:v>34.769260186517421</c:v>
                </c:pt>
                <c:pt idx="53">
                  <c:v>34.769260186517421</c:v>
                </c:pt>
              </c:numCache>
            </c:numRef>
          </c:xVal>
          <c:yVal>
            <c:numRef>
              <c:f>Navigation!$AI$53:$AI$106</c:f>
              <c:numCache>
                <c:formatCode>0.00\°_ ;[Red]\-0.00\°\ </c:formatCode>
                <c:ptCount val="54"/>
                <c:pt idx="0">
                  <c:v>-7.5368732493243327</c:v>
                </c:pt>
                <c:pt idx="1">
                  <c:v>-7.9990587597270491</c:v>
                </c:pt>
                <c:pt idx="2">
                  <c:v>-8.4147272014489154</c:v>
                </c:pt>
                <c:pt idx="3">
                  <c:v>-8.7954721729287506</c:v>
                </c:pt>
                <c:pt idx="4">
                  <c:v>-9.1487380873838688</c:v>
                </c:pt>
                <c:pt idx="5">
                  <c:v>-9.4796428373537562</c:v>
                </c:pt>
                <c:pt idx="6">
                  <c:v>-9.7918843477573514</c:v>
                </c:pt>
                <c:pt idx="7">
                  <c:v>-10.088237896193869</c:v>
                </c:pt>
                <c:pt idx="8">
                  <c:v>-10.370849621587379</c:v>
                </c:pt>
                <c:pt idx="9">
                  <c:v>-10.641419873637213</c:v>
                </c:pt>
                <c:pt idx="10">
                  <c:v>-10.901323083148856</c:v>
                </c:pt>
                <c:pt idx="11">
                  <c:v>-11.151689113851992</c:v>
                </c:pt>
                <c:pt idx="12">
                  <c:v>-11.393460224542968</c:v>
                </c:pt>
                <c:pt idx="13">
                  <c:v>-11.627432025419603</c:v>
                </c:pt>
                <c:pt idx="14">
                  <c:v>-11.85428360534215</c:v>
                </c:pt>
                <c:pt idx="15">
                  <c:v>-12.074600137088694</c:v>
                </c:pt>
                <c:pt idx="16">
                  <c:v>-12.288890136425616</c:v>
                </c:pt>
                <c:pt idx="17">
                  <c:v>-12.497598843888142</c:v>
                </c:pt>
                <c:pt idx="18">
                  <c:v>-12.701118743725555</c:v>
                </c:pt>
                <c:pt idx="19">
                  <c:v>-12.899797934925699</c:v>
                </c:pt>
                <c:pt idx="20">
                  <c:v>-13.093946867336273</c:v>
                </c:pt>
                <c:pt idx="21">
                  <c:v>-13.283843817075342</c:v>
                </c:pt>
                <c:pt idx="22">
                  <c:v>-13.469739378219005</c:v>
                </c:pt>
                <c:pt idx="23">
                  <c:v>-13.651860178575591</c:v>
                </c:pt>
                <c:pt idx="24">
                  <c:v>-13.8304119773778</c:v>
                </c:pt>
                <c:pt idx="25">
                  <c:v>-14.00558226612508</c:v>
                </c:pt>
                <c:pt idx="26">
                  <c:v>-14.177542466665672</c:v>
                </c:pt>
                <c:pt idx="27">
                  <c:v>-14.346449800245091</c:v>
                </c:pt>
                <c:pt idx="28">
                  <c:v>-14.512448885807251</c:v>
                </c:pt>
                <c:pt idx="29">
                  <c:v>-14.675673114010651</c:v>
                </c:pt>
                <c:pt idx="30">
                  <c:v>-14.83624583427979</c:v>
                </c:pt>
                <c:pt idx="31">
                  <c:v>-14.994281385087429</c:v>
                </c:pt>
                <c:pt idx="32">
                  <c:v>-15.149885992062844</c:v>
                </c:pt>
                <c:pt idx="33">
                  <c:v>-15.303158554085535</c:v>
                </c:pt>
                <c:pt idx="34">
                  <c:v>-15.454191333987808</c:v>
                </c:pt>
                <c:pt idx="35">
                  <c:v>-15.603070567648668</c:v>
                </c:pt>
                <c:pt idx="36">
                  <c:v>-15.749877002969427</c:v>
                </c:pt>
                <c:pt idx="37">
                  <c:v>-15.894686378354633</c:v>
                </c:pt>
                <c:pt idx="38">
                  <c:v>-16.037569848800189</c:v>
                </c:pt>
                <c:pt idx="39">
                  <c:v>-16.178594366437249</c:v>
                </c:pt>
                <c:pt idx="40">
                  <c:v>-16.317823021346758</c:v>
                </c:pt>
                <c:pt idx="41">
                  <c:v>-16.455315347602788</c:v>
                </c:pt>
                <c:pt idx="42">
                  <c:v>-16.591127598785729</c:v>
                </c:pt>
                <c:pt idx="43">
                  <c:v>-16.725312996610018</c:v>
                </c:pt>
                <c:pt idx="44">
                  <c:v>-16.857921955806557</c:v>
                </c:pt>
                <c:pt idx="45">
                  <c:v>-16.989002287975204</c:v>
                </c:pt>
                <c:pt idx="46">
                  <c:v>-17.118599386764263</c:v>
                </c:pt>
                <c:pt idx="47">
                  <c:v>-17.246756396426211</c:v>
                </c:pt>
                <c:pt idx="48">
                  <c:v>-17.37351436554016</c:v>
                </c:pt>
                <c:pt idx="49">
                  <c:v>-17.498912387465875</c:v>
                </c:pt>
                <c:pt idx="50">
                  <c:v>-17.622987728904231</c:v>
                </c:pt>
                <c:pt idx="51">
                  <c:v>-17.745775947773403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029-554C-A805-7645FC3CB271}"/>
            </c:ext>
          </c:extLst>
        </c:ser>
        <c:ser>
          <c:idx val="2"/>
          <c:order val="2"/>
          <c:spPr>
            <a:ln w="317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Navigation!$AC$53:$AC$106</c:f>
              <c:numCache>
                <c:formatCode>0.00\°_ ;[Red]\-0.00\°\ </c:formatCode>
                <c:ptCount val="54"/>
                <c:pt idx="0">
                  <c:v>35.769260186517464</c:v>
                </c:pt>
                <c:pt idx="1">
                  <c:v>35.730798648055924</c:v>
                </c:pt>
                <c:pt idx="2">
                  <c:v>35.692337109594384</c:v>
                </c:pt>
                <c:pt idx="3">
                  <c:v>35.653875571132843</c:v>
                </c:pt>
                <c:pt idx="4">
                  <c:v>35.615414032671303</c:v>
                </c:pt>
                <c:pt idx="5">
                  <c:v>35.576952494209763</c:v>
                </c:pt>
                <c:pt idx="6">
                  <c:v>35.538490955748223</c:v>
                </c:pt>
                <c:pt idx="7">
                  <c:v>35.500029417286683</c:v>
                </c:pt>
                <c:pt idx="8">
                  <c:v>35.461567878825143</c:v>
                </c:pt>
                <c:pt idx="9">
                  <c:v>35.423106340363603</c:v>
                </c:pt>
                <c:pt idx="10">
                  <c:v>35.384644801902063</c:v>
                </c:pt>
                <c:pt idx="11">
                  <c:v>35.346183263440523</c:v>
                </c:pt>
                <c:pt idx="12">
                  <c:v>35.307721724978983</c:v>
                </c:pt>
                <c:pt idx="13">
                  <c:v>35.269260186517442</c:v>
                </c:pt>
                <c:pt idx="14">
                  <c:v>35.230798648055902</c:v>
                </c:pt>
                <c:pt idx="15">
                  <c:v>35.192337109594362</c:v>
                </c:pt>
                <c:pt idx="16">
                  <c:v>35.153875571132822</c:v>
                </c:pt>
                <c:pt idx="17">
                  <c:v>35.115414032671282</c:v>
                </c:pt>
                <c:pt idx="18">
                  <c:v>35.076952494209742</c:v>
                </c:pt>
                <c:pt idx="19">
                  <c:v>35.038490955748202</c:v>
                </c:pt>
                <c:pt idx="20">
                  <c:v>35.000029417286662</c:v>
                </c:pt>
                <c:pt idx="21">
                  <c:v>34.961567878825122</c:v>
                </c:pt>
                <c:pt idx="22">
                  <c:v>34.923106340363582</c:v>
                </c:pt>
                <c:pt idx="23">
                  <c:v>34.884644801902041</c:v>
                </c:pt>
                <c:pt idx="24">
                  <c:v>34.846183263440501</c:v>
                </c:pt>
                <c:pt idx="25">
                  <c:v>34.807721724978961</c:v>
                </c:pt>
                <c:pt idx="26">
                  <c:v>34.769260186517421</c:v>
                </c:pt>
                <c:pt idx="27">
                  <c:v>34.730798648055881</c:v>
                </c:pt>
                <c:pt idx="28">
                  <c:v>34.692337109594341</c:v>
                </c:pt>
                <c:pt idx="29">
                  <c:v>34.653875571132801</c:v>
                </c:pt>
                <c:pt idx="30">
                  <c:v>34.615414032671261</c:v>
                </c:pt>
                <c:pt idx="31">
                  <c:v>34.576952494209721</c:v>
                </c:pt>
                <c:pt idx="32">
                  <c:v>34.538490955748181</c:v>
                </c:pt>
                <c:pt idx="33">
                  <c:v>34.50002941728664</c:v>
                </c:pt>
                <c:pt idx="34">
                  <c:v>34.4615678788251</c:v>
                </c:pt>
                <c:pt idx="35">
                  <c:v>34.42310634036356</c:v>
                </c:pt>
                <c:pt idx="36">
                  <c:v>34.38464480190202</c:v>
                </c:pt>
                <c:pt idx="37">
                  <c:v>34.34618326344048</c:v>
                </c:pt>
                <c:pt idx="38">
                  <c:v>34.30772172497894</c:v>
                </c:pt>
                <c:pt idx="39">
                  <c:v>34.2692601865174</c:v>
                </c:pt>
                <c:pt idx="40">
                  <c:v>34.23079864805586</c:v>
                </c:pt>
                <c:pt idx="41">
                  <c:v>34.19233710959432</c:v>
                </c:pt>
                <c:pt idx="42">
                  <c:v>34.153875571132779</c:v>
                </c:pt>
                <c:pt idx="43">
                  <c:v>34.115414032671239</c:v>
                </c:pt>
                <c:pt idx="44">
                  <c:v>34.076952494209699</c:v>
                </c:pt>
                <c:pt idx="45">
                  <c:v>34.038490955748159</c:v>
                </c:pt>
                <c:pt idx="46">
                  <c:v>34.000029417286619</c:v>
                </c:pt>
                <c:pt idx="47">
                  <c:v>33.961567878825079</c:v>
                </c:pt>
                <c:pt idx="48">
                  <c:v>33.923106340363539</c:v>
                </c:pt>
                <c:pt idx="49">
                  <c:v>33.884644801901999</c:v>
                </c:pt>
                <c:pt idx="50">
                  <c:v>33.846183263440459</c:v>
                </c:pt>
                <c:pt idx="51">
                  <c:v>33.807721724978919</c:v>
                </c:pt>
                <c:pt idx="52">
                  <c:v>34.769260186517421</c:v>
                </c:pt>
                <c:pt idx="53">
                  <c:v>34.769260186517421</c:v>
                </c:pt>
              </c:numCache>
            </c:numRef>
          </c:xVal>
          <c:yVal>
            <c:numRef>
              <c:f>Navigation!$AJ$53:$AJ$106</c:f>
              <c:numCache>
                <c:formatCode>0.00\°_ ;[Red]\-0.00\°\ </c:formatCode>
                <c:ptCount val="54"/>
                <c:pt idx="0">
                  <c:v>-13.089037610259652</c:v>
                </c:pt>
                <c:pt idx="1">
                  <c:v>-13.132278799199867</c:v>
                </c:pt>
                <c:pt idx="2">
                  <c:v>-13.175406096276959</c:v>
                </c:pt>
                <c:pt idx="3">
                  <c:v>-13.218420001003153</c:v>
                </c:pt>
                <c:pt idx="4">
                  <c:v>-13.261321009303117</c:v>
                </c:pt>
                <c:pt idx="5">
                  <c:v>-13.304109613549997</c:v>
                </c:pt>
                <c:pt idx="6">
                  <c:v>-13.346786302601743</c:v>
                </c:pt>
                <c:pt idx="7">
                  <c:v>-13.389351561835554</c:v>
                </c:pt>
                <c:pt idx="8">
                  <c:v>-13.431805873183009</c:v>
                </c:pt>
                <c:pt idx="9">
                  <c:v>-13.474149715164401</c:v>
                </c:pt>
                <c:pt idx="10">
                  <c:v>-13.516383562922272</c:v>
                </c:pt>
                <c:pt idx="11">
                  <c:v>-13.558507888255406</c:v>
                </c:pt>
                <c:pt idx="12">
                  <c:v>-13.600523159651004</c:v>
                </c:pt>
                <c:pt idx="13">
                  <c:v>-13.642429842317938</c:v>
                </c:pt>
                <c:pt idx="14">
                  <c:v>-13.684228398218636</c:v>
                </c:pt>
                <c:pt idx="15">
                  <c:v>-13.725919286100691</c:v>
                </c:pt>
                <c:pt idx="16">
                  <c:v>-13.767502961528578</c:v>
                </c:pt>
                <c:pt idx="17">
                  <c:v>-13.808979876914009</c:v>
                </c:pt>
                <c:pt idx="18">
                  <c:v>-13.850350481547082</c:v>
                </c:pt>
                <c:pt idx="19">
                  <c:v>-13.891615221626125</c:v>
                </c:pt>
                <c:pt idx="20">
                  <c:v>-13.932774540287426</c:v>
                </c:pt>
                <c:pt idx="21">
                  <c:v>-13.973828877634674</c:v>
                </c:pt>
                <c:pt idx="22">
                  <c:v>-14.014778670768351</c:v>
                </c:pt>
                <c:pt idx="23">
                  <c:v>-14.055624353813926</c:v>
                </c:pt>
                <c:pt idx="24">
                  <c:v>-14.096366357950274</c:v>
                </c:pt>
                <c:pt idx="25">
                  <c:v>-14.137005111437986</c:v>
                </c:pt>
                <c:pt idx="26">
                  <c:v>-14.177541039646712</c:v>
                </c:pt>
                <c:pt idx="27">
                  <c:v>-14.217974565082386</c:v>
                </c:pt>
                <c:pt idx="28">
                  <c:v>-14.258306107414512</c:v>
                </c:pt>
                <c:pt idx="29">
                  <c:v>-14.298536083502313</c:v>
                </c:pt>
                <c:pt idx="30">
                  <c:v>-14.338664907421503</c:v>
                </c:pt>
                <c:pt idx="31">
                  <c:v>-14.378692990489924</c:v>
                </c:pt>
                <c:pt idx="32">
                  <c:v>-14.418620741293466</c:v>
                </c:pt>
                <c:pt idx="33">
                  <c:v>-14.458448565711251</c:v>
                </c:pt>
                <c:pt idx="34">
                  <c:v>-14.498176866940582</c:v>
                </c:pt>
                <c:pt idx="35">
                  <c:v>-14.537806045522132</c:v>
                </c:pt>
                <c:pt idx="36">
                  <c:v>-14.57733649936381</c:v>
                </c:pt>
                <c:pt idx="37">
                  <c:v>-14.616768623765324</c:v>
                </c:pt>
                <c:pt idx="38">
                  <c:v>-14.656102811442054</c:v>
                </c:pt>
                <c:pt idx="39">
                  <c:v>-14.695339452548296</c:v>
                </c:pt>
                <c:pt idx="40">
                  <c:v>-14.734478934700803</c:v>
                </c:pt>
                <c:pt idx="41">
                  <c:v>-14.773521643002027</c:v>
                </c:pt>
                <c:pt idx="42">
                  <c:v>-14.812467960062293</c:v>
                </c:pt>
                <c:pt idx="43">
                  <c:v>-14.851318266022986</c:v>
                </c:pt>
                <c:pt idx="44">
                  <c:v>-14.890072938578271</c:v>
                </c:pt>
                <c:pt idx="45">
                  <c:v>-14.928732352997088</c:v>
                </c:pt>
                <c:pt idx="46">
                  <c:v>-14.967296882145263</c:v>
                </c:pt>
                <c:pt idx="47">
                  <c:v>-15.005766896506429</c:v>
                </c:pt>
                <c:pt idx="48">
                  <c:v>-15.044142764203741</c:v>
                </c:pt>
                <c:pt idx="49">
                  <c:v>-15.082424851020392</c:v>
                </c:pt>
                <c:pt idx="50">
                  <c:v>-15.120613520420591</c:v>
                </c:pt>
                <c:pt idx="51">
                  <c:v>-15.158709133570085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3C-D029-554C-A805-7645FC3CB271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Pt>
            <c:idx val="53"/>
            <c:marker>
              <c:symbol val="none"/>
            </c:marker>
            <c:bubble3D val="0"/>
            <c:spPr>
              <a:ln w="19050" cap="rnd">
                <a:solidFill>
                  <a:srgbClr val="0070C0"/>
                </a:solidFill>
                <a:round/>
                <a:headEnd type="stealth" w="lg" len="lg"/>
                <a:tailEnd type="oval" w="sm" len="sm"/>
              </a:ln>
              <a:effectLst/>
            </c:spPr>
            <c:extLst>
              <c:ext xmlns:c16="http://schemas.microsoft.com/office/drawing/2014/chart" uri="{C3380CC4-5D6E-409C-BE32-E72D297353CC}">
                <c16:uniqueId val="{0000003E-D029-554C-A805-7645FC3CB271}"/>
              </c:ext>
            </c:extLst>
          </c:dPt>
          <c:xVal>
            <c:numRef>
              <c:f>Navigation!$AC$53:$AC$106</c:f>
              <c:numCache>
                <c:formatCode>0.00\°_ ;[Red]\-0.00\°\ </c:formatCode>
                <c:ptCount val="54"/>
                <c:pt idx="0">
                  <c:v>35.769260186517464</c:v>
                </c:pt>
                <c:pt idx="1">
                  <c:v>35.730798648055924</c:v>
                </c:pt>
                <c:pt idx="2">
                  <c:v>35.692337109594384</c:v>
                </c:pt>
                <c:pt idx="3">
                  <c:v>35.653875571132843</c:v>
                </c:pt>
                <c:pt idx="4">
                  <c:v>35.615414032671303</c:v>
                </c:pt>
                <c:pt idx="5">
                  <c:v>35.576952494209763</c:v>
                </c:pt>
                <c:pt idx="6">
                  <c:v>35.538490955748223</c:v>
                </c:pt>
                <c:pt idx="7">
                  <c:v>35.500029417286683</c:v>
                </c:pt>
                <c:pt idx="8">
                  <c:v>35.461567878825143</c:v>
                </c:pt>
                <c:pt idx="9">
                  <c:v>35.423106340363603</c:v>
                </c:pt>
                <c:pt idx="10">
                  <c:v>35.384644801902063</c:v>
                </c:pt>
                <c:pt idx="11">
                  <c:v>35.346183263440523</c:v>
                </c:pt>
                <c:pt idx="12">
                  <c:v>35.307721724978983</c:v>
                </c:pt>
                <c:pt idx="13">
                  <c:v>35.269260186517442</c:v>
                </c:pt>
                <c:pt idx="14">
                  <c:v>35.230798648055902</c:v>
                </c:pt>
                <c:pt idx="15">
                  <c:v>35.192337109594362</c:v>
                </c:pt>
                <c:pt idx="16">
                  <c:v>35.153875571132822</c:v>
                </c:pt>
                <c:pt idx="17">
                  <c:v>35.115414032671282</c:v>
                </c:pt>
                <c:pt idx="18">
                  <c:v>35.076952494209742</c:v>
                </c:pt>
                <c:pt idx="19">
                  <c:v>35.038490955748202</c:v>
                </c:pt>
                <c:pt idx="20">
                  <c:v>35.000029417286662</c:v>
                </c:pt>
                <c:pt idx="21">
                  <c:v>34.961567878825122</c:v>
                </c:pt>
                <c:pt idx="22">
                  <c:v>34.923106340363582</c:v>
                </c:pt>
                <c:pt idx="23">
                  <c:v>34.884644801902041</c:v>
                </c:pt>
                <c:pt idx="24">
                  <c:v>34.846183263440501</c:v>
                </c:pt>
                <c:pt idx="25">
                  <c:v>34.807721724978961</c:v>
                </c:pt>
                <c:pt idx="26">
                  <c:v>34.769260186517421</c:v>
                </c:pt>
                <c:pt idx="27">
                  <c:v>34.730798648055881</c:v>
                </c:pt>
                <c:pt idx="28">
                  <c:v>34.692337109594341</c:v>
                </c:pt>
                <c:pt idx="29">
                  <c:v>34.653875571132801</c:v>
                </c:pt>
                <c:pt idx="30">
                  <c:v>34.615414032671261</c:v>
                </c:pt>
                <c:pt idx="31">
                  <c:v>34.576952494209721</c:v>
                </c:pt>
                <c:pt idx="32">
                  <c:v>34.538490955748181</c:v>
                </c:pt>
                <c:pt idx="33">
                  <c:v>34.50002941728664</c:v>
                </c:pt>
                <c:pt idx="34">
                  <c:v>34.4615678788251</c:v>
                </c:pt>
                <c:pt idx="35">
                  <c:v>34.42310634036356</c:v>
                </c:pt>
                <c:pt idx="36">
                  <c:v>34.38464480190202</c:v>
                </c:pt>
                <c:pt idx="37">
                  <c:v>34.34618326344048</c:v>
                </c:pt>
                <c:pt idx="38">
                  <c:v>34.30772172497894</c:v>
                </c:pt>
                <c:pt idx="39">
                  <c:v>34.2692601865174</c:v>
                </c:pt>
                <c:pt idx="40">
                  <c:v>34.23079864805586</c:v>
                </c:pt>
                <c:pt idx="41">
                  <c:v>34.19233710959432</c:v>
                </c:pt>
                <c:pt idx="42">
                  <c:v>34.153875571132779</c:v>
                </c:pt>
                <c:pt idx="43">
                  <c:v>34.115414032671239</c:v>
                </c:pt>
                <c:pt idx="44">
                  <c:v>34.076952494209699</c:v>
                </c:pt>
                <c:pt idx="45">
                  <c:v>34.038490955748159</c:v>
                </c:pt>
                <c:pt idx="46">
                  <c:v>34.000029417286619</c:v>
                </c:pt>
                <c:pt idx="47">
                  <c:v>33.961567878825079</c:v>
                </c:pt>
                <c:pt idx="48">
                  <c:v>33.923106340363539</c:v>
                </c:pt>
                <c:pt idx="49">
                  <c:v>33.884644801901999</c:v>
                </c:pt>
                <c:pt idx="50">
                  <c:v>33.846183263440459</c:v>
                </c:pt>
                <c:pt idx="51">
                  <c:v>33.807721724978919</c:v>
                </c:pt>
                <c:pt idx="52">
                  <c:v>34.769260186517421</c:v>
                </c:pt>
                <c:pt idx="53">
                  <c:v>34.769260186517421</c:v>
                </c:pt>
              </c:numCache>
            </c:numRef>
          </c:xVal>
          <c:yVal>
            <c:numRef>
              <c:f>Navigation!$AK$53:$AK$106</c:f>
              <c:numCache>
                <c:formatCode>General</c:formatCode>
                <c:ptCount val="54"/>
                <c:pt idx="52" formatCode="0.00\°_ ;[Red]\-0.00\°\ ">
                  <c:v>-14.177540990110982</c:v>
                </c:pt>
                <c:pt idx="53" formatCode="0.00\°_ ;[Red]\-0.00\°\ ">
                  <c:v>-14.177540990110982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3D-D029-554C-A805-7645FC3CB2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0239183"/>
        <c:axId val="1990496831"/>
      </c:scatterChart>
      <c:valAx>
        <c:axId val="1990239183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\°_ ;[Red]\-0.0\°\ 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Helvetica Neue" panose="02000503000000020004" pitchFamily="2" charset="0"/>
                <a:ea typeface="Helvetica Neue" panose="02000503000000020004" pitchFamily="2" charset="0"/>
                <a:cs typeface="Helvetica Neue" panose="02000503000000020004" pitchFamily="2" charset="0"/>
              </a:defRPr>
            </a:pPr>
            <a:endParaRPr lang="de-DE"/>
          </a:p>
        </c:txPr>
        <c:crossAx val="1990496831"/>
        <c:crosses val="autoZero"/>
        <c:crossBetween val="midCat"/>
        <c:minorUnit val="0.16667000000000001"/>
      </c:valAx>
      <c:valAx>
        <c:axId val="1990496831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\°_ ;[Red]\-0.0\°\ " sourceLinked="0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Helvetica Neue" panose="02000503000000020004" pitchFamily="2" charset="0"/>
                <a:ea typeface="Helvetica Neue" panose="02000503000000020004" pitchFamily="2" charset="0"/>
                <a:cs typeface="Helvetica Neue" panose="02000503000000020004" pitchFamily="2" charset="0"/>
              </a:defRPr>
            </a:pPr>
            <a:endParaRPr lang="de-DE"/>
          </a:p>
        </c:txPr>
        <c:crossAx val="1990239183"/>
        <c:crosses val="autoZero"/>
        <c:crossBetween val="midCat"/>
        <c:minorUnit val="0.16666000000000003"/>
      </c:valAx>
      <c:spPr>
        <a:noFill/>
        <a:ln>
          <a:noFill/>
        </a:ln>
        <a:effectLst/>
      </c:spPr>
    </c:plotArea>
    <c:plotVisOnly val="0"/>
    <c:dispBlanksAs val="span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C00000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26</xdr:row>
      <xdr:rowOff>38100</xdr:rowOff>
    </xdr:from>
    <xdr:to>
      <xdr:col>11</xdr:col>
      <xdr:colOff>201676</xdr:colOff>
      <xdr:row>52</xdr:row>
      <xdr:rowOff>50800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E229CCBE-D1A9-044E-9EC4-EACB953EE7C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0.49915</cdr:x>
      <cdr:y>0.88312</cdr:y>
    </cdr:from>
    <cdr:to>
      <cdr:x>0.55621</cdr:x>
      <cdr:y>0.9614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A913F88E-4911-2D45-B6F8-A09168C67592}"/>
            </a:ext>
          </a:extLst>
        </cdr:cNvPr>
        <cdr:cNvSpPr txBox="1"/>
      </cdr:nvSpPr>
      <cdr:spPr>
        <a:xfrm xmlns:a="http://schemas.openxmlformats.org/drawingml/2006/main">
          <a:off x="2870880" y="5675106"/>
          <a:ext cx="328185" cy="5030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800">
              <a:latin typeface="Lucida Calligraphy" panose="03010101010101010101" pitchFamily="66" charset="77"/>
            </a:rPr>
            <a:t>E</a:t>
          </a:r>
        </a:p>
      </cdr:txBody>
    </cdr:sp>
  </cdr:relSizeAnchor>
  <cdr:relSizeAnchor xmlns:cdr="http://schemas.openxmlformats.org/drawingml/2006/chartDrawing">
    <cdr:from>
      <cdr:x>0.49797</cdr:x>
      <cdr:y>0.06557</cdr:y>
    </cdr:from>
    <cdr:to>
      <cdr:x>0.55503</cdr:x>
      <cdr:y>0.12725</cdr:y>
    </cdr:to>
    <cdr:sp macro="" textlink="">
      <cdr:nvSpPr>
        <cdr:cNvPr id="3" name="Textfeld 1">
          <a:extLst xmlns:a="http://schemas.openxmlformats.org/drawingml/2006/main">
            <a:ext uri="{FF2B5EF4-FFF2-40B4-BE49-F238E27FC236}">
              <a16:creationId xmlns:a16="http://schemas.microsoft.com/office/drawing/2014/main" id="{90EFA341-A981-694D-8747-24533381C507}"/>
            </a:ext>
          </a:extLst>
        </cdr:cNvPr>
        <cdr:cNvSpPr txBox="1"/>
      </cdr:nvSpPr>
      <cdr:spPr>
        <a:xfrm xmlns:a="http://schemas.openxmlformats.org/drawingml/2006/main">
          <a:off x="3320235" y="448867"/>
          <a:ext cx="380396" cy="4222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600">
              <a:latin typeface="Lucida Calligraphy" panose="03010101010101010101" pitchFamily="66" charset="77"/>
            </a:rPr>
            <a:t>W</a:t>
          </a:r>
        </a:p>
      </cdr:txBody>
    </cdr:sp>
  </cdr:relSizeAnchor>
  <cdr:relSizeAnchor xmlns:cdr="http://schemas.openxmlformats.org/drawingml/2006/chartDrawing">
    <cdr:from>
      <cdr:x>0.83771</cdr:x>
      <cdr:y>0.44862</cdr:y>
    </cdr:from>
    <cdr:to>
      <cdr:x>0.89477</cdr:x>
      <cdr:y>0.51186</cdr:y>
    </cdr:to>
    <cdr:sp macro="" textlink="">
      <cdr:nvSpPr>
        <cdr:cNvPr id="4" name="Textfeld 1">
          <a:extLst xmlns:a="http://schemas.openxmlformats.org/drawingml/2006/main">
            <a:ext uri="{FF2B5EF4-FFF2-40B4-BE49-F238E27FC236}">
              <a16:creationId xmlns:a16="http://schemas.microsoft.com/office/drawing/2014/main" id="{90EFA341-A981-694D-8747-24533381C507}"/>
            </a:ext>
          </a:extLst>
        </cdr:cNvPr>
        <cdr:cNvSpPr txBox="1"/>
      </cdr:nvSpPr>
      <cdr:spPr>
        <a:xfrm xmlns:a="http://schemas.openxmlformats.org/drawingml/2006/main">
          <a:off x="4818126" y="2882900"/>
          <a:ext cx="328185" cy="406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600">
              <a:latin typeface="Lucida Calligraphy" panose="03010101010101010101" pitchFamily="66" charset="77"/>
            </a:rPr>
            <a:t>N</a:t>
          </a:r>
        </a:p>
      </cdr:txBody>
    </cdr:sp>
  </cdr:relSizeAnchor>
  <cdr:relSizeAnchor xmlns:cdr="http://schemas.openxmlformats.org/drawingml/2006/chartDrawing">
    <cdr:from>
      <cdr:x>0.08246</cdr:x>
      <cdr:y>0.44625</cdr:y>
    </cdr:from>
    <cdr:to>
      <cdr:x>0.13951</cdr:x>
      <cdr:y>0.49858</cdr:y>
    </cdr:to>
    <cdr:sp macro="" textlink="">
      <cdr:nvSpPr>
        <cdr:cNvPr id="5" name="Textfeld 1">
          <a:extLst xmlns:a="http://schemas.openxmlformats.org/drawingml/2006/main">
            <a:ext uri="{FF2B5EF4-FFF2-40B4-BE49-F238E27FC236}">
              <a16:creationId xmlns:a16="http://schemas.microsoft.com/office/drawing/2014/main" id="{90EFA341-A981-694D-8747-24533381C507}"/>
            </a:ext>
          </a:extLst>
        </cdr:cNvPr>
        <cdr:cNvSpPr txBox="1"/>
      </cdr:nvSpPr>
      <cdr:spPr>
        <a:xfrm xmlns:a="http://schemas.openxmlformats.org/drawingml/2006/main">
          <a:off x="474262" y="2867723"/>
          <a:ext cx="328127" cy="3362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800">
              <a:latin typeface="Lucida Calligraphy" panose="03010101010101010101" pitchFamily="66" charset="77"/>
            </a:rPr>
            <a:t>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P8807"/>
  <sheetViews>
    <sheetView tabSelected="1" zoomScaleNormal="100" workbookViewId="0">
      <selection activeCell="P2" sqref="P2"/>
    </sheetView>
  </sheetViews>
  <sheetFormatPr baseColWidth="10" defaultRowHeight="15"/>
  <cols>
    <col min="1" max="1" width="4.1640625" style="1" customWidth="1"/>
    <col min="2" max="2" width="21.83203125" style="1" customWidth="1"/>
    <col min="3" max="3" width="8.33203125" style="1" customWidth="1"/>
    <col min="4" max="4" width="2.83203125" style="1" customWidth="1"/>
    <col min="5" max="5" width="7.1640625" style="1" customWidth="1"/>
    <col min="6" max="6" width="3.33203125" style="1" customWidth="1"/>
    <col min="7" max="7" width="11.5" style="1" customWidth="1"/>
    <col min="8" max="8" width="5" style="1" customWidth="1"/>
    <col min="9" max="9" width="2.6640625" style="1" customWidth="1"/>
    <col min="10" max="10" width="7.5" style="1" customWidth="1"/>
    <col min="11" max="11" width="2.6640625" style="1" customWidth="1"/>
    <col min="12" max="12" width="2.83203125" style="1" customWidth="1"/>
    <col min="13" max="13" width="4.83203125" style="1" customWidth="1"/>
    <col min="14" max="14" width="2.83203125" style="1" customWidth="1"/>
    <col min="15" max="15" width="11.83203125" style="18" customWidth="1"/>
    <col min="16" max="16" width="12.5" style="18" customWidth="1"/>
    <col min="17" max="17" width="12.83203125" style="18" customWidth="1"/>
    <col min="18" max="18" width="11.83203125" style="18" customWidth="1"/>
    <col min="19" max="19" width="3.83203125" style="18" customWidth="1"/>
    <col min="20" max="20" width="14.33203125" style="18" customWidth="1"/>
    <col min="21" max="21" width="9.5" style="18" customWidth="1"/>
    <col min="22" max="22" width="12" style="18" customWidth="1"/>
    <col min="23" max="24" width="12.5" style="18" customWidth="1"/>
    <col min="25" max="25" width="10.83203125" style="18" customWidth="1"/>
    <col min="26" max="26" width="10" style="1" customWidth="1"/>
    <col min="27" max="27" width="10.5" style="7" customWidth="1"/>
    <col min="28" max="28" width="4.83203125" style="361" customWidth="1"/>
    <col min="29" max="38" width="9.83203125" style="18" customWidth="1"/>
    <col min="39" max="39" width="4.1640625" style="18" customWidth="1"/>
    <col min="40" max="49" width="9.83203125" style="18" customWidth="1"/>
    <col min="50" max="50" width="4.33203125" style="18" customWidth="1"/>
    <col min="51" max="59" width="9.83203125" style="18" customWidth="1"/>
    <col min="60" max="60" width="3.6640625" style="1" customWidth="1"/>
    <col min="61" max="61" width="14.83203125" style="1" bestFit="1" customWidth="1"/>
    <col min="62" max="62" width="19.83203125" style="1" bestFit="1" customWidth="1"/>
    <col min="63" max="67" width="11.83203125" style="1" customWidth="1"/>
    <col min="68" max="68" width="10.83203125" style="1" customWidth="1"/>
    <col min="69" max="16384" width="10.83203125" style="1"/>
  </cols>
  <sheetData>
    <row r="1" spans="1:67" ht="16"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AA1" s="45"/>
      <c r="AB1" s="360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K1" s="29"/>
      <c r="BL1" s="29"/>
      <c r="BM1" s="30"/>
      <c r="BN1" s="30"/>
      <c r="BO1" s="30"/>
    </row>
    <row r="2" spans="1:67" ht="28" thickBot="1">
      <c r="A2" s="468" t="s">
        <v>102</v>
      </c>
      <c r="B2" s="468"/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  <c r="O2" s="45"/>
      <c r="P2" s="46"/>
      <c r="Q2" s="46"/>
      <c r="R2" s="46"/>
      <c r="S2" s="46"/>
      <c r="T2" s="183"/>
      <c r="AA2" s="45"/>
      <c r="AB2" s="360"/>
      <c r="AC2" s="62"/>
      <c r="AD2" s="62"/>
      <c r="AF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J2" s="18"/>
      <c r="BK2" s="18"/>
      <c r="BL2" s="18"/>
      <c r="BM2" s="18"/>
      <c r="BN2" s="18"/>
      <c r="BO2" s="18"/>
    </row>
    <row r="3" spans="1:67" ht="20" customHeight="1">
      <c r="B3" s="251"/>
      <c r="C3" s="251"/>
      <c r="D3" s="251"/>
      <c r="E3" s="251"/>
      <c r="J3" s="472">
        <f>YEAR(Almanac!A2)</f>
        <v>2019</v>
      </c>
      <c r="K3" s="473"/>
      <c r="L3" s="473"/>
      <c r="O3" s="38"/>
      <c r="P3" s="38"/>
      <c r="Q3" s="38"/>
      <c r="R3" s="38"/>
      <c r="T3" s="17"/>
      <c r="U3" s="17"/>
      <c r="V3" s="17"/>
      <c r="W3" s="17"/>
      <c r="X3" s="17"/>
      <c r="Y3" s="17"/>
      <c r="AE3" s="45"/>
      <c r="AF3" s="309" t="s">
        <v>103</v>
      </c>
      <c r="AG3" s="68"/>
      <c r="AH3" s="45"/>
      <c r="AI3" s="45"/>
      <c r="AJ3" s="29"/>
      <c r="AK3" s="29"/>
      <c r="AL3" s="29"/>
      <c r="AM3" s="29"/>
      <c r="AN3" s="81" t="s">
        <v>114</v>
      </c>
      <c r="AQ3" s="309" t="s">
        <v>104</v>
      </c>
      <c r="AR3" s="30"/>
      <c r="AS3" s="30"/>
      <c r="AT3" s="30"/>
      <c r="AU3" s="30"/>
      <c r="AV3" s="30"/>
      <c r="AW3" s="30"/>
      <c r="AX3" s="29"/>
      <c r="AY3" s="81" t="s">
        <v>24</v>
      </c>
      <c r="BB3" s="309" t="s">
        <v>104</v>
      </c>
      <c r="BC3" s="30"/>
      <c r="BD3" s="30"/>
      <c r="BE3" s="30"/>
      <c r="BF3" s="30"/>
      <c r="BG3" s="30"/>
      <c r="BH3" s="18"/>
      <c r="BI3" s="80" t="s">
        <v>92</v>
      </c>
      <c r="BL3" s="308" t="s">
        <v>105</v>
      </c>
      <c r="BM3" s="29"/>
    </row>
    <row r="4" spans="1:67" ht="20" customHeight="1" thickBot="1">
      <c r="B4" s="251"/>
      <c r="C4" s="251"/>
      <c r="D4" s="251"/>
      <c r="E4" s="251"/>
      <c r="F4" s="176"/>
      <c r="G4" s="176"/>
      <c r="H4" s="176"/>
      <c r="I4" s="176"/>
      <c r="J4" s="176"/>
      <c r="K4" s="176"/>
      <c r="L4" s="176"/>
      <c r="O4" s="38"/>
      <c r="P4" s="40"/>
      <c r="Q4" s="40"/>
      <c r="R4" s="184"/>
      <c r="T4" s="38"/>
      <c r="U4" s="38"/>
      <c r="V4" s="38"/>
      <c r="W4" s="38"/>
      <c r="X4" s="17"/>
      <c r="Y4" s="17"/>
      <c r="AN4" s="403" t="b">
        <v>1</v>
      </c>
      <c r="AO4" s="38"/>
      <c r="AP4" s="29"/>
      <c r="AQ4" s="29"/>
      <c r="AS4" s="30"/>
      <c r="AT4" s="30"/>
      <c r="AU4" s="30"/>
      <c r="AV4" s="30"/>
      <c r="AW4" s="30"/>
      <c r="AY4" s="403" t="b">
        <v>1</v>
      </c>
      <c r="AZ4" s="38"/>
      <c r="BA4" s="29"/>
      <c r="BB4" s="29"/>
      <c r="BD4" s="30"/>
      <c r="BE4" s="30"/>
      <c r="BF4" s="30"/>
      <c r="BG4" s="30"/>
      <c r="BI4" s="404" t="b">
        <v>1</v>
      </c>
      <c r="BL4" s="29"/>
      <c r="BM4" s="29"/>
    </row>
    <row r="5" spans="1:67" ht="20" customHeight="1" thickBot="1">
      <c r="B5" s="243" t="s">
        <v>78</v>
      </c>
      <c r="C5" s="267" t="s">
        <v>79</v>
      </c>
      <c r="D5" s="254"/>
      <c r="E5" s="482" t="s">
        <v>106</v>
      </c>
      <c r="F5" s="483"/>
      <c r="G5" s="483"/>
      <c r="H5" s="483"/>
      <c r="I5" s="484"/>
      <c r="J5" s="342">
        <v>-1.2</v>
      </c>
      <c r="K5" s="343"/>
      <c r="L5" s="244" t="s">
        <v>15</v>
      </c>
      <c r="M5" s="127"/>
      <c r="O5" s="224" t="s">
        <v>56</v>
      </c>
      <c r="P5" s="225">
        <f>DGET(Almanac!A1:D8786,"Grt°",O10:P11)+DGET(Almanac!A1:D8786,"Grt'",O10:P11)/60</f>
        <v>333.23021580272427</v>
      </c>
      <c r="Q5" s="233" t="s">
        <v>68</v>
      </c>
      <c r="R5" s="235">
        <f>(ABS(DGET(Almanac!A1:G8786,"d°",O10:P11))+DGET(Almanac!A1:G8786,"d'",O10:P11)/60)*SIGN(DGET(Almanac!A1:G8786,"d°",O10:P11))</f>
        <v>-6.6038414696838625</v>
      </c>
      <c r="T5" s="236" t="s">
        <v>0</v>
      </c>
      <c r="U5" s="128" t="s">
        <v>0</v>
      </c>
      <c r="V5" s="128" t="s">
        <v>0</v>
      </c>
      <c r="W5" s="128" t="s">
        <v>0</v>
      </c>
      <c r="X5" s="100" t="s">
        <v>44</v>
      </c>
      <c r="Y5" s="101"/>
      <c r="Z5" s="129" t="s">
        <v>37</v>
      </c>
      <c r="AA5" s="130">
        <f>H12+J12/60</f>
        <v>34.67</v>
      </c>
      <c r="AB5" s="362"/>
      <c r="AC5" s="270" t="s">
        <v>88</v>
      </c>
      <c r="AD5" s="271" t="s">
        <v>89</v>
      </c>
      <c r="AE5" s="269" t="s">
        <v>90</v>
      </c>
      <c r="AF5" s="269" t="s">
        <v>91</v>
      </c>
      <c r="AG5" s="273" t="s">
        <v>94</v>
      </c>
      <c r="AH5" s="273" t="s">
        <v>95</v>
      </c>
      <c r="AI5" s="95" t="s">
        <v>31</v>
      </c>
      <c r="AJ5" s="95" t="s">
        <v>93</v>
      </c>
      <c r="AK5" s="95" t="s">
        <v>148</v>
      </c>
      <c r="AL5" s="97" t="s">
        <v>114</v>
      </c>
      <c r="AM5" s="239"/>
      <c r="AN5" s="270" t="s">
        <v>88</v>
      </c>
      <c r="AO5" s="271" t="s">
        <v>89</v>
      </c>
      <c r="AP5" s="269" t="s">
        <v>90</v>
      </c>
      <c r="AQ5" s="269" t="s">
        <v>91</v>
      </c>
      <c r="AR5" s="273" t="s">
        <v>94</v>
      </c>
      <c r="AS5" s="273" t="s">
        <v>95</v>
      </c>
      <c r="AT5" s="95" t="s">
        <v>31</v>
      </c>
      <c r="AU5" s="95" t="s">
        <v>93</v>
      </c>
      <c r="AV5" s="375" t="s">
        <v>147</v>
      </c>
      <c r="AW5" s="97" t="s">
        <v>24</v>
      </c>
      <c r="AX5" s="239"/>
      <c r="AY5" s="270" t="s">
        <v>88</v>
      </c>
      <c r="AZ5" s="271" t="s">
        <v>89</v>
      </c>
      <c r="BA5" s="269" t="s">
        <v>90</v>
      </c>
      <c r="BB5" s="269" t="s">
        <v>91</v>
      </c>
      <c r="BC5" s="273" t="s">
        <v>94</v>
      </c>
      <c r="BD5" s="273" t="s">
        <v>95</v>
      </c>
      <c r="BE5" s="95" t="s">
        <v>31</v>
      </c>
      <c r="BF5" s="95" t="s">
        <v>93</v>
      </c>
      <c r="BG5" s="97" t="s">
        <v>92</v>
      </c>
      <c r="BH5" s="17"/>
      <c r="BI5" s="280"/>
      <c r="BJ5" s="271" t="s">
        <v>88</v>
      </c>
      <c r="BK5" s="271" t="s">
        <v>89</v>
      </c>
      <c r="BL5" s="269" t="s">
        <v>90</v>
      </c>
      <c r="BM5" s="269" t="s">
        <v>91</v>
      </c>
      <c r="BN5" s="96" t="s">
        <v>28</v>
      </c>
      <c r="BO5" s="272" t="s">
        <v>29</v>
      </c>
    </row>
    <row r="6" spans="1:67" ht="20" customHeight="1" thickBot="1">
      <c r="B6" s="245" t="s">
        <v>18</v>
      </c>
      <c r="C6" s="252">
        <v>2.5</v>
      </c>
      <c r="D6" s="253" t="s">
        <v>14</v>
      </c>
      <c r="E6" s="479" t="s">
        <v>107</v>
      </c>
      <c r="F6" s="480"/>
      <c r="G6" s="480"/>
      <c r="H6" s="480"/>
      <c r="I6" s="481"/>
      <c r="J6" s="340">
        <v>-1.2</v>
      </c>
      <c r="K6" s="341"/>
      <c r="L6" s="246" t="s">
        <v>15</v>
      </c>
      <c r="O6" s="226" t="s">
        <v>65</v>
      </c>
      <c r="P6" s="227">
        <f>DGET(Almanac!A1:D8786,"Grt°",Q10:R11)+DGET(Almanac!A1:D8786,"Grt'",Q10:R11)/60</f>
        <v>348.23301470063967</v>
      </c>
      <c r="Q6" s="234" t="s">
        <v>69</v>
      </c>
      <c r="R6" s="229">
        <f>(ABS(DGET(Almanac!A1:G8786,"d°",Q10:R11))+DGET(Almanac!A1:G8786,"d'",Q10:R11)/60)*SIGN(DGET(Almanac!A1:G8786,"d°",Q10:R11))</f>
        <v>-6.6196149285805594</v>
      </c>
      <c r="T6" s="131">
        <f>IF(AA5&lt;11.001,_xlfn.CEILING.PRECISE(AA5,1/3),IF(AND(AA5&gt;11.001,AA5&lt;14.001),_xlfn.CEILING.PRECISE(AA5,0.5),IF(AND(AA5&gt;14.001,AA5&lt;20.001),_xlfn.CEILING.PRECISE(AA5,1),IF(AND(AA5&gt;20.001,AA5&lt;40.001),_xlfn.CEILING.PRECISE(AA5,2),IF(AND(AA5&gt;40.001,AA5&lt;60.001),_xlfn.CEILING.PRECISE(AA5,5),IF(AND(AA5&gt;60.001,AA5&lt;90.001),_xlfn.CEILING.PRECISE(AA5,10)))))))</f>
        <v>36</v>
      </c>
      <c r="U6" s="132">
        <f>IF(AA5&lt;11.001,_xlfn.FLOOR.PRECISE(AA5,1/3),IF(AND(AA5&gt;11.001,AA5&lt;14.001),_xlfn.FLOOR.PRECISE(AA5,0.5),IF(AND(AA5&gt;14.001,AA5&lt;20.001),_xlfn.FLOOR.PRECISE(AA5,1),IF(AND(AA5&gt;20.001,AA5&lt;40.001),_xlfn.FLOOR.PRECISE(AA5,2),IF(AND(AA5&gt;40.001,AA5&lt;60.001),_xlfn.FLOOR.PRECISE(AA5,5),IF(AND(AA5&gt;60.001,AA5&lt;90.001),_xlfn.FLOOR.PRECISE(AA5,10)))))))</f>
        <v>34</v>
      </c>
      <c r="V6" s="132">
        <f>T6</f>
        <v>36</v>
      </c>
      <c r="W6" s="132">
        <f>U6</f>
        <v>34</v>
      </c>
      <c r="X6" s="102">
        <f>IF(AA5&lt;11.001,1/3,IF(AND(AA5&gt;11.001,AA5&lt;14.001),0.5,IF(AND(AA5&gt;14.001,AA5&lt;20.001),1,IF(AND(AA5&gt;20.001,AA5&lt;40.001),2,IF(AND(AA5&gt;40.001,AA5&lt;60.001),5,IF(AND(AA5&gt;60.001,AA5&lt;90.001),10))))))</f>
        <v>2</v>
      </c>
      <c r="Y6" s="103"/>
      <c r="Z6" s="133" t="s">
        <v>39</v>
      </c>
      <c r="AA6" s="134">
        <f>C6</f>
        <v>2.5</v>
      </c>
      <c r="AB6" s="362"/>
      <c r="AC6" s="89"/>
      <c r="AD6" s="90"/>
      <c r="AE6" s="83"/>
      <c r="AF6" s="83"/>
      <c r="AG6" s="83"/>
      <c r="AH6" s="83"/>
      <c r="AI6" s="90"/>
      <c r="AJ6" s="83"/>
      <c r="AK6" s="357"/>
      <c r="AL6" s="358"/>
      <c r="AM6" s="239"/>
      <c r="AN6" s="82"/>
      <c r="AO6" s="83"/>
      <c r="AP6" s="83"/>
      <c r="AQ6" s="83"/>
      <c r="AR6" s="83"/>
      <c r="AS6" s="83"/>
      <c r="AT6" s="83"/>
      <c r="AU6" s="83"/>
      <c r="AV6" s="376"/>
      <c r="AW6" s="358"/>
      <c r="AX6" s="239"/>
      <c r="AY6" s="82"/>
      <c r="AZ6" s="83"/>
      <c r="BA6" s="83"/>
      <c r="BB6" s="83"/>
      <c r="BC6" s="83"/>
      <c r="BD6" s="83"/>
      <c r="BE6" s="83"/>
      <c r="BF6" s="83"/>
      <c r="BG6" s="84"/>
      <c r="BH6" s="17"/>
      <c r="BI6" s="348">
        <v>1</v>
      </c>
      <c r="BJ6" s="349">
        <f>DGET(AY5:BG41,1,BI3:BI4)</f>
        <v>34.768282322649831</v>
      </c>
      <c r="BK6" s="462">
        <f>RADIANS(BJ6)</f>
        <v>0.60682100179318099</v>
      </c>
      <c r="BL6" s="463">
        <f>DEGREES(grta+IF(dira="W",-1,1)*ACOS((SIN(hma)-SIN(deka)*SIN(BK6))/COS(deka)/COS(BK6)))</f>
        <v>374.17857030710718</v>
      </c>
      <c r="BM6" s="463">
        <f>DEGREES(grtb+IF(dirb="W",-1,1)*ACOS((SIN(hmb)-SIN(dekb)*SIN(BK6))/COS(dekb)/COS(BK6)))</f>
        <v>14.181874029054914</v>
      </c>
      <c r="BN6" s="351">
        <f>IF(BL6&lt;0,ABS(BL6),IF(BL6&gt;360,BL6-360,IF(AND(BL6&gt;180,BL6&lt;360),360-BL6,BL6)))*IF(BL6&lt;0,1,IF(BL6&gt;360,-1,IF(AND(BL6&gt;180,BL6&lt;360),1,-1)))</f>
        <v>-14.178570307107179</v>
      </c>
      <c r="BO6" s="352">
        <f>IF(BM6&lt;0,ABS(BM6),IF(BM6&gt;360,BM6-360,IF(AND(BM6&gt;180,BM6&lt;360),360-BM6,BM6)))*IF(BM6&lt;0,1,IF(BM6&gt;360,-1,IF(AND(BM6&gt;180,BM6&lt;360),1,-1)))</f>
        <v>-14.181874029054914</v>
      </c>
    </row>
    <row r="7" spans="1:67" ht="20" customHeight="1" thickBot="1">
      <c r="B7" s="247"/>
      <c r="C7" s="248"/>
      <c r="D7" s="248"/>
      <c r="E7" s="249"/>
      <c r="F7" s="249"/>
      <c r="G7" s="249"/>
      <c r="H7" s="249"/>
      <c r="I7" s="250" t="s">
        <v>80</v>
      </c>
      <c r="J7" s="516" t="s">
        <v>149</v>
      </c>
      <c r="K7" s="517"/>
      <c r="L7" s="400" t="str">
        <f>IF(OR(POL="N",POL="S")," ","!!")</f>
        <v xml:space="preserve"> </v>
      </c>
      <c r="O7" s="228" t="s">
        <v>66</v>
      </c>
      <c r="P7" s="227">
        <f>P6-P5</f>
        <v>15.002798897915397</v>
      </c>
      <c r="Q7" s="228" t="s">
        <v>66</v>
      </c>
      <c r="R7" s="229">
        <f>R6-R5</f>
        <v>-1.5773458896696901E-2</v>
      </c>
      <c r="T7" s="518" t="s">
        <v>32</v>
      </c>
      <c r="U7" s="519"/>
      <c r="V7" s="519"/>
      <c r="W7" s="520"/>
      <c r="X7" s="104"/>
      <c r="Y7" s="105"/>
      <c r="Z7" s="106" t="s">
        <v>35</v>
      </c>
      <c r="AA7" s="135">
        <f>W11*AA5+W12</f>
        <v>11.933499999999999</v>
      </c>
      <c r="AB7" s="362"/>
      <c r="AC7" s="395">
        <f>deka°</f>
        <v>-6.6062293961001677</v>
      </c>
      <c r="AD7" s="396">
        <f t="shared" ref="AD7:AD41" si="0">RADIANS(AC7)</f>
        <v>-0.11530045410398457</v>
      </c>
      <c r="AE7" s="298">
        <f>IFERROR(DEGREES(grta+IF(dira="W",-1,1)*ACOS((SIN(hma)-SIN(deka)*SIN(AD7))/COS(deka)/COS(AD7))),#N/A)</f>
        <v>391.05127593234437</v>
      </c>
      <c r="AF7" s="298">
        <f t="shared" ref="AF7:AF41" si="1">IFERROR(DEGREES(grtb+IF(dirb="W",-1,1)*ACOS((SIN(hmb)-SIN(dekb)*SIN(AD7))/COS(dekb)/COS(AD7))),#N/A)</f>
        <v>46.637367416427026</v>
      </c>
      <c r="AG7" s="298">
        <f>IFERROR(IF(AE7&lt;0,ABS(AE7),IF(AE7&gt;360,AE7-360,IF(AND(AE7&gt;180,AE7&lt;360),360-AE7,AE7)))*IF(AE7&lt;0,1,IF(AE7&gt;360,-1,IF(AND(AE7&gt;180,AE7&lt;360),1,-1))),#N/A)</f>
        <v>-31.051275932344367</v>
      </c>
      <c r="AH7" s="298">
        <f>IFERROR(IF(AF7&lt;0,ABS(AF7),IF(AF7&gt;360,AF7-360,IF(AND(AF7&gt;180,AF7&lt;360),360-AF7,AF7)))*IF(AF7&lt;0,1,IF(AF7&gt;360,-1,IF(AND(AF7&gt;180,AF7&lt;360),1,-1))),#N/A)</f>
        <v>-46.637367416427026</v>
      </c>
      <c r="AI7" s="397">
        <f t="shared" ref="AI7:AI31" si="2">AG7-AH7</f>
        <v>15.586091484082658</v>
      </c>
      <c r="AJ7" s="397">
        <f t="shared" ref="AJ7:AJ31" si="3">AE7-AF7</f>
        <v>344.41390851591734</v>
      </c>
      <c r="AK7" s="398">
        <f>IF(AND(MAX(ABS(AG7),ABS(AH7))&gt;178,AJ8*AJ7&lt;0),TRUE,IF(AND(MAX(ABS(AG7),ABS(AH7))&lt;178,AI8*AI7&lt;0),TRUE,0))</f>
        <v>0</v>
      </c>
      <c r="AL7" s="391">
        <f>IF(COUNTIF($AK$7:$AK$41,TRUE)=1,AK7,IF(COUNTIF($AK$6:$AK$40,TRUE)=0,IF(AND(AK6=0,ISERROR(AK7)=TRUE),TRUE,0)))</f>
        <v>0</v>
      </c>
      <c r="AN7" s="295">
        <f>AN9-IF(POL="N",1,-1)*(2.5/32)</f>
        <v>33.393770603899831</v>
      </c>
      <c r="AO7" s="85">
        <f t="shared" ref="AO7:AO41" si="4">RADIANS(AN7)</f>
        <v>0.5828312466937472</v>
      </c>
      <c r="AP7" s="297">
        <f>IFERROR(DEGREES(grta+IF(dira="W",-1,1)*ACOS((SIN(hma)-SIN(deka)*SIN(AO7))/COS(deka)/COS(AO7))),#N/A)</f>
        <v>375.56292666585222</v>
      </c>
      <c r="AQ7" s="297">
        <f t="shared" ref="AQ7" si="5">IFERROR(DEGREES(grtb+IF(dirb="W",-1,1)*ACOS((SIN(hmb)-SIN(dekb)*SIN(AO7))/COS(dekb)/COS(AO7))),#N/A)</f>
        <v>18.99409194778071</v>
      </c>
      <c r="AR7" s="297">
        <f>IF(AP7&lt;0,ABS(AP7),IF(AP7&gt;360,AP7-360,IF(AND(AP7&gt;180,AP7&lt;360),360-AP7,AP7)))*IF(AP7&lt;0,1,IF(AP7&gt;360,-1,IF(AND(AP7&gt;180,AP7&lt;360),1,-1)))</f>
        <v>-15.562926665852217</v>
      </c>
      <c r="AS7" s="297">
        <f>IF(AQ7&lt;0,ABS(AQ7),IF(AQ7&gt;360,AQ7-360,IF(AND(AQ7&gt;180,AQ7&lt;360),360-AQ7,AQ7)))*IF(AQ7&lt;0,1,IF(AQ7&gt;360,-1,IF(AND(AQ7&gt;180,AQ7&lt;360),1,-1)))</f>
        <v>-18.99409194778071</v>
      </c>
      <c r="AT7" s="300">
        <f t="shared" ref="AT7:AT41" si="6">AR7-AS7</f>
        <v>3.431165281928493</v>
      </c>
      <c r="AU7" s="300">
        <f t="shared" ref="AU7:AU41" si="7">AP7-AQ7</f>
        <v>356.56883471807151</v>
      </c>
      <c r="AV7" s="378">
        <f t="shared" ref="AV7:AV41" si="8">IF(AND(MAX(ABS(AR7),ABS(AS7))&gt;178,AU8*AU7&lt;0),TRUE,IF(AND(MAX(ABS(AR7),ABS(AS7))&lt;178,AT8*AT7&lt;0),TRUE,0))</f>
        <v>0</v>
      </c>
      <c r="AW7" s="380">
        <f>IF(COUNTIF($AV$7:$AV$41,TRUE)=1,AV7,IF(COUNTIF($AV$7:$AV$41,TRUE)=0,IF(AND(AV6=0,ISERROR(AV7)=TRUE),TRUE,0)))</f>
        <v>0</v>
      </c>
      <c r="AX7" s="239"/>
      <c r="AY7" s="371">
        <f>AY8-IF(POL="N",1,-1)*(2.5/32^2)</f>
        <v>34.719454197649831</v>
      </c>
      <c r="AZ7" s="372">
        <f t="shared" ref="AZ7:AZ41" si="9">RADIANS(AY7)</f>
        <v>0.60596879024435568</v>
      </c>
      <c r="BA7" s="372">
        <f>IFERROR(DEGREES(grta+IF(dira="W",-1,1)*ACOS((SIN(hma)-SIN(deka)*SIN(AZ7))/COS(deka)/COS(AZ7))),#N/A)</f>
        <v>374.22988116908761</v>
      </c>
      <c r="BB7" s="372">
        <f t="shared" ref="BB7:BB9" si="10">IFERROR(DEGREES(grtb+IF(dirb="W",-1,1)*ACOS((SIN(hmb)-SIN(dekb)*SIN(AZ7))/COS(dekb)/COS(AZ7))),#N/A)</f>
        <v>14.395708382894417</v>
      </c>
      <c r="BC7" s="372">
        <f>IF(BA7&lt;0,ABS(BA7),IF(BA7&gt;360,BA7-360,IF(AND(BA7&gt;180,BA7&lt;360),360-BA7,BA7)))*IF(BA7&lt;0,1,IF(BA7&gt;360,-1,IF(AND(BA7&gt;180,BA7&lt;360),1,-1)))</f>
        <v>-14.229881169087605</v>
      </c>
      <c r="BD7" s="372">
        <f>IF(BB7&lt;0,ABS(BB7),IF(BB7&gt;360,BB7-360,IF(AND(BB7&gt;180,BB7&lt;360),360-BB7,BB7)))*IF(BB7&lt;0,1,IF(BB7&gt;360,-1,IF(AND(BB7&gt;180,BB7&lt;360),1,-1)))</f>
        <v>-14.395708382894417</v>
      </c>
      <c r="BE7" s="373">
        <f t="shared" ref="BE7:BE41" si="11">BC7-BD7</f>
        <v>0.16582721380681242</v>
      </c>
      <c r="BF7" s="373">
        <f t="shared" ref="BF7:BF41" si="12">BA7-BB7</f>
        <v>359.83417278619316</v>
      </c>
      <c r="BG7" s="380">
        <f t="shared" ref="BG7:BG41" si="13">IF(AND(MAX(ABS(BC7),ABS(BD7))&gt;178,BF8*BF7&lt;0),TRUE,IF(AND(MAX(ABS(BC7),ABS(BD7))&lt;178,BE8*BE7&lt;0),TRUE,0))</f>
        <v>0</v>
      </c>
      <c r="BH7" s="17"/>
      <c r="BI7" s="281">
        <v>2</v>
      </c>
      <c r="BJ7" s="350">
        <f>BJ6+($AY$10-$AY$9)</f>
        <v>34.770723728899831</v>
      </c>
      <c r="BK7" s="464">
        <f>RADIANS(BJ7)</f>
        <v>0.60686361237062225</v>
      </c>
      <c r="BL7" s="370">
        <f>DEGREES(grta+IF(dira="W",-1,1)*ACOS((SIN(hma)-SIN(deka)*SIN(BK7))/COS(deka)/COS(BK7)))</f>
        <v>374.17600043922369</v>
      </c>
      <c r="BM7" s="370">
        <f>DEGREES(grtb+IF(dirb="W",-1,1)*ACOS((SIN(hmb)-SIN(dekb)*SIN(BK7))/COS(dekb)/COS(BK7)))</f>
        <v>14.171055848007624</v>
      </c>
      <c r="BN7" s="353">
        <f>IF(BL7&lt;0,ABS(BL7),IF(BL7&gt;360,BL7-360,IF(AND(BL7&gt;180,BL7&lt;360),360-BL7,BL7)))*IF(BL7&lt;0,1,IF(BL7&gt;360,-1,IF(AND(BL7&gt;180,BL7&lt;360),1,-1)))</f>
        <v>-14.176000439223685</v>
      </c>
      <c r="BO7" s="354">
        <f>IF(BM7&lt;0,ABS(BM7),IF(BM7&gt;360,BM7-360,IF(AND(BM7&gt;180,BM7&lt;360),360-BM7,BM7)))*IF(BM7&lt;0,1,IF(BM7&gt;360,-1,IF(AND(BM7&gt;180,BM7&lt;360),1,-1)))</f>
        <v>-14.171055848007624</v>
      </c>
    </row>
    <row r="8" spans="1:67" ht="20" customHeight="1" thickBot="1">
      <c r="B8" s="63"/>
      <c r="C8" s="168"/>
      <c r="D8" s="168"/>
      <c r="E8" s="168"/>
      <c r="G8" s="401"/>
      <c r="H8" s="401"/>
      <c r="I8" s="401"/>
      <c r="J8" s="401"/>
      <c r="K8" s="401"/>
      <c r="L8" s="402" t="str">
        <f>IF(L7="!!","N oder S eingeben"," ")</f>
        <v xml:space="preserve"> </v>
      </c>
      <c r="O8" s="228" t="s">
        <v>67</v>
      </c>
      <c r="P8" s="229">
        <f>IF(P7&lt;0,P7+360,IF(P7&gt;360,P7-360,P7))</f>
        <v>15.002798897915397</v>
      </c>
      <c r="Q8" s="228"/>
      <c r="R8" s="229"/>
      <c r="T8" s="136">
        <f>_xlfn.FLOOR.PRECISE(AA6,1)</f>
        <v>2</v>
      </c>
      <c r="U8" s="137">
        <f>T8</f>
        <v>2</v>
      </c>
      <c r="V8" s="137">
        <f>_xlfn.CEILING.PRECISE(AA6,1)</f>
        <v>3</v>
      </c>
      <c r="W8" s="138">
        <f>V8</f>
        <v>3</v>
      </c>
      <c r="X8" s="107"/>
      <c r="Y8" s="108"/>
      <c r="Z8" s="109" t="s">
        <v>74</v>
      </c>
      <c r="AA8" s="110">
        <f>U12</f>
        <v>0.1</v>
      </c>
      <c r="AB8" s="362"/>
      <c r="AC8" s="344">
        <f t="shared" ref="AC8:AC41" si="14">AC7+IF(POL="N",1,-1)*2.5</f>
        <v>-4.1062293961001677</v>
      </c>
      <c r="AD8" s="345">
        <f t="shared" si="0"/>
        <v>-7.1667222804126338E-2</v>
      </c>
      <c r="AE8" s="346">
        <f>IFERROR(DEGREES(grta+IF(dira="W",-1,1)*ACOS((SIN(hma)-SIN(deka)*SIN(AD8))/COS(deka)/COS(AD8))),#N/A)</f>
        <v>390.8610970029975</v>
      </c>
      <c r="AF8" s="346">
        <f t="shared" si="1"/>
        <v>46.462416391433877</v>
      </c>
      <c r="AG8" s="346">
        <f t="shared" ref="AG8:AG41" si="15">IFERROR(IF(AE8&lt;0,ABS(AE8),IF(AE8&gt;360,AE8-360,IF(AND(AE8&gt;180,AE8&lt;360),360-AE8,AE8)))*IF(AE8&lt;0,1,IF(AE8&gt;360,-1,IF(AND(AE8&gt;180,AE8&lt;360),1,-1))),#N/A)</f>
        <v>-30.861097002997496</v>
      </c>
      <c r="AH8" s="346">
        <f t="shared" ref="AH8:AH41" si="16">IFERROR(IF(AF8&lt;0,ABS(AF8),IF(AF8&gt;360,AF8-360,IF(AND(AF8&gt;180,AF8&lt;360),360-AF8,AF8)))*IF(AF8&lt;0,1,IF(AF8&gt;360,-1,IF(AND(AF8&gt;180,AF8&lt;360),1,-1))),#N/A)</f>
        <v>-46.462416391433877</v>
      </c>
      <c r="AI8" s="347">
        <f t="shared" si="2"/>
        <v>15.60131938843638</v>
      </c>
      <c r="AJ8" s="347">
        <f t="shared" si="3"/>
        <v>344.39868061156363</v>
      </c>
      <c r="AK8" s="359">
        <f t="shared" ref="AK8:AK41" si="17">IF(AND(MAX(ABS(AG8),ABS(AH8))&gt;178,AJ9*AJ8&lt;0),TRUE,IF(AND(MAX(ABS(AG8),ABS(AH8))&lt;178,AI9*AI8&lt;0),TRUE,0))</f>
        <v>0</v>
      </c>
      <c r="AL8" s="380">
        <f t="shared" ref="AL8:AL41" si="18">IF(COUNTIF($AK$7:$AK$41,TRUE)=1,AK8,IF(COUNTIF($AK$6:$AK$40,TRUE)=0,IF(AND(AK7=0,ISERROR(AK8)=TRUE),TRUE,0)))</f>
        <v>0</v>
      </c>
      <c r="AN8" s="296">
        <f>DGET(AC5:AL41,1,AN3:AN4)</f>
        <v>33.393770603899831</v>
      </c>
      <c r="AO8" s="91">
        <f t="shared" si="4"/>
        <v>0.5828312466937472</v>
      </c>
      <c r="AP8" s="298">
        <f t="shared" ref="AP8:AP41" si="19">IFERROR(DEGREES(grta+IF(dira="W",-1,1)*ACOS((SIN(hma)-SIN(deka)*SIN(AO8))/COS(deka)/COS(AO8))),#N/A)</f>
        <v>375.56292666585222</v>
      </c>
      <c r="AQ8" s="298">
        <f t="shared" ref="AQ8:AQ17" si="20">IFERROR(DEGREES(grtb+IF(dirb="W",-1,1)*ACOS((SIN(hmb)-SIN(dekb)*SIN(AO8))/COS(dekb)/COS(AO8))),#N/A)</f>
        <v>18.99409194778071</v>
      </c>
      <c r="AR8" s="299">
        <f t="shared" ref="AR8:AR41" si="21">IF(AP8&lt;0,ABS(AP8),IF(AP8&gt;360,AP8-360,IF(AND(AP8&gt;180,AP8&lt;360),360-AP8,AP8)))*IF(AP8&lt;0,1,IF(AP8&gt;360,-1,IF(AND(AP8&gt;180,AP8&lt;360),1,-1)))</f>
        <v>-15.562926665852217</v>
      </c>
      <c r="AS8" s="299">
        <f t="shared" ref="AS8:AS41" si="22">IF(AQ8&lt;0,ABS(AQ8),IF(AQ8&gt;360,AQ8-360,IF(AND(AQ8&gt;180,AQ8&lt;360),360-AQ8,AQ8)))*IF(AQ8&lt;0,1,IF(AQ8&gt;360,-1,IF(AND(AQ8&gt;180,AQ8&lt;360),1,-1)))</f>
        <v>-18.99409194778071</v>
      </c>
      <c r="AT8" s="301">
        <f t="shared" si="6"/>
        <v>3.431165281928493</v>
      </c>
      <c r="AU8" s="301">
        <f t="shared" si="7"/>
        <v>356.56883471807151</v>
      </c>
      <c r="AV8" s="379">
        <f t="shared" si="8"/>
        <v>0</v>
      </c>
      <c r="AW8" s="391">
        <f t="shared" ref="AW8:AW41" si="23">IF(COUNTIF($AV$7:$AV$41,TRUE)=1,AV8,IF(COUNTIF($AV$7:$AV$41,TRUE)=0,IF(AND(AV7=0,ISERROR(AV8)=TRUE),TRUE,0)))</f>
        <v>0</v>
      </c>
      <c r="AX8" s="239"/>
      <c r="AY8" s="392">
        <f>DGET(AN5:AW41,1,AY3:AY4)</f>
        <v>34.721895603899831</v>
      </c>
      <c r="AZ8" s="393">
        <f t="shared" si="9"/>
        <v>0.60601140082179694</v>
      </c>
      <c r="BA8" s="393">
        <f t="shared" ref="BA8:BA41" si="24">IFERROR(DEGREES(grta+IF(dira="W",-1,1)*ACOS((SIN(hma)-SIN(deka)*SIN(AZ8))/COS(deka)/COS(AZ8))),#N/A)</f>
        <v>374.22731953209671</v>
      </c>
      <c r="BB8" s="393">
        <f t="shared" si="10"/>
        <v>14.385128768211311</v>
      </c>
      <c r="BC8" s="393">
        <f t="shared" ref="BC8" si="25">IF(BA8&lt;0,ABS(BA8),IF(BA8&gt;360,BA8-360,IF(AND(BA8&gt;180,BA8&lt;360),360-BA8,BA8)))*IF(BA8&lt;0,1,IF(BA8&gt;360,-1,IF(AND(BA8&gt;180,BA8&lt;360),1,-1)))</f>
        <v>-14.227319532096715</v>
      </c>
      <c r="BD8" s="393">
        <f t="shared" ref="BD8" si="26">IF(BB8&lt;0,ABS(BB8),IF(BB8&gt;360,BB8-360,IF(AND(BB8&gt;180,BB8&lt;360),360-BB8,BB8)))*IF(BB8&lt;0,1,IF(BB8&gt;360,-1,IF(AND(BB8&gt;180,BB8&lt;360),1,-1)))</f>
        <v>-14.385128768211311</v>
      </c>
      <c r="BE8" s="394">
        <f t="shared" si="11"/>
        <v>0.15780923611459663</v>
      </c>
      <c r="BF8" s="394">
        <f t="shared" si="12"/>
        <v>359.84219076388541</v>
      </c>
      <c r="BG8" s="391">
        <f t="shared" si="13"/>
        <v>0</v>
      </c>
      <c r="BH8" s="35"/>
      <c r="BI8" s="282" t="s">
        <v>87</v>
      </c>
      <c r="BJ8" s="304">
        <f>BJ6-BJ7</f>
        <v>-2.44140625E-3</v>
      </c>
      <c r="BK8" s="304"/>
      <c r="BL8" s="304"/>
      <c r="BM8" s="304"/>
      <c r="BN8" s="304">
        <f t="shared" ref="BN8" si="27">BN6-BN7</f>
        <v>-2.5698678834942257E-3</v>
      </c>
      <c r="BO8" s="305">
        <f t="shared" ref="BO8" si="28">BO6-BO7</f>
        <v>-1.0818181047289599E-2</v>
      </c>
    </row>
    <row r="9" spans="1:67" ht="20" customHeight="1" thickBot="1">
      <c r="B9" s="23" t="s">
        <v>16</v>
      </c>
      <c r="J9" s="172"/>
      <c r="K9" s="172"/>
      <c r="O9" s="47" t="s">
        <v>57</v>
      </c>
      <c r="P9" s="230">
        <f>(MINUTE(H11)+SECOND(H11)/60)*P8/60</f>
        <v>2.2712570553788591</v>
      </c>
      <c r="Q9" s="47" t="s">
        <v>57</v>
      </c>
      <c r="R9" s="230">
        <f>(MINUTE(H11)+SECOND(H11)/60)*R7/60</f>
        <v>-2.3879264163055034E-3</v>
      </c>
      <c r="T9" s="111">
        <f>V6</f>
        <v>36</v>
      </c>
      <c r="U9" s="98">
        <f>DGET(T47:AA107,VALUE(T8+2),T5:T6)</f>
        <v>12.299999999999999</v>
      </c>
      <c r="V9" s="98">
        <f>DGET(T47:AA107,VALUE(V8+2),V5:V6)</f>
        <v>11.7</v>
      </c>
      <c r="W9" s="112">
        <f>U9-(V8-AA6)*AVERAGE(U9-V9,U10-V10)</f>
        <v>12</v>
      </c>
      <c r="X9" s="139"/>
      <c r="Y9" s="108"/>
      <c r="Z9" s="109" t="s">
        <v>36</v>
      </c>
      <c r="AA9" s="110">
        <f>J5</f>
        <v>-1.2</v>
      </c>
      <c r="AB9" s="362"/>
      <c r="AC9" s="344">
        <f t="shared" si="14"/>
        <v>-1.6062293961001677</v>
      </c>
      <c r="AD9" s="85">
        <f t="shared" si="0"/>
        <v>-2.8033991504268094E-2</v>
      </c>
      <c r="AE9" s="297">
        <f t="shared" ref="AE9:AE41" si="29">IFERROR(DEGREES(grta+IF(dira="W",-1,1)*ACOS((SIN(hma)-SIN(deka)*SIN(AD9))/COS(deka)/COS(AD9))),#N/A)</f>
        <v>390.59517406282646</v>
      </c>
      <c r="AF9" s="297">
        <f t="shared" si="1"/>
        <v>46.168075404972051</v>
      </c>
      <c r="AG9" s="297">
        <f t="shared" si="15"/>
        <v>-30.595174062826459</v>
      </c>
      <c r="AH9" s="297">
        <f t="shared" si="16"/>
        <v>-46.168075404972051</v>
      </c>
      <c r="AI9" s="294">
        <f t="shared" si="2"/>
        <v>15.572901342145592</v>
      </c>
      <c r="AJ9" s="294">
        <f t="shared" si="3"/>
        <v>344.4270986578544</v>
      </c>
      <c r="AK9" s="359">
        <f t="shared" si="17"/>
        <v>0</v>
      </c>
      <c r="AL9" s="380">
        <f t="shared" si="18"/>
        <v>0</v>
      </c>
      <c r="AN9" s="295">
        <f t="shared" ref="AN9:AN41" si="30">AN8+IF(POL="N",1,-1)*(2.5/32)</f>
        <v>33.471895603899831</v>
      </c>
      <c r="AO9" s="85">
        <f t="shared" si="4"/>
        <v>0.58419478517186785</v>
      </c>
      <c r="AP9" s="297">
        <f t="shared" si="19"/>
        <v>375.4874405675892</v>
      </c>
      <c r="AQ9" s="297">
        <f t="shared" si="20"/>
        <v>18.767968752431134</v>
      </c>
      <c r="AR9" s="297">
        <f t="shared" si="21"/>
        <v>-15.487440567589204</v>
      </c>
      <c r="AS9" s="297">
        <f t="shared" si="22"/>
        <v>-18.767968752431134</v>
      </c>
      <c r="AT9" s="300">
        <f t="shared" si="6"/>
        <v>3.2805281848419305</v>
      </c>
      <c r="AU9" s="300">
        <f t="shared" si="7"/>
        <v>356.71947181515804</v>
      </c>
      <c r="AV9" s="378">
        <f t="shared" si="8"/>
        <v>0</v>
      </c>
      <c r="AW9" s="380">
        <f t="shared" si="23"/>
        <v>0</v>
      </c>
      <c r="AX9" s="239"/>
      <c r="AY9" s="371">
        <f t="shared" ref="AY9:AY41" si="31">AY8+IF(POL="N",1,-1)*(2.5/32^2)</f>
        <v>34.724337010149831</v>
      </c>
      <c r="AZ9" s="372">
        <f t="shared" si="9"/>
        <v>0.6060540113992382</v>
      </c>
      <c r="BA9" s="372">
        <f t="shared" si="24"/>
        <v>374.22475748457873</v>
      </c>
      <c r="BB9" s="372">
        <f t="shared" si="10"/>
        <v>14.374537567300944</v>
      </c>
      <c r="BC9" s="372">
        <f t="shared" ref="BC9:BC41" si="32">IF(BA9&lt;0,ABS(BA9),IF(BA9&gt;360,BA9-360,IF(AND(BA9&gt;180,BA9&lt;360),360-BA9,BA9)))*IF(BA9&lt;0,1,IF(BA9&gt;360,-1,IF(AND(BA9&gt;180,BA9&lt;360),1,-1)))</f>
        <v>-14.224757484578731</v>
      </c>
      <c r="BD9" s="372">
        <f t="shared" ref="BD9:BD41" si="33">IF(BB9&lt;0,ABS(BB9),IF(BB9&gt;360,BB9-360,IF(AND(BB9&gt;180,BB9&lt;360),360-BB9,BB9)))*IF(BB9&lt;0,1,IF(BB9&gt;360,-1,IF(AND(BB9&gt;180,BB9&lt;360),1,-1)))</f>
        <v>-14.374537567300944</v>
      </c>
      <c r="BE9" s="373">
        <f t="shared" si="11"/>
        <v>0.14978008272221288</v>
      </c>
      <c r="BF9" s="373">
        <f t="shared" si="12"/>
        <v>359.8502199172778</v>
      </c>
      <c r="BG9" s="380">
        <f t="shared" si="13"/>
        <v>0</v>
      </c>
      <c r="BH9" s="17"/>
    </row>
    <row r="10" spans="1:67" ht="20" customHeight="1" thickBot="1">
      <c r="B10" s="213" t="s">
        <v>3</v>
      </c>
      <c r="C10" s="485" t="str">
        <f>IF(ISNUMBER(H10)=FALSE,"Datumsangabe korrigieren !!! ",IF((YEAR(H10)-J3=0)=FALSE,"falsches Jahr !!! ","TT.MM.JJ"))</f>
        <v>TT.MM.JJ</v>
      </c>
      <c r="D10" s="485"/>
      <c r="E10" s="485"/>
      <c r="F10" s="485"/>
      <c r="G10" s="487"/>
      <c r="H10" s="474">
        <v>43748</v>
      </c>
      <c r="I10" s="475"/>
      <c r="J10" s="475"/>
      <c r="K10" s="475"/>
      <c r="L10" s="476"/>
      <c r="O10" s="54" t="s">
        <v>2</v>
      </c>
      <c r="P10" s="55" t="s">
        <v>1</v>
      </c>
      <c r="Q10" s="54" t="s">
        <v>2</v>
      </c>
      <c r="R10" s="55" t="s">
        <v>1</v>
      </c>
      <c r="T10" s="51">
        <f>W6</f>
        <v>34</v>
      </c>
      <c r="U10" s="48">
        <f>DGET(T47:AA107,VALUE(U8+2),U5:U6)</f>
        <v>12.2</v>
      </c>
      <c r="V10" s="48">
        <f>DGET(T47:AA107,VALUE(W8+2),W5:W6)</f>
        <v>11.6</v>
      </c>
      <c r="W10" s="113">
        <f>U10-(V8-AA6)*AVERAGE(U9-V9,U10-V10)</f>
        <v>11.899999999999999</v>
      </c>
      <c r="X10" s="142" t="s">
        <v>76</v>
      </c>
      <c r="Y10" s="114"/>
      <c r="Z10" s="109" t="s">
        <v>38</v>
      </c>
      <c r="AA10" s="110">
        <f>(AA7+AA8+AA9)/60+AA5</f>
        <v>34.850558333333332</v>
      </c>
      <c r="AB10" s="362"/>
      <c r="AC10" s="344">
        <f t="shared" si="14"/>
        <v>0.89377060389983232</v>
      </c>
      <c r="AD10" s="85">
        <f t="shared" si="0"/>
        <v>1.5599239795590145E-2</v>
      </c>
      <c r="AE10" s="297">
        <f>IFERROR(DEGREES(grta+IF(dira="W",-1,1)*ACOS((SIN(hma)-SIN(deka)*SIN(AD10))/COS(deka)/COS(AD10))),#N/A)</f>
        <v>390.25224041496551</v>
      </c>
      <c r="AF10" s="297">
        <f t="shared" si="1"/>
        <v>45.751957343264628</v>
      </c>
      <c r="AG10" s="297">
        <f t="shared" si="15"/>
        <v>-30.252240414965513</v>
      </c>
      <c r="AH10" s="297">
        <f t="shared" si="16"/>
        <v>-45.751957343264628</v>
      </c>
      <c r="AI10" s="294">
        <f t="shared" si="2"/>
        <v>15.499716928299115</v>
      </c>
      <c r="AJ10" s="294">
        <f t="shared" si="3"/>
        <v>344.50028307170089</v>
      </c>
      <c r="AK10" s="359">
        <f>IF(AND(MAX(ABS(AG10),ABS(AH10))&gt;178,AJ11*AJ10&lt;0),TRUE,IF(AND(MAX(ABS(AG10),ABS(AH10))&lt;178,AI11*AI10&lt;0),TRUE,0))</f>
        <v>0</v>
      </c>
      <c r="AL10" s="380">
        <f t="shared" si="18"/>
        <v>0</v>
      </c>
      <c r="AN10" s="295">
        <f t="shared" si="30"/>
        <v>33.550020603899831</v>
      </c>
      <c r="AO10" s="85">
        <f t="shared" si="4"/>
        <v>0.58555832364998839</v>
      </c>
      <c r="AP10" s="297">
        <f t="shared" si="19"/>
        <v>375.41158454206584</v>
      </c>
      <c r="AQ10" s="297">
        <f t="shared" si="20"/>
        <v>18.537670882663516</v>
      </c>
      <c r="AR10" s="297">
        <f t="shared" si="21"/>
        <v>-15.411584542065839</v>
      </c>
      <c r="AS10" s="297">
        <f t="shared" si="22"/>
        <v>-18.537670882663516</v>
      </c>
      <c r="AT10" s="300">
        <f t="shared" si="6"/>
        <v>3.1260863405976771</v>
      </c>
      <c r="AU10" s="300">
        <f t="shared" si="7"/>
        <v>356.87391365940232</v>
      </c>
      <c r="AV10" s="378">
        <f t="shared" si="8"/>
        <v>0</v>
      </c>
      <c r="AW10" s="380">
        <f t="shared" si="23"/>
        <v>0</v>
      </c>
      <c r="AX10" s="239"/>
      <c r="AY10" s="371">
        <f t="shared" si="31"/>
        <v>34.726778416399831</v>
      </c>
      <c r="AZ10" s="372">
        <f t="shared" si="9"/>
        <v>0.60609662197667946</v>
      </c>
      <c r="BA10" s="372">
        <f t="shared" si="24"/>
        <v>374.22219502642679</v>
      </c>
      <c r="BB10" s="372">
        <f t="shared" ref="BB10:BB12" si="34">IFERROR(DEGREES(grtb+IF(dirb="W",-1,1)*ACOS((SIN(hmb)-SIN(dekb)*SIN(AZ10))/COS(dekb)/COS(AZ10))),#N/A)</f>
        <v>14.363934745257668</v>
      </c>
      <c r="BC10" s="372">
        <f t="shared" si="32"/>
        <v>-14.222195026426789</v>
      </c>
      <c r="BD10" s="372">
        <f t="shared" si="33"/>
        <v>-14.363934745257668</v>
      </c>
      <c r="BE10" s="373">
        <f t="shared" si="11"/>
        <v>0.14173971883087866</v>
      </c>
      <c r="BF10" s="373">
        <f t="shared" si="12"/>
        <v>359.85826028116912</v>
      </c>
      <c r="BG10" s="380">
        <f t="shared" si="13"/>
        <v>0</v>
      </c>
      <c r="BH10" s="37"/>
      <c r="BI10" s="67" t="s">
        <v>100</v>
      </c>
    </row>
    <row r="11" spans="1:67" ht="20" customHeight="1" thickBot="1">
      <c r="B11" s="213" t="s">
        <v>19</v>
      </c>
      <c r="C11" s="485" t="str">
        <f>IF(ISNUMBER(H11)=TRUE,"hh:mm:ss"," Syntax !!! ")</f>
        <v>hh:mm:ss</v>
      </c>
      <c r="D11" s="485"/>
      <c r="E11" s="485"/>
      <c r="F11" s="485"/>
      <c r="G11" s="487"/>
      <c r="H11" s="469">
        <v>0.42297453703703702</v>
      </c>
      <c r="I11" s="470"/>
      <c r="J11" s="470"/>
      <c r="K11" s="470"/>
      <c r="L11" s="471"/>
      <c r="M11" s="28"/>
      <c r="O11" s="56">
        <f>H10</f>
        <v>43748</v>
      </c>
      <c r="P11" s="57">
        <f>HOUR(H11)</f>
        <v>10</v>
      </c>
      <c r="Q11" s="56">
        <f>IF(HOUR(H11)=23,O11+1,O11)</f>
        <v>43748</v>
      </c>
      <c r="R11" s="57">
        <f>IF(HOUR(H11)=23,0,HOUR(H11)+1)</f>
        <v>11</v>
      </c>
      <c r="T11" s="54" t="s">
        <v>12</v>
      </c>
      <c r="U11" s="55" t="s">
        <v>13</v>
      </c>
      <c r="V11" s="140" t="s">
        <v>33</v>
      </c>
      <c r="W11" s="141">
        <f>(W9-W10)/X6</f>
        <v>5.0000000000000711E-2</v>
      </c>
      <c r="X11" s="142" t="s">
        <v>41</v>
      </c>
      <c r="Z11" s="241" t="s">
        <v>75</v>
      </c>
      <c r="AA11" s="242">
        <f>RADIANS(hma°)</f>
        <v>0.60825698907501413</v>
      </c>
      <c r="AB11" s="362"/>
      <c r="AC11" s="344">
        <f t="shared" si="14"/>
        <v>3.3937706038998323</v>
      </c>
      <c r="AD11" s="85">
        <f t="shared" si="0"/>
        <v>5.9232471095448387E-2</v>
      </c>
      <c r="AE11" s="297">
        <f t="shared" si="29"/>
        <v>389.830049769737</v>
      </c>
      <c r="AF11" s="297">
        <f t="shared" si="1"/>
        <v>45.209554326475399</v>
      </c>
      <c r="AG11" s="297">
        <f t="shared" si="15"/>
        <v>-29.830049769737002</v>
      </c>
      <c r="AH11" s="297">
        <f t="shared" si="16"/>
        <v>-45.209554326475399</v>
      </c>
      <c r="AI11" s="294">
        <f t="shared" si="2"/>
        <v>15.379504556738397</v>
      </c>
      <c r="AJ11" s="294">
        <f t="shared" si="3"/>
        <v>344.62049544326158</v>
      </c>
      <c r="AK11" s="359">
        <f t="shared" si="17"/>
        <v>0</v>
      </c>
      <c r="AL11" s="380">
        <f t="shared" si="18"/>
        <v>0</v>
      </c>
      <c r="AN11" s="295">
        <f t="shared" si="30"/>
        <v>33.628145603899831</v>
      </c>
      <c r="AO11" s="85">
        <f t="shared" si="4"/>
        <v>0.58692186212810893</v>
      </c>
      <c r="AP11" s="297">
        <f t="shared" si="19"/>
        <v>375.33535573212379</v>
      </c>
      <c r="AQ11" s="297">
        <f t="shared" si="20"/>
        <v>18.302997378120331</v>
      </c>
      <c r="AR11" s="297">
        <f t="shared" si="21"/>
        <v>-15.335355732123787</v>
      </c>
      <c r="AS11" s="297">
        <f t="shared" si="22"/>
        <v>-18.302997378120331</v>
      </c>
      <c r="AT11" s="300">
        <f t="shared" si="6"/>
        <v>2.9676416459965438</v>
      </c>
      <c r="AU11" s="300">
        <f t="shared" si="7"/>
        <v>357.03235835400346</v>
      </c>
      <c r="AV11" s="378">
        <f t="shared" si="8"/>
        <v>0</v>
      </c>
      <c r="AW11" s="380">
        <f t="shared" si="23"/>
        <v>0</v>
      </c>
      <c r="AX11" s="239"/>
      <c r="AY11" s="371">
        <f t="shared" si="31"/>
        <v>34.729219822649831</v>
      </c>
      <c r="AZ11" s="372">
        <f t="shared" si="9"/>
        <v>0.60613923255412072</v>
      </c>
      <c r="BA11" s="372">
        <f t="shared" si="24"/>
        <v>374.21963215753397</v>
      </c>
      <c r="BB11" s="372">
        <f t="shared" si="34"/>
        <v>14.353320266997409</v>
      </c>
      <c r="BC11" s="372">
        <f t="shared" si="32"/>
        <v>-14.219632157533965</v>
      </c>
      <c r="BD11" s="372">
        <f t="shared" si="33"/>
        <v>-14.353320266997409</v>
      </c>
      <c r="BE11" s="373">
        <f t="shared" si="11"/>
        <v>0.13368810946344389</v>
      </c>
      <c r="BF11" s="373">
        <f t="shared" si="12"/>
        <v>359.86631189053656</v>
      </c>
      <c r="BG11" s="380">
        <f t="shared" si="13"/>
        <v>0</v>
      </c>
      <c r="BH11" s="39"/>
      <c r="BI11" s="243" t="s">
        <v>84</v>
      </c>
      <c r="BJ11" s="274" t="s">
        <v>96</v>
      </c>
      <c r="BK11" s="306">
        <f>BJ8/BN8</f>
        <v>0.95001235887676938</v>
      </c>
      <c r="BL11" s="337"/>
    </row>
    <row r="12" spans="1:67" ht="20" customHeight="1" thickBot="1">
      <c r="B12" s="213" t="s">
        <v>20</v>
      </c>
      <c r="C12" s="485" t="str">
        <f>IF(H12&gt;80,"sehr hoch !!! ",IF(J12&gt;60,"Minutenangabe korrigieren !!! ","Sonne-Unterrand "))</f>
        <v xml:space="preserve">Sonne-Unterrand </v>
      </c>
      <c r="D12" s="485"/>
      <c r="E12" s="485"/>
      <c r="F12" s="485"/>
      <c r="G12" s="486"/>
      <c r="H12" s="477">
        <v>34</v>
      </c>
      <c r="I12" s="478"/>
      <c r="J12" s="310">
        <v>40.200000000000003</v>
      </c>
      <c r="K12" s="166"/>
      <c r="L12" s="167"/>
      <c r="O12" s="58"/>
      <c r="P12" s="59"/>
      <c r="Q12" s="58"/>
      <c r="R12" s="59"/>
      <c r="T12" s="115">
        <f>MONTH(H10)</f>
        <v>10</v>
      </c>
      <c r="U12" s="116">
        <f>DGET(O46:Q58,IF(C5="U",2,3),T11:T12)</f>
        <v>0.1</v>
      </c>
      <c r="V12" s="143" t="s">
        <v>34</v>
      </c>
      <c r="W12" s="144">
        <f>W9-W11*T9</f>
        <v>10.199999999999974</v>
      </c>
      <c r="X12" s="117"/>
      <c r="Y12" s="118" t="s">
        <v>40</v>
      </c>
      <c r="Z12" s="119">
        <f>_xlfn.FLOOR.PRECISE(AA10,1)</f>
        <v>34</v>
      </c>
      <c r="AA12" s="120">
        <f>(AA10-Z12)*60</f>
        <v>51.033499999999918</v>
      </c>
      <c r="AB12" s="362"/>
      <c r="AC12" s="344">
        <f t="shared" si="14"/>
        <v>5.8937706038998323</v>
      </c>
      <c r="AD12" s="85">
        <f t="shared" si="0"/>
        <v>0.10286570239530662</v>
      </c>
      <c r="AE12" s="297">
        <f t="shared" si="29"/>
        <v>389.32530435762152</v>
      </c>
      <c r="AF12" s="297">
        <f t="shared" si="1"/>
        <v>44.533983590256128</v>
      </c>
      <c r="AG12" s="297">
        <f t="shared" si="15"/>
        <v>-29.325304357621519</v>
      </c>
      <c r="AH12" s="297">
        <f t="shared" si="16"/>
        <v>-44.533983590256128</v>
      </c>
      <c r="AI12" s="294">
        <f t="shared" si="2"/>
        <v>15.208679232634609</v>
      </c>
      <c r="AJ12" s="294">
        <f t="shared" si="3"/>
        <v>344.79132076736539</v>
      </c>
      <c r="AK12" s="359">
        <f t="shared" si="17"/>
        <v>0</v>
      </c>
      <c r="AL12" s="380">
        <f t="shared" si="18"/>
        <v>0</v>
      </c>
      <c r="AN12" s="295">
        <f t="shared" si="30"/>
        <v>33.706270603899831</v>
      </c>
      <c r="AO12" s="85">
        <f t="shared" si="4"/>
        <v>0.58828540060622947</v>
      </c>
      <c r="AP12" s="297">
        <f t="shared" si="19"/>
        <v>375.25875124434339</v>
      </c>
      <c r="AQ12" s="297">
        <f t="shared" si="20"/>
        <v>18.063730151623197</v>
      </c>
      <c r="AR12" s="297">
        <f t="shared" si="21"/>
        <v>-15.258751244343387</v>
      </c>
      <c r="AS12" s="297">
        <f t="shared" si="22"/>
        <v>-18.063730151623197</v>
      </c>
      <c r="AT12" s="300">
        <f t="shared" si="6"/>
        <v>2.8049789072798106</v>
      </c>
      <c r="AU12" s="300">
        <f t="shared" si="7"/>
        <v>357.1950210927202</v>
      </c>
      <c r="AV12" s="378">
        <f t="shared" si="8"/>
        <v>0</v>
      </c>
      <c r="AW12" s="380">
        <f t="shared" si="23"/>
        <v>0</v>
      </c>
      <c r="AX12" s="239"/>
      <c r="AY12" s="371">
        <f t="shared" si="31"/>
        <v>34.731661228899831</v>
      </c>
      <c r="AZ12" s="372">
        <f t="shared" si="9"/>
        <v>0.60618184313156198</v>
      </c>
      <c r="BA12" s="372">
        <f t="shared" si="24"/>
        <v>374.21706887779351</v>
      </c>
      <c r="BB12" s="372">
        <f t="shared" si="34"/>
        <v>14.342694097256707</v>
      </c>
      <c r="BC12" s="372">
        <f t="shared" si="32"/>
        <v>-14.217068877793508</v>
      </c>
      <c r="BD12" s="372">
        <f t="shared" si="33"/>
        <v>-14.342694097256707</v>
      </c>
      <c r="BE12" s="373">
        <f t="shared" si="11"/>
        <v>0.12562521946319904</v>
      </c>
      <c r="BF12" s="373">
        <f t="shared" si="12"/>
        <v>359.87437478053681</v>
      </c>
      <c r="BG12" s="380">
        <f t="shared" si="13"/>
        <v>0</v>
      </c>
      <c r="BH12" s="17"/>
      <c r="BI12" s="275" t="s">
        <v>85</v>
      </c>
      <c r="BJ12" s="276" t="s">
        <v>97</v>
      </c>
      <c r="BK12" s="307">
        <f>BJ8/BO8</f>
        <v>0.22567622406464283</v>
      </c>
    </row>
    <row r="13" spans="1:67" ht="20" customHeight="1" thickBot="1">
      <c r="D13" s="171"/>
      <c r="E13" s="171"/>
      <c r="J13" s="171"/>
      <c r="K13" s="171"/>
      <c r="O13" s="43" t="s">
        <v>11</v>
      </c>
      <c r="P13" s="44" t="s">
        <v>8</v>
      </c>
      <c r="Q13" s="44" t="s">
        <v>9</v>
      </c>
      <c r="R13" s="406" t="s">
        <v>10</v>
      </c>
      <c r="T13" s="38"/>
      <c r="U13" s="40"/>
      <c r="V13" s="40"/>
      <c r="W13" s="38"/>
      <c r="X13" s="17"/>
      <c r="AB13" s="362"/>
      <c r="AC13" s="344">
        <f t="shared" si="14"/>
        <v>8.3937706038998314</v>
      </c>
      <c r="AD13" s="85">
        <f t="shared" si="0"/>
        <v>0.14649893369516484</v>
      </c>
      <c r="AE13" s="297">
        <f t="shared" si="29"/>
        <v>388.73354178841561</v>
      </c>
      <c r="AF13" s="297">
        <f t="shared" si="1"/>
        <v>43.715573000777042</v>
      </c>
      <c r="AG13" s="297">
        <f t="shared" si="15"/>
        <v>-28.733541788415607</v>
      </c>
      <c r="AH13" s="297">
        <f t="shared" si="16"/>
        <v>-43.715573000777042</v>
      </c>
      <c r="AI13" s="294">
        <f t="shared" si="2"/>
        <v>14.982031212361434</v>
      </c>
      <c r="AJ13" s="294">
        <f t="shared" si="3"/>
        <v>345.01796878763855</v>
      </c>
      <c r="AK13" s="359">
        <f t="shared" si="17"/>
        <v>0</v>
      </c>
      <c r="AL13" s="380">
        <f t="shared" si="18"/>
        <v>0</v>
      </c>
      <c r="AN13" s="295">
        <f t="shared" si="30"/>
        <v>33.784395603899831</v>
      </c>
      <c r="AO13" s="85">
        <f t="shared" si="4"/>
        <v>0.58964893908435012</v>
      </c>
      <c r="AP13" s="297">
        <f t="shared" si="19"/>
        <v>375.18176814839859</v>
      </c>
      <c r="AQ13" s="297">
        <f t="shared" si="20"/>
        <v>17.81963185885601</v>
      </c>
      <c r="AR13" s="297">
        <f t="shared" si="21"/>
        <v>-15.181768148398589</v>
      </c>
      <c r="AS13" s="297">
        <f t="shared" si="22"/>
        <v>-17.81963185885601</v>
      </c>
      <c r="AT13" s="300">
        <f t="shared" si="6"/>
        <v>2.6378637104574203</v>
      </c>
      <c r="AU13" s="300">
        <f t="shared" si="7"/>
        <v>357.3621362895426</v>
      </c>
      <c r="AV13" s="378">
        <f t="shared" si="8"/>
        <v>0</v>
      </c>
      <c r="AW13" s="380">
        <f t="shared" si="23"/>
        <v>0</v>
      </c>
      <c r="AX13" s="239"/>
      <c r="AY13" s="371">
        <f t="shared" si="31"/>
        <v>34.734102635149831</v>
      </c>
      <c r="AZ13" s="372">
        <f t="shared" si="9"/>
        <v>0.60622445370900324</v>
      </c>
      <c r="BA13" s="372">
        <f t="shared" si="24"/>
        <v>374.21450518709827</v>
      </c>
      <c r="BB13" s="372">
        <f t="shared" ref="BB13:BB41" si="35">IFERROR(DEGREES(grtb+IF(dirb="W",-1,1)*ACOS((SIN(hmb)-SIN(dekb)*SIN(AZ13))/COS(dekb)/COS(AZ13))),#N/A)</f>
        <v>14.332056200590699</v>
      </c>
      <c r="BC13" s="372">
        <f t="shared" si="32"/>
        <v>-14.214505187098268</v>
      </c>
      <c r="BD13" s="372">
        <f t="shared" si="33"/>
        <v>-14.332056200590699</v>
      </c>
      <c r="BE13" s="373">
        <f t="shared" si="11"/>
        <v>0.11755101349243091</v>
      </c>
      <c r="BF13" s="373">
        <f t="shared" si="12"/>
        <v>359.8824489865076</v>
      </c>
      <c r="BG13" s="380">
        <f t="shared" si="13"/>
        <v>0</v>
      </c>
      <c r="BH13" s="17"/>
      <c r="BI13" s="275" t="s">
        <v>27</v>
      </c>
      <c r="BJ13" s="277" t="s">
        <v>98</v>
      </c>
      <c r="BK13" s="307">
        <f>BJ6-BK11*BN6</f>
        <v>48.238099345604844</v>
      </c>
    </row>
    <row r="14" spans="1:67" ht="20" customHeight="1" thickBot="1">
      <c r="A14" s="333"/>
      <c r="B14" s="336" t="s">
        <v>109</v>
      </c>
      <c r="C14" s="525" t="str">
        <f>IF(C15&gt;100,"größere Fehler sind wahrscheinlich !","")</f>
        <v/>
      </c>
      <c r="D14" s="525"/>
      <c r="E14" s="525"/>
      <c r="F14" s="525"/>
      <c r="G14" s="525"/>
      <c r="H14" s="525"/>
      <c r="I14" s="525"/>
      <c r="J14" s="526"/>
      <c r="K14" s="526"/>
      <c r="O14" s="185" t="s">
        <v>4</v>
      </c>
      <c r="P14" s="231">
        <f>R5+R9</f>
        <v>-6.6062293961001677</v>
      </c>
      <c r="Q14" s="231">
        <f>RADIANS(deka°)</f>
        <v>-0.11530045410398457</v>
      </c>
      <c r="R14" s="188" t="s">
        <v>129</v>
      </c>
      <c r="S14" s="189"/>
      <c r="T14" s="38"/>
      <c r="U14" s="40"/>
      <c r="V14" s="40"/>
      <c r="W14" s="38"/>
      <c r="X14" s="17"/>
      <c r="AB14" s="362"/>
      <c r="AC14" s="344">
        <f t="shared" si="14"/>
        <v>10.893770603899831</v>
      </c>
      <c r="AD14" s="85">
        <f t="shared" si="0"/>
        <v>0.19013216499502308</v>
      </c>
      <c r="AE14" s="297">
        <f t="shared" si="29"/>
        <v>388.04897145855693</v>
      </c>
      <c r="AF14" s="297">
        <f t="shared" si="1"/>
        <v>42.74122352258297</v>
      </c>
      <c r="AG14" s="297">
        <f t="shared" si="15"/>
        <v>-28.048971458556935</v>
      </c>
      <c r="AH14" s="297">
        <f t="shared" si="16"/>
        <v>-42.74122352258297</v>
      </c>
      <c r="AI14" s="294">
        <f t="shared" si="2"/>
        <v>14.692252064026036</v>
      </c>
      <c r="AJ14" s="294">
        <f t="shared" si="3"/>
        <v>345.30774793597396</v>
      </c>
      <c r="AK14" s="359">
        <f>IF(AND(MAX(ABS(AG14),ABS(AH14))&gt;178,AJ15*AJ14&lt;0),TRUE,IF(AND(MAX(ABS(AG14),ABS(AH14))&lt;178,AI15*AI14&lt;0),TRUE,0))</f>
        <v>0</v>
      </c>
      <c r="AL14" s="380">
        <f t="shared" si="18"/>
        <v>0</v>
      </c>
      <c r="AN14" s="295">
        <f t="shared" si="30"/>
        <v>33.862520603899831</v>
      </c>
      <c r="AO14" s="85">
        <f t="shared" si="4"/>
        <v>0.59101247756247066</v>
      </c>
      <c r="AP14" s="297">
        <f t="shared" si="19"/>
        <v>375.1044034763969</v>
      </c>
      <c r="AQ14" s="297">
        <f t="shared" si="20"/>
        <v>17.570443413949327</v>
      </c>
      <c r="AR14" s="297">
        <f t="shared" si="21"/>
        <v>-15.104403476396897</v>
      </c>
      <c r="AS14" s="297">
        <f t="shared" si="22"/>
        <v>-17.570443413949327</v>
      </c>
      <c r="AT14" s="300">
        <f t="shared" si="6"/>
        <v>2.4660399375524307</v>
      </c>
      <c r="AU14" s="300">
        <f t="shared" si="7"/>
        <v>357.53396006244759</v>
      </c>
      <c r="AV14" s="378">
        <f t="shared" si="8"/>
        <v>0</v>
      </c>
      <c r="AW14" s="380">
        <f t="shared" si="23"/>
        <v>0</v>
      </c>
      <c r="AX14" s="239"/>
      <c r="AY14" s="371">
        <f t="shared" si="31"/>
        <v>34.736544041399831</v>
      </c>
      <c r="AZ14" s="372">
        <f t="shared" si="9"/>
        <v>0.6062670642864445</v>
      </c>
      <c r="BA14" s="372">
        <f t="shared" si="24"/>
        <v>374.21194108534127</v>
      </c>
      <c r="BB14" s="372">
        <f t="shared" si="35"/>
        <v>14.321406541372642</v>
      </c>
      <c r="BC14" s="372">
        <f t="shared" si="32"/>
        <v>-14.211941085341266</v>
      </c>
      <c r="BD14" s="372">
        <f t="shared" si="33"/>
        <v>-14.321406541372642</v>
      </c>
      <c r="BE14" s="373">
        <f t="shared" si="11"/>
        <v>0.10946545603137636</v>
      </c>
      <c r="BF14" s="373">
        <f t="shared" si="12"/>
        <v>359.89053454396861</v>
      </c>
      <c r="BG14" s="380">
        <f t="shared" si="13"/>
        <v>0</v>
      </c>
      <c r="BH14" s="17"/>
      <c r="BI14" s="278" t="s">
        <v>86</v>
      </c>
      <c r="BJ14" s="279" t="s">
        <v>99</v>
      </c>
      <c r="BK14" s="285">
        <f>BJ7-BK12*BO7</f>
        <v>37.968794103687365</v>
      </c>
    </row>
    <row r="15" spans="1:67" ht="20" customHeight="1">
      <c r="B15" s="331" t="s">
        <v>110</v>
      </c>
      <c r="C15" s="527">
        <v>0</v>
      </c>
      <c r="D15" s="528"/>
      <c r="E15" s="335" t="s">
        <v>111</v>
      </c>
      <c r="F15" s="334"/>
      <c r="G15" s="532" t="s">
        <v>112</v>
      </c>
      <c r="H15" s="533"/>
      <c r="I15" s="534"/>
      <c r="J15" s="529">
        <v>0</v>
      </c>
      <c r="K15" s="530"/>
      <c r="L15" s="531"/>
      <c r="O15" s="64" t="s">
        <v>6</v>
      </c>
      <c r="P15" s="232">
        <f>BJ6</f>
        <v>34.768282322649831</v>
      </c>
      <c r="Q15" s="232">
        <f>RADIANS(P15)</f>
        <v>0.60682100179318099</v>
      </c>
      <c r="R15" s="52"/>
      <c r="S15" s="189"/>
      <c r="T15" s="38"/>
      <c r="U15" s="40"/>
      <c r="V15" s="40"/>
      <c r="W15" s="38"/>
      <c r="X15" s="17"/>
      <c r="AB15" s="362"/>
      <c r="AC15" s="344">
        <f t="shared" si="14"/>
        <v>13.393770603899831</v>
      </c>
      <c r="AD15" s="85">
        <f t="shared" si="0"/>
        <v>0.23376539629488133</v>
      </c>
      <c r="AE15" s="297">
        <f t="shared" si="29"/>
        <v>387.26424625524197</v>
      </c>
      <c r="AF15" s="297">
        <f t="shared" si="1"/>
        <v>41.593439952857857</v>
      </c>
      <c r="AG15" s="297">
        <f t="shared" si="15"/>
        <v>-27.264246255241972</v>
      </c>
      <c r="AH15" s="297">
        <f t="shared" si="16"/>
        <v>-41.593439952857857</v>
      </c>
      <c r="AI15" s="294">
        <f t="shared" si="2"/>
        <v>14.329193697615885</v>
      </c>
      <c r="AJ15" s="294">
        <f>AE15-AF15</f>
        <v>345.67080630238411</v>
      </c>
      <c r="AK15" s="359">
        <f t="shared" si="17"/>
        <v>0</v>
      </c>
      <c r="AL15" s="380">
        <f t="shared" si="18"/>
        <v>0</v>
      </c>
      <c r="AN15" s="295">
        <f t="shared" si="30"/>
        <v>33.940645603899831</v>
      </c>
      <c r="AO15" s="85">
        <f t="shared" si="4"/>
        <v>0.5923760160405912</v>
      </c>
      <c r="AP15" s="297">
        <f t="shared" si="19"/>
        <v>375.02665422220389</v>
      </c>
      <c r="AQ15" s="297">
        <f t="shared" si="20"/>
        <v>17.315881076182567</v>
      </c>
      <c r="AR15" s="297">
        <f t="shared" si="21"/>
        <v>-15.026654222203888</v>
      </c>
      <c r="AS15" s="297">
        <f t="shared" si="22"/>
        <v>-17.315881076182567</v>
      </c>
      <c r="AT15" s="300">
        <f t="shared" si="6"/>
        <v>2.2892268539786791</v>
      </c>
      <c r="AU15" s="300">
        <f t="shared" si="7"/>
        <v>357.71077314602132</v>
      </c>
      <c r="AV15" s="378">
        <f t="shared" si="8"/>
        <v>0</v>
      </c>
      <c r="AW15" s="380">
        <f t="shared" si="23"/>
        <v>0</v>
      </c>
      <c r="AX15" s="239"/>
      <c r="AY15" s="371">
        <f t="shared" si="31"/>
        <v>34.738985447649831</v>
      </c>
      <c r="AZ15" s="372">
        <f t="shared" si="9"/>
        <v>0.60630967486388576</v>
      </c>
      <c r="BA15" s="372">
        <f t="shared" si="24"/>
        <v>374.20937657241541</v>
      </c>
      <c r="BB15" s="372">
        <f t="shared" si="35"/>
        <v>14.310745083792062</v>
      </c>
      <c r="BC15" s="372">
        <f t="shared" si="32"/>
        <v>-14.209376572415408</v>
      </c>
      <c r="BD15" s="372">
        <f t="shared" si="33"/>
        <v>-14.310745083792062</v>
      </c>
      <c r="BE15" s="373">
        <f t="shared" si="11"/>
        <v>0.10136851137665381</v>
      </c>
      <c r="BF15" s="373">
        <f t="shared" si="12"/>
        <v>359.89863148862332</v>
      </c>
      <c r="BG15" s="380">
        <f t="shared" si="13"/>
        <v>0</v>
      </c>
      <c r="BH15" s="37"/>
    </row>
    <row r="16" spans="1:67" ht="20" customHeight="1" thickBot="1">
      <c r="C16" s="332"/>
      <c r="L16" s="67"/>
      <c r="O16" s="53" t="s">
        <v>62</v>
      </c>
      <c r="P16" s="232">
        <f>P5+P9</f>
        <v>335.50147285810311</v>
      </c>
      <c r="Q16" s="232">
        <f t="shared" ref="Q16:Q17" si="36">RADIANS(P16)</f>
        <v>5.8556053466642899</v>
      </c>
      <c r="R16" s="52" t="s">
        <v>131</v>
      </c>
      <c r="S16" s="189"/>
      <c r="T16" s="38"/>
      <c r="U16" s="40"/>
      <c r="V16" s="40"/>
      <c r="W16" s="38"/>
      <c r="X16" s="17"/>
      <c r="AB16" s="362"/>
      <c r="AC16" s="344">
        <f t="shared" si="14"/>
        <v>15.893770603899831</v>
      </c>
      <c r="AD16" s="85">
        <f t="shared" si="0"/>
        <v>0.27739862759473954</v>
      </c>
      <c r="AE16" s="297">
        <f t="shared" si="29"/>
        <v>386.37014787104692</v>
      </c>
      <c r="AF16" s="297">
        <f t="shared" si="1"/>
        <v>40.248837730589734</v>
      </c>
      <c r="AG16" s="297">
        <f t="shared" si="15"/>
        <v>-26.370147871046925</v>
      </c>
      <c r="AH16" s="297">
        <f t="shared" si="16"/>
        <v>-40.248837730589734</v>
      </c>
      <c r="AI16" s="294">
        <f t="shared" si="2"/>
        <v>13.87868985954281</v>
      </c>
      <c r="AJ16" s="294">
        <f t="shared" si="3"/>
        <v>346.12131014045718</v>
      </c>
      <c r="AK16" s="359">
        <f t="shared" si="17"/>
        <v>0</v>
      </c>
      <c r="AL16" s="380">
        <f t="shared" si="18"/>
        <v>0</v>
      </c>
      <c r="AN16" s="295">
        <f t="shared" si="30"/>
        <v>34.018770603899831</v>
      </c>
      <c r="AO16" s="85">
        <f t="shared" si="4"/>
        <v>0.59373955451871174</v>
      </c>
      <c r="AP16" s="297">
        <f t="shared" si="19"/>
        <v>374.94851734075195</v>
      </c>
      <c r="AQ16" s="297">
        <f t="shared" si="20"/>
        <v>17.055633013594534</v>
      </c>
      <c r="AR16" s="297">
        <f t="shared" si="21"/>
        <v>-14.948517340751948</v>
      </c>
      <c r="AS16" s="297">
        <f t="shared" si="22"/>
        <v>-17.055633013594534</v>
      </c>
      <c r="AT16" s="300">
        <f t="shared" si="6"/>
        <v>2.1071156728425855</v>
      </c>
      <c r="AU16" s="300">
        <f t="shared" si="7"/>
        <v>357.89288432715739</v>
      </c>
      <c r="AV16" s="378">
        <f t="shared" si="8"/>
        <v>0</v>
      </c>
      <c r="AW16" s="380">
        <f t="shared" si="23"/>
        <v>0</v>
      </c>
      <c r="AX16" s="239"/>
      <c r="AY16" s="371">
        <f t="shared" si="31"/>
        <v>34.741426853899831</v>
      </c>
      <c r="AZ16" s="372">
        <f t="shared" si="9"/>
        <v>0.60635228544132702</v>
      </c>
      <c r="BA16" s="372">
        <f t="shared" si="24"/>
        <v>374.20681164821377</v>
      </c>
      <c r="BB16" s="372">
        <f t="shared" si="35"/>
        <v>14.300071791853641</v>
      </c>
      <c r="BC16" s="372">
        <f t="shared" si="32"/>
        <v>-14.206811648213773</v>
      </c>
      <c r="BD16" s="372">
        <f t="shared" si="33"/>
        <v>-14.300071791853641</v>
      </c>
      <c r="BE16" s="373">
        <f t="shared" si="11"/>
        <v>9.3260143639868787E-2</v>
      </c>
      <c r="BF16" s="373">
        <f t="shared" si="12"/>
        <v>359.9067398563601</v>
      </c>
      <c r="BG16" s="380">
        <f t="shared" si="13"/>
        <v>0</v>
      </c>
      <c r="BH16" s="37"/>
      <c r="BI16" s="381" t="s">
        <v>109</v>
      </c>
      <c r="BJ16" s="38"/>
      <c r="BK16" s="38"/>
      <c r="BL16" s="38"/>
      <c r="BM16" s="38"/>
      <c r="BN16" s="38"/>
    </row>
    <row r="17" spans="2:67" ht="20" customHeight="1">
      <c r="B17" s="23" t="s">
        <v>17</v>
      </c>
      <c r="C17" s="23"/>
      <c r="D17" s="23"/>
      <c r="E17" s="23"/>
      <c r="H17" s="173"/>
      <c r="I17" s="173"/>
      <c r="J17" s="173"/>
      <c r="K17" s="173"/>
      <c r="L17" s="173"/>
      <c r="O17" s="65" t="s">
        <v>7</v>
      </c>
      <c r="P17" s="232">
        <f>BN6</f>
        <v>-14.178570307107179</v>
      </c>
      <c r="Q17" s="232">
        <f t="shared" si="36"/>
        <v>-0.24746273508452385</v>
      </c>
      <c r="R17" s="52"/>
      <c r="S17" s="189"/>
      <c r="T17" s="38"/>
      <c r="U17" s="40"/>
      <c r="V17" s="40"/>
      <c r="AB17" s="362"/>
      <c r="AC17" s="344">
        <f t="shared" si="14"/>
        <v>18.393770603899831</v>
      </c>
      <c r="AD17" s="85">
        <f t="shared" si="0"/>
        <v>0.32103185889459779</v>
      </c>
      <c r="AE17" s="297">
        <f t="shared" si="29"/>
        <v>385.35515258494451</v>
      </c>
      <c r="AF17" s="297">
        <f t="shared" si="1"/>
        <v>38.67577092715603</v>
      </c>
      <c r="AG17" s="297">
        <f t="shared" si="15"/>
        <v>-25.355152584944506</v>
      </c>
      <c r="AH17" s="297">
        <f t="shared" si="16"/>
        <v>-38.67577092715603</v>
      </c>
      <c r="AI17" s="294">
        <f t="shared" si="2"/>
        <v>13.320618342211525</v>
      </c>
      <c r="AJ17" s="294">
        <f t="shared" si="3"/>
        <v>346.6793816577885</v>
      </c>
      <c r="AK17" s="359">
        <f t="shared" si="17"/>
        <v>0</v>
      </c>
      <c r="AL17" s="380">
        <f t="shared" si="18"/>
        <v>0</v>
      </c>
      <c r="AN17" s="295">
        <f t="shared" si="30"/>
        <v>34.096895603899831</v>
      </c>
      <c r="AO17" s="85">
        <f t="shared" si="4"/>
        <v>0.59510309299683239</v>
      </c>
      <c r="AP17" s="297">
        <f t="shared" si="19"/>
        <v>374.86998974733217</v>
      </c>
      <c r="AQ17" s="297">
        <f t="shared" si="20"/>
        <v>16.78935522380003</v>
      </c>
      <c r="AR17" s="297">
        <f t="shared" si="21"/>
        <v>-14.86998974733217</v>
      </c>
      <c r="AS17" s="297">
        <f t="shared" si="22"/>
        <v>-16.78935522380003</v>
      </c>
      <c r="AT17" s="300">
        <f t="shared" si="6"/>
        <v>1.9193654764678598</v>
      </c>
      <c r="AU17" s="300">
        <f t="shared" si="7"/>
        <v>358.08063452353213</v>
      </c>
      <c r="AV17" s="378">
        <f t="shared" si="8"/>
        <v>0</v>
      </c>
      <c r="AW17" s="380">
        <f t="shared" si="23"/>
        <v>0</v>
      </c>
      <c r="AX17" s="239"/>
      <c r="AY17" s="371">
        <f t="shared" si="31"/>
        <v>34.743868260149831</v>
      </c>
      <c r="AZ17" s="372">
        <f t="shared" si="9"/>
        <v>0.60639489601876828</v>
      </c>
      <c r="BA17" s="372">
        <f t="shared" si="24"/>
        <v>374.20424631262904</v>
      </c>
      <c r="BB17" s="372">
        <f t="shared" si="35"/>
        <v>14.289386629375771</v>
      </c>
      <c r="BC17" s="372">
        <f t="shared" si="32"/>
        <v>-14.204246312629039</v>
      </c>
      <c r="BD17" s="372">
        <f t="shared" si="33"/>
        <v>-14.289386629375771</v>
      </c>
      <c r="BE17" s="373">
        <f t="shared" si="11"/>
        <v>8.5140316746732836E-2</v>
      </c>
      <c r="BF17" s="373">
        <f t="shared" si="12"/>
        <v>359.91485968325327</v>
      </c>
      <c r="BG17" s="380">
        <f t="shared" si="13"/>
        <v>0</v>
      </c>
      <c r="BH17" s="37"/>
      <c r="BI17" s="382" t="s">
        <v>115</v>
      </c>
      <c r="BJ17" s="389" t="s">
        <v>150</v>
      </c>
      <c r="BK17" s="383">
        <f>BK11/COS(BK6)</f>
        <v>1.1564854721601372</v>
      </c>
      <c r="BL17" s="40"/>
      <c r="BM17" s="40"/>
      <c r="BN17" s="40"/>
    </row>
    <row r="18" spans="2:67" ht="20" customHeight="1">
      <c r="B18" s="213" t="s">
        <v>3</v>
      </c>
      <c r="C18" s="485" t="str">
        <f>C10</f>
        <v>TT.MM.JJ</v>
      </c>
      <c r="D18" s="485"/>
      <c r="E18" s="485"/>
      <c r="F18" s="485"/>
      <c r="G18" s="487"/>
      <c r="H18" s="492">
        <f>H10+G18</f>
        <v>43748</v>
      </c>
      <c r="I18" s="493"/>
      <c r="J18" s="493"/>
      <c r="K18" s="493"/>
      <c r="L18" s="494"/>
      <c r="O18" s="186" t="s">
        <v>5</v>
      </c>
      <c r="P18" s="232">
        <f>IF(P16+P17&gt;360,P16+P17-360,IF((P16+P17)&lt;0,P16+P17+360,P16+P17))</f>
        <v>321.32290255099593</v>
      </c>
      <c r="Q18" s="232">
        <f>RADIANS(P18)</f>
        <v>5.6081426115797655</v>
      </c>
      <c r="R18" s="52" t="s">
        <v>133</v>
      </c>
      <c r="S18" s="189"/>
      <c r="T18" s="38"/>
      <c r="U18" s="40"/>
      <c r="V18" s="40"/>
      <c r="AA18" s="174"/>
      <c r="AB18" s="362"/>
      <c r="AC18" s="344">
        <f t="shared" si="14"/>
        <v>20.893770603899831</v>
      </c>
      <c r="AD18" s="85">
        <f t="shared" si="0"/>
        <v>0.36466509019445603</v>
      </c>
      <c r="AE18" s="297">
        <f t="shared" si="29"/>
        <v>384.20482596489768</v>
      </c>
      <c r="AF18" s="297">
        <f t="shared" si="1"/>
        <v>36.830384039419819</v>
      </c>
      <c r="AG18" s="297">
        <f t="shared" si="15"/>
        <v>-24.20482596489768</v>
      </c>
      <c r="AH18" s="297">
        <f t="shared" si="16"/>
        <v>-36.830384039419819</v>
      </c>
      <c r="AI18" s="294">
        <f t="shared" si="2"/>
        <v>12.625558074522139</v>
      </c>
      <c r="AJ18" s="294">
        <f t="shared" si="3"/>
        <v>347.37444192547787</v>
      </c>
      <c r="AK18" s="359">
        <f t="shared" si="17"/>
        <v>0</v>
      </c>
      <c r="AL18" s="380">
        <f t="shared" si="18"/>
        <v>0</v>
      </c>
      <c r="AN18" s="295">
        <f t="shared" si="30"/>
        <v>34.175020603899831</v>
      </c>
      <c r="AO18" s="85">
        <f t="shared" si="4"/>
        <v>0.59646663147495294</v>
      </c>
      <c r="AP18" s="297">
        <f t="shared" si="19"/>
        <v>374.79106831687</v>
      </c>
      <c r="AQ18" s="297">
        <f t="shared" ref="AQ18:AQ41" si="37">IFERROR(DEGREES(grtb+IF(dirb="W",-1,1)*ACOS((SIN(hmb)-SIN(dekb)*SIN(AO18))/COS(dekb)/COS(AO18))),#N/A)</f>
        <v>16.516666658507461</v>
      </c>
      <c r="AR18" s="297">
        <f t="shared" si="21"/>
        <v>-14.791068316869996</v>
      </c>
      <c r="AS18" s="297">
        <f t="shared" si="22"/>
        <v>-16.516666658507461</v>
      </c>
      <c r="AT18" s="300">
        <f t="shared" si="6"/>
        <v>1.7255983416374647</v>
      </c>
      <c r="AU18" s="300">
        <f t="shared" si="7"/>
        <v>358.27440165836254</v>
      </c>
      <c r="AV18" s="378">
        <f t="shared" si="8"/>
        <v>0</v>
      </c>
      <c r="AW18" s="380">
        <f t="shared" si="23"/>
        <v>0</v>
      </c>
      <c r="AX18" s="239"/>
      <c r="AY18" s="371">
        <f t="shared" si="31"/>
        <v>34.746309666399831</v>
      </c>
      <c r="AZ18" s="372">
        <f t="shared" si="9"/>
        <v>0.60643750659620965</v>
      </c>
      <c r="BA18" s="372">
        <f t="shared" si="24"/>
        <v>374.201680565554</v>
      </c>
      <c r="BB18" s="372">
        <f t="shared" si="35"/>
        <v>14.278689559989202</v>
      </c>
      <c r="BC18" s="372">
        <f t="shared" si="32"/>
        <v>-14.201680565554</v>
      </c>
      <c r="BD18" s="372">
        <f t="shared" si="33"/>
        <v>-14.278689559989202</v>
      </c>
      <c r="BE18" s="373">
        <f t="shared" si="11"/>
        <v>7.7008994435201927E-2</v>
      </c>
      <c r="BF18" s="373">
        <f t="shared" si="12"/>
        <v>359.92299100556482</v>
      </c>
      <c r="BG18" s="380">
        <f t="shared" si="13"/>
        <v>0</v>
      </c>
      <c r="BH18" s="38"/>
      <c r="BI18" s="384" t="s">
        <v>116</v>
      </c>
      <c r="BJ18" s="277" t="s">
        <v>122</v>
      </c>
      <c r="BK18" s="465">
        <f>DEGREES(_xlfn.ACOT(BK17))</f>
        <v>40.849603693496832</v>
      </c>
      <c r="BL18" s="38"/>
      <c r="BM18" s="38"/>
      <c r="BN18" s="38"/>
    </row>
    <row r="19" spans="2:67" ht="20" customHeight="1" thickBot="1">
      <c r="B19" s="213" t="s">
        <v>19</v>
      </c>
      <c r="C19" s="485" t="str">
        <f>IF(ISNUMBER(H19)=TRUE,"hh:mm:ss"," Syntax !!! ")</f>
        <v>hh:mm:ss</v>
      </c>
      <c r="D19" s="485"/>
      <c r="E19" s="485"/>
      <c r="F19" s="485"/>
      <c r="G19" s="487"/>
      <c r="H19" s="469">
        <v>0.50152777777777779</v>
      </c>
      <c r="I19" s="470"/>
      <c r="J19" s="470"/>
      <c r="K19" s="470"/>
      <c r="L19" s="471"/>
      <c r="O19" s="47" t="s">
        <v>59</v>
      </c>
      <c r="P19" s="49">
        <f>DEGREES(aza)</f>
        <v>130.84732795207844</v>
      </c>
      <c r="Q19" s="49">
        <f>IF(ta&gt;180,ACOS((SIN(deka)-SIN(hma)*SIN(Q15))/(COS(hma)*COS(Q15))),(2*PI()-ACOS((SIN(deka)-SIN(hma)*SIN(Q15))/(COS(hma)*COS(Q15)))))</f>
        <v>2.2837166902005781</v>
      </c>
      <c r="R19" s="223" t="s">
        <v>60</v>
      </c>
      <c r="S19" s="189"/>
      <c r="T19" s="38"/>
      <c r="U19" s="40"/>
      <c r="V19" s="40"/>
      <c r="AB19" s="362"/>
      <c r="AC19" s="344">
        <f t="shared" si="14"/>
        <v>23.393770603899831</v>
      </c>
      <c r="AD19" s="85">
        <f t="shared" si="0"/>
        <v>0.40829832149431428</v>
      </c>
      <c r="AE19" s="297">
        <f t="shared" ref="AE19:AE29" si="38">IFERROR(DEGREES(grta+IF(dira="W",-1,1)*ACOS((SIN(hma)-SIN(deka)*SIN(AD19))/COS(deka)/COS(AD19))),#N/A)</f>
        <v>382.90096415982157</v>
      </c>
      <c r="AF19" s="297">
        <f t="shared" ref="AF19:AF29" si="39">IFERROR(DEGREES(grtb+IF(dirb="W",-1,1)*ACOS((SIN(hmb)-SIN(dekb)*SIN(AD19))/COS(dekb)/COS(AD19))),#N/A)</f>
        <v>34.649599086762869</v>
      </c>
      <c r="AG19" s="297">
        <f t="shared" ref="AG19:AG29" si="40">IFERROR(IF(AE19&lt;0,ABS(AE19),IF(AE19&gt;360,AE19-360,IF(AND(AE19&gt;180,AE19&lt;360),360-AE19,AE19)))*IF(AE19&lt;0,1,IF(AE19&gt;360,-1,IF(AND(AE19&gt;180,AE19&lt;360),1,-1))),#N/A)</f>
        <v>-22.900964159821569</v>
      </c>
      <c r="AH19" s="297">
        <f t="shared" ref="AH19:AH29" si="41">IFERROR(IF(AF19&lt;0,ABS(AF19),IF(AF19&gt;360,AF19-360,IF(AND(AF19&gt;180,AF19&lt;360),360-AF19,AF19)))*IF(AF19&lt;0,1,IF(AF19&gt;360,-1,IF(AND(AF19&gt;180,AF19&lt;360),1,-1))),#N/A)</f>
        <v>-34.649599086762869</v>
      </c>
      <c r="AI19" s="294">
        <f t="shared" ref="AI19:AI29" si="42">AG19-AH19</f>
        <v>11.7486349269413</v>
      </c>
      <c r="AJ19" s="294">
        <f t="shared" ref="AJ19:AJ29" si="43">AE19-AF19</f>
        <v>348.25136507305871</v>
      </c>
      <c r="AK19" s="359">
        <f t="shared" si="17"/>
        <v>0</v>
      </c>
      <c r="AL19" s="380">
        <f t="shared" si="18"/>
        <v>0</v>
      </c>
      <c r="AN19" s="295">
        <f t="shared" si="30"/>
        <v>34.253145603899831</v>
      </c>
      <c r="AO19" s="85">
        <f t="shared" si="4"/>
        <v>0.59783016995307348</v>
      </c>
      <c r="AP19" s="297">
        <f t="shared" si="19"/>
        <v>374.71174988318313</v>
      </c>
      <c r="AQ19" s="297">
        <f t="shared" si="37"/>
        <v>16.237143352909381</v>
      </c>
      <c r="AR19" s="297">
        <f t="shared" si="21"/>
        <v>-14.711749883183131</v>
      </c>
      <c r="AS19" s="297">
        <f t="shared" si="22"/>
        <v>-16.237143352909381</v>
      </c>
      <c r="AT19" s="300">
        <f t="shared" si="6"/>
        <v>1.5253934697262501</v>
      </c>
      <c r="AU19" s="300">
        <f t="shared" si="7"/>
        <v>358.47460653027377</v>
      </c>
      <c r="AV19" s="378">
        <f t="shared" si="8"/>
        <v>0</v>
      </c>
      <c r="AW19" s="380">
        <f t="shared" si="23"/>
        <v>0</v>
      </c>
      <c r="AX19" s="239"/>
      <c r="AY19" s="371">
        <f t="shared" si="31"/>
        <v>34.748751072649831</v>
      </c>
      <c r="AZ19" s="372">
        <f t="shared" si="9"/>
        <v>0.60648011717365091</v>
      </c>
      <c r="BA19" s="372">
        <f t="shared" si="24"/>
        <v>374.19911440688145</v>
      </c>
      <c r="BB19" s="372">
        <f t="shared" si="35"/>
        <v>14.267980547135725</v>
      </c>
      <c r="BC19" s="372">
        <f t="shared" si="32"/>
        <v>-14.199114406881449</v>
      </c>
      <c r="BD19" s="372">
        <f t="shared" si="33"/>
        <v>-14.267980547135725</v>
      </c>
      <c r="BE19" s="373">
        <f t="shared" si="11"/>
        <v>6.8866140254275621E-2</v>
      </c>
      <c r="BF19" s="373">
        <f t="shared" si="12"/>
        <v>359.93113385974573</v>
      </c>
      <c r="BG19" s="380">
        <f t="shared" si="13"/>
        <v>0</v>
      </c>
      <c r="BH19" s="40"/>
      <c r="BI19" s="386" t="s">
        <v>117</v>
      </c>
      <c r="BJ19" s="277" t="s">
        <v>123</v>
      </c>
      <c r="BK19" s="465">
        <f>IF(AND(dira="E",deka°&lt;BJ6),90+BK18,IF(AND(dira="E",deka°&gt;BJ6),90-BK18,IF(AND(dira="W",deka°&lt;BJ6),270-BK18,270+BK18)))</f>
        <v>130.84960369349682</v>
      </c>
      <c r="BL19" s="40"/>
      <c r="BM19" s="40"/>
      <c r="BN19" s="40"/>
    </row>
    <row r="20" spans="2:67" ht="20" customHeight="1" thickBot="1">
      <c r="B20" s="213" t="s">
        <v>20</v>
      </c>
      <c r="C20" s="485" t="str">
        <f>IF(H20&gt;80,"sehr hoch !!! ",IF(J20&gt;60,"Minutenangabe korrigieren !!! ","Sonne-Unterrand "))</f>
        <v xml:space="preserve">Sonne-Unterrand </v>
      </c>
      <c r="D20" s="485"/>
      <c r="E20" s="485"/>
      <c r="F20" s="485"/>
      <c r="G20" s="487"/>
      <c r="H20" s="496">
        <v>47</v>
      </c>
      <c r="I20" s="497"/>
      <c r="J20" s="311">
        <v>15.6</v>
      </c>
      <c r="K20" s="166"/>
      <c r="L20" s="167"/>
      <c r="O20" s="58"/>
      <c r="P20" s="59"/>
      <c r="R20" s="20"/>
      <c r="S20" s="20"/>
      <c r="U20" s="240"/>
      <c r="V20" s="17"/>
      <c r="W20" s="17"/>
      <c r="X20" s="38"/>
      <c r="Y20" s="17"/>
      <c r="AB20" s="362"/>
      <c r="AC20" s="344">
        <f t="shared" si="14"/>
        <v>25.893770603899831</v>
      </c>
      <c r="AD20" s="85">
        <f t="shared" si="0"/>
        <v>0.45193155279417252</v>
      </c>
      <c r="AE20" s="297">
        <f t="shared" si="38"/>
        <v>381.42034560583528</v>
      </c>
      <c r="AF20" s="297">
        <f t="shared" si="39"/>
        <v>32.037491034938391</v>
      </c>
      <c r="AG20" s="297">
        <f t="shared" si="40"/>
        <v>-21.42034560583528</v>
      </c>
      <c r="AH20" s="297">
        <f t="shared" si="41"/>
        <v>-32.037491034938391</v>
      </c>
      <c r="AI20" s="294">
        <f t="shared" si="42"/>
        <v>10.617145429103111</v>
      </c>
      <c r="AJ20" s="294">
        <f t="shared" si="43"/>
        <v>349.38285457089688</v>
      </c>
      <c r="AK20" s="359">
        <f t="shared" si="17"/>
        <v>0</v>
      </c>
      <c r="AL20" s="380">
        <f t="shared" si="18"/>
        <v>0</v>
      </c>
      <c r="AN20" s="295">
        <f t="shared" si="30"/>
        <v>34.331270603899831</v>
      </c>
      <c r="AO20" s="85">
        <f t="shared" si="4"/>
        <v>0.59919370843119413</v>
      </c>
      <c r="AP20" s="297">
        <f t="shared" si="19"/>
        <v>374.63203123822115</v>
      </c>
      <c r="AQ20" s="297">
        <f t="shared" si="37"/>
        <v>15.950311299606721</v>
      </c>
      <c r="AR20" s="297">
        <f t="shared" si="21"/>
        <v>-14.632031238221145</v>
      </c>
      <c r="AS20" s="297">
        <f t="shared" si="22"/>
        <v>-15.950311299606721</v>
      </c>
      <c r="AT20" s="300">
        <f t="shared" si="6"/>
        <v>1.3182800613855754</v>
      </c>
      <c r="AU20" s="300">
        <f t="shared" si="7"/>
        <v>358.68171993861444</v>
      </c>
      <c r="AV20" s="378">
        <f t="shared" si="8"/>
        <v>0</v>
      </c>
      <c r="AW20" s="380">
        <f t="shared" si="23"/>
        <v>0</v>
      </c>
      <c r="AX20" s="239"/>
      <c r="AY20" s="371">
        <f t="shared" si="31"/>
        <v>34.751192478899831</v>
      </c>
      <c r="AZ20" s="372">
        <f t="shared" si="9"/>
        <v>0.60652272775109217</v>
      </c>
      <c r="BA20" s="372">
        <f t="shared" si="24"/>
        <v>374.19654783650412</v>
      </c>
      <c r="BB20" s="372">
        <f t="shared" si="35"/>
        <v>14.257259554066966</v>
      </c>
      <c r="BC20" s="372">
        <f t="shared" si="32"/>
        <v>-14.196547836504124</v>
      </c>
      <c r="BD20" s="372">
        <f t="shared" si="33"/>
        <v>-14.257259554066966</v>
      </c>
      <c r="BE20" s="373">
        <f t="shared" si="11"/>
        <v>6.0711717562842438E-2</v>
      </c>
      <c r="BF20" s="373">
        <f t="shared" si="12"/>
        <v>359.93928828243713</v>
      </c>
      <c r="BG20" s="380">
        <f t="shared" si="13"/>
        <v>0</v>
      </c>
      <c r="BH20" s="38"/>
      <c r="BI20" s="386" t="s">
        <v>118</v>
      </c>
      <c r="BJ20" s="277" t="s">
        <v>124</v>
      </c>
      <c r="BK20" s="387">
        <f>RADIANS(BK19)</f>
        <v>2.2837564093812528</v>
      </c>
      <c r="BL20" s="338"/>
      <c r="BM20" s="40"/>
      <c r="BN20" s="40"/>
    </row>
    <row r="21" spans="2:67" ht="20" customHeight="1" thickBot="1">
      <c r="B21" s="16"/>
      <c r="C21" s="99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4"/>
      <c r="AA21" s="75"/>
      <c r="AB21" s="362"/>
      <c r="AC21" s="344">
        <f t="shared" si="14"/>
        <v>28.393770603899831</v>
      </c>
      <c r="AD21" s="85">
        <f t="shared" si="0"/>
        <v>0.49556478409403076</v>
      </c>
      <c r="AE21" s="297">
        <f t="shared" si="38"/>
        <v>379.73285794459144</v>
      </c>
      <c r="AF21" s="297">
        <f t="shared" si="39"/>
        <v>28.835205387877824</v>
      </c>
      <c r="AG21" s="297">
        <f t="shared" si="40"/>
        <v>-19.732857944591444</v>
      </c>
      <c r="AH21" s="297">
        <f t="shared" si="41"/>
        <v>-28.835205387877824</v>
      </c>
      <c r="AI21" s="294">
        <f t="shared" si="42"/>
        <v>9.10234744328638</v>
      </c>
      <c r="AJ21" s="294">
        <f t="shared" si="43"/>
        <v>350.89765255671364</v>
      </c>
      <c r="AK21" s="359">
        <f t="shared" si="17"/>
        <v>0</v>
      </c>
      <c r="AL21" s="380">
        <f t="shared" si="18"/>
        <v>0</v>
      </c>
      <c r="AN21" s="295">
        <f t="shared" si="30"/>
        <v>34.409395603899831</v>
      </c>
      <c r="AO21" s="85">
        <f t="shared" si="4"/>
        <v>0.60055724690931467</v>
      </c>
      <c r="AP21" s="297">
        <f t="shared" si="19"/>
        <v>374.55190913128786</v>
      </c>
      <c r="AQ21" s="297">
        <f t="shared" si="37"/>
        <v>15.655637722155582</v>
      </c>
      <c r="AR21" s="297">
        <f t="shared" si="21"/>
        <v>-14.551909131287857</v>
      </c>
      <c r="AS21" s="297">
        <f t="shared" si="22"/>
        <v>-15.655637722155582</v>
      </c>
      <c r="AT21" s="300">
        <f t="shared" si="6"/>
        <v>1.1037285908677248</v>
      </c>
      <c r="AU21" s="300">
        <f t="shared" si="7"/>
        <v>358.89627140913228</v>
      </c>
      <c r="AV21" s="378">
        <f t="shared" si="8"/>
        <v>0</v>
      </c>
      <c r="AW21" s="380">
        <f t="shared" si="23"/>
        <v>0</v>
      </c>
      <c r="AX21" s="239"/>
      <c r="AY21" s="371">
        <f t="shared" si="31"/>
        <v>34.753633885149831</v>
      </c>
      <c r="AZ21" s="372">
        <f t="shared" si="9"/>
        <v>0.60656533832853343</v>
      </c>
      <c r="BA21" s="372">
        <f t="shared" si="24"/>
        <v>374.19398085431476</v>
      </c>
      <c r="BB21" s="372">
        <f t="shared" si="35"/>
        <v>14.246526543842618</v>
      </c>
      <c r="BC21" s="372">
        <f t="shared" si="32"/>
        <v>-14.193980854314759</v>
      </c>
      <c r="BD21" s="372">
        <f t="shared" si="33"/>
        <v>-14.246526543842618</v>
      </c>
      <c r="BE21" s="373">
        <f t="shared" si="11"/>
        <v>5.2545689527859096E-2</v>
      </c>
      <c r="BF21" s="373">
        <f t="shared" si="12"/>
        <v>359.94745431047215</v>
      </c>
      <c r="BG21" s="380">
        <f t="shared" si="13"/>
        <v>0</v>
      </c>
      <c r="BH21" s="40"/>
      <c r="BI21" s="433" t="s">
        <v>127</v>
      </c>
      <c r="BJ21" s="277" t="s">
        <v>125</v>
      </c>
      <c r="BK21" s="385">
        <f>-_s/60*(COS(BK20-RADIANS(Kurs))/COS(BK20))</f>
        <v>0</v>
      </c>
      <c r="BM21" s="40"/>
      <c r="BN21" s="40"/>
    </row>
    <row r="22" spans="2:67" ht="20" customHeight="1" thickBot="1">
      <c r="B22" s="23" t="s">
        <v>108</v>
      </c>
      <c r="C22" s="31"/>
      <c r="D22" s="18"/>
      <c r="E22" s="19"/>
      <c r="F22" s="18"/>
      <c r="G22" s="31"/>
      <c r="H22" s="500"/>
      <c r="I22" s="500"/>
      <c r="J22" s="19"/>
      <c r="O22" s="224" t="s">
        <v>56</v>
      </c>
      <c r="P22" s="225">
        <f>DGET(Almanac!A1:D8786,"Grt°",O27:P28)+DGET(Almanac!A1:D8786,"Grt'",O27:P28)/60</f>
        <v>3.2358101369521819</v>
      </c>
      <c r="Q22" s="233" t="s">
        <v>68</v>
      </c>
      <c r="R22" s="235">
        <f>(ABS(DGET(Almanac!A1:G8786,"d°",O27:P28))+DGET(Almanac!A1:G8786,"d'",O27:P28)/60)*SIGN(DGET(Almanac!A1:G8786,"d°",O27:P28))</f>
        <v>-6.6353858031864243</v>
      </c>
      <c r="S22" s="17"/>
      <c r="T22" s="145" t="s">
        <v>0</v>
      </c>
      <c r="U22" s="128" t="s">
        <v>0</v>
      </c>
      <c r="V22" s="128" t="s">
        <v>0</v>
      </c>
      <c r="W22" s="128" t="s">
        <v>0</v>
      </c>
      <c r="X22" s="100" t="s">
        <v>44</v>
      </c>
      <c r="Y22" s="101"/>
      <c r="Z22" s="129" t="s">
        <v>37</v>
      </c>
      <c r="AA22" s="146">
        <f>H20+J20/60</f>
        <v>47.26</v>
      </c>
      <c r="AB22" s="362"/>
      <c r="AC22" s="344">
        <f t="shared" si="14"/>
        <v>30.893770603899831</v>
      </c>
      <c r="AD22" s="85">
        <f t="shared" si="0"/>
        <v>0.53919801539388901</v>
      </c>
      <c r="AE22" s="297">
        <f t="shared" si="38"/>
        <v>377.79857167761656</v>
      </c>
      <c r="AF22" s="297">
        <f t="shared" si="39"/>
        <v>24.74005138102499</v>
      </c>
      <c r="AG22" s="297">
        <f t="shared" si="40"/>
        <v>-17.798571677616565</v>
      </c>
      <c r="AH22" s="297">
        <f t="shared" si="41"/>
        <v>-24.74005138102499</v>
      </c>
      <c r="AI22" s="294">
        <f t="shared" si="42"/>
        <v>6.9414797034084259</v>
      </c>
      <c r="AJ22" s="294">
        <f t="shared" si="43"/>
        <v>353.05852029659155</v>
      </c>
      <c r="AK22" s="359">
        <f t="shared" si="17"/>
        <v>0</v>
      </c>
      <c r="AL22" s="380">
        <f>IF(COUNTIF($AK$7:$AK$41,TRUE)=1,AK22,IF(COUNTIF($AK$6:$AK$40,TRUE)=0,IF(AND(AK21=0,ISERROR(AK22)=TRUE),TRUE,0)))</f>
        <v>0</v>
      </c>
      <c r="AN22" s="295">
        <f t="shared" si="30"/>
        <v>34.487520603899831</v>
      </c>
      <c r="AO22" s="85">
        <f t="shared" si="4"/>
        <v>0.60192078538743521</v>
      </c>
      <c r="AP22" s="297">
        <f t="shared" si="19"/>
        <v>374.47138026824342</v>
      </c>
      <c r="AQ22" s="297">
        <f t="shared" si="37"/>
        <v>15.352520285354775</v>
      </c>
      <c r="AR22" s="297">
        <f t="shared" si="21"/>
        <v>-14.471380268243422</v>
      </c>
      <c r="AS22" s="297">
        <f t="shared" si="22"/>
        <v>-15.352520285354775</v>
      </c>
      <c r="AT22" s="300">
        <f t="shared" si="6"/>
        <v>0.88114001711135259</v>
      </c>
      <c r="AU22" s="300">
        <f t="shared" si="7"/>
        <v>359.11885998288864</v>
      </c>
      <c r="AV22" s="378">
        <f t="shared" si="8"/>
        <v>0</v>
      </c>
      <c r="AW22" s="380">
        <f t="shared" si="23"/>
        <v>0</v>
      </c>
      <c r="AX22" s="239"/>
      <c r="AY22" s="371">
        <f t="shared" si="31"/>
        <v>34.756075291399831</v>
      </c>
      <c r="AZ22" s="372">
        <f t="shared" si="9"/>
        <v>0.60660794890597469</v>
      </c>
      <c r="BA22" s="372">
        <f t="shared" si="24"/>
        <v>374.19141346020587</v>
      </c>
      <c r="BB22" s="372">
        <f t="shared" si="35"/>
        <v>14.235781479329157</v>
      </c>
      <c r="BC22" s="372">
        <f t="shared" si="32"/>
        <v>-14.191413460205865</v>
      </c>
      <c r="BD22" s="372">
        <f t="shared" si="33"/>
        <v>-14.235781479329157</v>
      </c>
      <c r="BE22" s="373">
        <f t="shared" si="11"/>
        <v>4.4368019123291802E-2</v>
      </c>
      <c r="BF22" s="373">
        <f t="shared" si="12"/>
        <v>359.95563198087672</v>
      </c>
      <c r="BG22" s="380">
        <f t="shared" si="13"/>
        <v>0</v>
      </c>
      <c r="BH22" s="38"/>
      <c r="BI22" s="390" t="s">
        <v>140</v>
      </c>
      <c r="BJ22" s="388"/>
      <c r="BK22" s="434">
        <f>RADIANS(BK21)</f>
        <v>0</v>
      </c>
      <c r="BM22" s="40"/>
      <c r="BN22" s="40"/>
    </row>
    <row r="23" spans="2:67" ht="20" customHeight="1" thickBot="1">
      <c r="B23" s="315" t="s">
        <v>22</v>
      </c>
      <c r="C23" s="498">
        <f>BM27</f>
        <v>34</v>
      </c>
      <c r="D23" s="499"/>
      <c r="E23" s="316">
        <f>BN27</f>
        <v>46.155611191045267</v>
      </c>
      <c r="F23" s="312" t="str">
        <f>BO27</f>
        <v>N</v>
      </c>
      <c r="G23" s="317">
        <f>BM28</f>
        <v>14</v>
      </c>
      <c r="H23" s="495">
        <f>BN28</f>
        <v>10.652459406658927</v>
      </c>
      <c r="I23" s="495"/>
      <c r="J23" s="313" t="str">
        <f>BO28</f>
        <v>W</v>
      </c>
      <c r="K23" s="314"/>
      <c r="L23" s="25"/>
      <c r="O23" s="226" t="s">
        <v>65</v>
      </c>
      <c r="P23" s="227">
        <f>DGET(Almanac!A1:D8786,"Grt°",Q27:R28)+DGET(Almanac!A1:D8786,"Grt'",Q27:R28)/60</f>
        <v>18.238602273715912</v>
      </c>
      <c r="Q23" s="234" t="s">
        <v>69</v>
      </c>
      <c r="R23" s="229">
        <f>(ABS(DGET(Almanac!A1:G8786,"d°",Q27:R28))+DGET(Almanac!A1:G8786,"d'",Q27:R28)/60)*SIGN(DGET(Almanac!A1:G8786,"d°",Q27:R28))</f>
        <v>-6.6511540866236203</v>
      </c>
      <c r="T23" s="131">
        <f>IF(AA22&lt;11.001,_xlfn.CEILING.PRECISE(AA22,1/3),IF(AND(AA22&gt;11.001,AA22&lt;14.001),_xlfn.CEILING.PRECISE(AA22,0.5),IF(AND(AA22&gt;14.001,AA22&lt;20.001),_xlfn.CEILING.PRECISE(AA22,1),IF(AND(AA22&gt;20.001,AA22&lt;40.001),_xlfn.CEILING.PRECISE(AA22,2),IF(AND(AA22&gt;40.001,AA22&lt;60.001),_xlfn.CEILING.PRECISE(AA22,5),IF(AND(AA22&gt;60.001,AA22&lt;90.001),_xlfn.CEILING.PRECISE(AA22,10)))))))</f>
        <v>50</v>
      </c>
      <c r="U23" s="132">
        <f>IF(AA22&lt;11.001,_xlfn.FLOOR.PRECISE(AA22,1/3),IF(AND(AA22&gt;11.001,AA22&lt;14.001),_xlfn.FLOOR.PRECISE(AA22,0.5),IF(AND(AA22&gt;14.001,AA22&lt;20.001),_xlfn.FLOOR.PRECISE(AA22,1),IF(AND(AA22&gt;20.001,AA22&lt;40.001),_xlfn.FLOOR.PRECISE(AA22,2),IF(AND(AA22&gt;40.001,AA22&lt;60.001),_xlfn.FLOOR.PRECISE(AA22,5),IF(AND(AA22&gt;60.001,AA22&lt;90.001),_xlfn.FLOOR.PRECISE(AA22,10)))))))</f>
        <v>45</v>
      </c>
      <c r="V23" s="132">
        <f>T23</f>
        <v>50</v>
      </c>
      <c r="W23" s="132">
        <f>U23</f>
        <v>45</v>
      </c>
      <c r="X23" s="102">
        <f>IF(AA22&lt;11.001,1/3,IF(AND(AA22&gt;11.001,AA22&lt;14.001),0.5,IF(AND(AA22&gt;14.001,AA22&lt;20.001),1,IF(AND(AA22&gt;20.001,AA22&lt;40.001),2,IF(AND(AA22&gt;40.001,AA22&lt;60.001),5,IF(AND(AA22&gt;60.001,AA22&lt;90.001),10))))))</f>
        <v>5</v>
      </c>
      <c r="Y23" s="103"/>
      <c r="Z23" s="133" t="s">
        <v>39</v>
      </c>
      <c r="AA23" s="147">
        <f>C6</f>
        <v>2.5</v>
      </c>
      <c r="AB23" s="362"/>
      <c r="AC23" s="344">
        <f t="shared" si="14"/>
        <v>33.393770603899831</v>
      </c>
      <c r="AD23" s="85">
        <f t="shared" si="0"/>
        <v>0.5828312466937472</v>
      </c>
      <c r="AE23" s="297">
        <f t="shared" si="38"/>
        <v>375.56292666585222</v>
      </c>
      <c r="AF23" s="297">
        <f t="shared" si="39"/>
        <v>18.99409194778071</v>
      </c>
      <c r="AG23" s="297">
        <f t="shared" si="40"/>
        <v>-15.562926665852217</v>
      </c>
      <c r="AH23" s="297">
        <f t="shared" si="41"/>
        <v>-18.99409194778071</v>
      </c>
      <c r="AI23" s="294">
        <f t="shared" si="42"/>
        <v>3.431165281928493</v>
      </c>
      <c r="AJ23" s="294">
        <f t="shared" si="43"/>
        <v>356.56883471807151</v>
      </c>
      <c r="AK23" s="359" t="b">
        <f t="shared" si="17"/>
        <v>1</v>
      </c>
      <c r="AL23" s="380" t="b">
        <f t="shared" si="18"/>
        <v>1</v>
      </c>
      <c r="AN23" s="295">
        <f t="shared" si="30"/>
        <v>34.565645603899831</v>
      </c>
      <c r="AO23" s="85">
        <f t="shared" si="4"/>
        <v>0.60328432386555575</v>
      </c>
      <c r="AP23" s="297">
        <f t="shared" si="19"/>
        <v>374.39044131068766</v>
      </c>
      <c r="AQ23" s="297">
        <f t="shared" si="37"/>
        <v>15.040273612254248</v>
      </c>
      <c r="AR23" s="297">
        <f t="shared" si="21"/>
        <v>-14.390441310687663</v>
      </c>
      <c r="AS23" s="297">
        <f t="shared" si="22"/>
        <v>-15.040273612254248</v>
      </c>
      <c r="AT23" s="300">
        <f t="shared" si="6"/>
        <v>0.649832301566585</v>
      </c>
      <c r="AU23" s="300">
        <f t="shared" si="7"/>
        <v>359.35016769843344</v>
      </c>
      <c r="AV23" s="378">
        <f t="shared" si="8"/>
        <v>0</v>
      </c>
      <c r="AW23" s="380">
        <f t="shared" si="23"/>
        <v>0</v>
      </c>
      <c r="AX23" s="239"/>
      <c r="AY23" s="371">
        <f t="shared" si="31"/>
        <v>34.758516697649831</v>
      </c>
      <c r="AZ23" s="372">
        <f t="shared" si="9"/>
        <v>0.60665055948341595</v>
      </c>
      <c r="BA23" s="372">
        <f t="shared" si="24"/>
        <v>374.18884565406995</v>
      </c>
      <c r="BB23" s="372">
        <f t="shared" si="35"/>
        <v>14.225024323198651</v>
      </c>
      <c r="BC23" s="372">
        <f t="shared" si="32"/>
        <v>-14.188845654069951</v>
      </c>
      <c r="BD23" s="372">
        <f t="shared" si="33"/>
        <v>-14.225024323198651</v>
      </c>
      <c r="BE23" s="373">
        <f t="shared" si="11"/>
        <v>3.6178669128700491E-2</v>
      </c>
      <c r="BF23" s="373">
        <f t="shared" si="12"/>
        <v>359.96382133087133</v>
      </c>
      <c r="BG23" s="380">
        <f t="shared" si="13"/>
        <v>0</v>
      </c>
      <c r="BH23" s="40"/>
      <c r="BI23" s="435" t="s">
        <v>141</v>
      </c>
      <c r="BJ23" s="436" t="s">
        <v>142</v>
      </c>
      <c r="BK23" s="437">
        <f>_s/60*COS(BK20-RADIANS(Kurs))</f>
        <v>0</v>
      </c>
      <c r="BM23" s="40"/>
      <c r="BN23" s="40"/>
    </row>
    <row r="24" spans="2:67" ht="20" customHeight="1" thickBot="1">
      <c r="B24" s="26" t="s">
        <v>21</v>
      </c>
      <c r="C24" s="488">
        <f>TIME(INT((360-ta)/15),((360-ta)/15-INT((360-ta)/15))*60,0)+H11</f>
        <v>0.52991898148148142</v>
      </c>
      <c r="D24" s="488"/>
      <c r="E24" s="488"/>
      <c r="F24" s="27"/>
      <c r="G24" s="27"/>
      <c r="I24" s="27"/>
      <c r="J24" s="24"/>
      <c r="K24" s="24"/>
      <c r="L24" s="25"/>
      <c r="O24" s="228" t="s">
        <v>66</v>
      </c>
      <c r="P24" s="227">
        <f>P23-P22</f>
        <v>15.00279213676373</v>
      </c>
      <c r="Q24" s="228" t="s">
        <v>66</v>
      </c>
      <c r="R24" s="229">
        <f>R23-R22</f>
        <v>-1.576828343719594E-2</v>
      </c>
      <c r="T24" s="518" t="s">
        <v>32</v>
      </c>
      <c r="U24" s="519"/>
      <c r="V24" s="519"/>
      <c r="W24" s="520"/>
      <c r="X24" s="104"/>
      <c r="Y24" s="105"/>
      <c r="Z24" s="106" t="s">
        <v>35</v>
      </c>
      <c r="AA24" s="148">
        <f>W28*AA22+W29</f>
        <v>12.3978</v>
      </c>
      <c r="AB24" s="362"/>
      <c r="AC24" s="344">
        <f t="shared" si="14"/>
        <v>35.893770603899831</v>
      </c>
      <c r="AD24" s="345">
        <f t="shared" si="0"/>
        <v>0.6264644779936055</v>
      </c>
      <c r="AE24" s="297">
        <f t="shared" si="38"/>
        <v>372.9482669824896</v>
      </c>
      <c r="AF24" s="297">
        <f t="shared" si="39"/>
        <v>5.2403317157167102</v>
      </c>
      <c r="AG24" s="297">
        <f t="shared" si="40"/>
        <v>-12.948266982489599</v>
      </c>
      <c r="AH24" s="297">
        <f t="shared" si="41"/>
        <v>-5.2403317157167102</v>
      </c>
      <c r="AI24" s="294">
        <f t="shared" si="42"/>
        <v>-7.7079352667728891</v>
      </c>
      <c r="AJ24" s="294">
        <f t="shared" si="43"/>
        <v>367.70793526677289</v>
      </c>
      <c r="AK24" s="359" t="e">
        <f t="shared" si="17"/>
        <v>#N/A</v>
      </c>
      <c r="AL24" s="380" t="e">
        <f t="shared" si="18"/>
        <v>#N/A</v>
      </c>
      <c r="AN24" s="295">
        <f t="shared" si="30"/>
        <v>34.643770603899831</v>
      </c>
      <c r="AO24" s="85">
        <f t="shared" si="4"/>
        <v>0.6046478623436764</v>
      </c>
      <c r="AP24" s="297">
        <f t="shared" si="19"/>
        <v>374.309088875123</v>
      </c>
      <c r="AQ24" s="297">
        <f t="shared" si="37"/>
        <v>14.718112236942268</v>
      </c>
      <c r="AR24" s="297">
        <f t="shared" si="21"/>
        <v>-14.309088875122995</v>
      </c>
      <c r="AS24" s="297">
        <f t="shared" si="22"/>
        <v>-14.718112236942268</v>
      </c>
      <c r="AT24" s="300">
        <f t="shared" si="6"/>
        <v>0.40902336181927268</v>
      </c>
      <c r="AU24" s="300">
        <f t="shared" si="7"/>
        <v>359.59097663818073</v>
      </c>
      <c r="AV24" s="378">
        <f t="shared" si="8"/>
        <v>0</v>
      </c>
      <c r="AW24" s="380">
        <f t="shared" si="23"/>
        <v>0</v>
      </c>
      <c r="AX24" s="239"/>
      <c r="AY24" s="371">
        <f t="shared" si="31"/>
        <v>34.760958103899831</v>
      </c>
      <c r="AZ24" s="372">
        <f t="shared" si="9"/>
        <v>0.60669317006085721</v>
      </c>
      <c r="BA24" s="372">
        <f t="shared" si="24"/>
        <v>374.1862774357997</v>
      </c>
      <c r="BB24" s="372">
        <f t="shared" si="35"/>
        <v>14.214255037927044</v>
      </c>
      <c r="BC24" s="372">
        <f t="shared" si="32"/>
        <v>-14.186277435799695</v>
      </c>
      <c r="BD24" s="372">
        <f t="shared" si="33"/>
        <v>-14.214255037927044</v>
      </c>
      <c r="BE24" s="373">
        <f t="shared" si="11"/>
        <v>2.7977602127348788E-2</v>
      </c>
      <c r="BF24" s="373">
        <f t="shared" si="12"/>
        <v>359.97202239787265</v>
      </c>
      <c r="BG24" s="380">
        <f t="shared" si="13"/>
        <v>0</v>
      </c>
      <c r="BH24" s="38"/>
      <c r="BI24" s="438" t="s">
        <v>143</v>
      </c>
      <c r="BJ24" s="439"/>
      <c r="BK24" s="440">
        <f>RADIANS(BK23)</f>
        <v>0</v>
      </c>
      <c r="BM24" s="40"/>
      <c r="BN24" s="40"/>
    </row>
    <row r="25" spans="2:67" ht="20" customHeight="1" thickBot="1">
      <c r="G25" s="175"/>
      <c r="L25" s="25"/>
      <c r="O25" s="228" t="s">
        <v>67</v>
      </c>
      <c r="P25" s="229">
        <f>IF(P24&lt;0,P24+360,IF(P24&gt;360,P24-360,P24))</f>
        <v>15.00279213676373</v>
      </c>
      <c r="Q25" s="228" t="s">
        <v>67</v>
      </c>
      <c r="R25" s="229"/>
      <c r="T25" s="136">
        <f>_xlfn.FLOOR.PRECISE(AA23,1)</f>
        <v>2</v>
      </c>
      <c r="U25" s="137">
        <f>T25</f>
        <v>2</v>
      </c>
      <c r="V25" s="137">
        <f>_xlfn.CEILING.PRECISE(AA23,1)</f>
        <v>3</v>
      </c>
      <c r="W25" s="138">
        <f>V25</f>
        <v>3</v>
      </c>
      <c r="X25" s="107"/>
      <c r="Y25" s="108"/>
      <c r="Z25" s="109" t="s">
        <v>74</v>
      </c>
      <c r="AA25" s="110">
        <f>U29</f>
        <v>0.1</v>
      </c>
      <c r="AB25" s="362"/>
      <c r="AC25" s="344">
        <f t="shared" si="14"/>
        <v>38.393770603899831</v>
      </c>
      <c r="AD25" s="85">
        <f t="shared" si="0"/>
        <v>0.67009770929346368</v>
      </c>
      <c r="AE25" s="297">
        <f t="shared" si="38"/>
        <v>369.83755882270475</v>
      </c>
      <c r="AF25" s="297" t="e">
        <f t="shared" si="39"/>
        <v>#N/A</v>
      </c>
      <c r="AG25" s="297">
        <f t="shared" si="40"/>
        <v>-9.8375588227047501</v>
      </c>
      <c r="AH25" s="297" t="e">
        <f t="shared" si="41"/>
        <v>#N/A</v>
      </c>
      <c r="AI25" s="294" t="e">
        <f t="shared" si="42"/>
        <v>#N/A</v>
      </c>
      <c r="AJ25" s="294" t="e">
        <f t="shared" si="43"/>
        <v>#N/A</v>
      </c>
      <c r="AK25" s="359" t="e">
        <f t="shared" si="17"/>
        <v>#N/A</v>
      </c>
      <c r="AL25" s="380" t="e">
        <f t="shared" si="18"/>
        <v>#N/A</v>
      </c>
      <c r="AN25" s="295">
        <f t="shared" si="30"/>
        <v>34.721895603899831</v>
      </c>
      <c r="AO25" s="85">
        <f t="shared" si="4"/>
        <v>0.60601140082179694</v>
      </c>
      <c r="AP25" s="297">
        <f t="shared" si="19"/>
        <v>374.22731953209671</v>
      </c>
      <c r="AQ25" s="297">
        <f t="shared" si="37"/>
        <v>14.385128768211311</v>
      </c>
      <c r="AR25" s="297">
        <f t="shared" si="21"/>
        <v>-14.227319532096715</v>
      </c>
      <c r="AS25" s="297">
        <f t="shared" si="22"/>
        <v>-14.385128768211311</v>
      </c>
      <c r="AT25" s="300">
        <f t="shared" si="6"/>
        <v>0.15780923611459663</v>
      </c>
      <c r="AU25" s="300">
        <f t="shared" si="7"/>
        <v>359.84219076388541</v>
      </c>
      <c r="AV25" s="378" t="b">
        <f t="shared" si="8"/>
        <v>1</v>
      </c>
      <c r="AW25" s="380" t="b">
        <f t="shared" si="23"/>
        <v>1</v>
      </c>
      <c r="AX25" s="239"/>
      <c r="AY25" s="371">
        <f t="shared" si="31"/>
        <v>34.763399510149831</v>
      </c>
      <c r="AZ25" s="372">
        <f t="shared" si="9"/>
        <v>0.60673578063829847</v>
      </c>
      <c r="BA25" s="372">
        <f t="shared" si="24"/>
        <v>374.18370880528755</v>
      </c>
      <c r="BB25" s="372">
        <f t="shared" si="35"/>
        <v>14.20347358579288</v>
      </c>
      <c r="BC25" s="372">
        <f t="shared" si="32"/>
        <v>-14.183708805287552</v>
      </c>
      <c r="BD25" s="372">
        <f t="shared" si="33"/>
        <v>-14.20347358579288</v>
      </c>
      <c r="BE25" s="373">
        <f t="shared" si="11"/>
        <v>1.9764780505328261E-2</v>
      </c>
      <c r="BF25" s="373">
        <f t="shared" si="12"/>
        <v>359.98023521949466</v>
      </c>
      <c r="BG25" s="380">
        <f t="shared" si="13"/>
        <v>0</v>
      </c>
      <c r="BH25" s="40"/>
      <c r="BM25" s="40"/>
      <c r="BN25" s="40"/>
    </row>
    <row r="26" spans="2:67" ht="20" customHeight="1" thickBot="1">
      <c r="B26" s="23" t="s">
        <v>30</v>
      </c>
      <c r="H26" s="441"/>
      <c r="I26" s="442"/>
      <c r="J26" s="443" t="s">
        <v>144</v>
      </c>
      <c r="K26" s="514">
        <v>2</v>
      </c>
      <c r="L26" s="515"/>
      <c r="O26" s="47" t="s">
        <v>57</v>
      </c>
      <c r="P26" s="230">
        <f>(MINUTE(H19)+SECOND(H19)/60)*P25/60</f>
        <v>0.55010237834800357</v>
      </c>
      <c r="Q26" s="47" t="s">
        <v>57</v>
      </c>
      <c r="R26" s="230">
        <f>(MINUTE(H19)+SECOND(H19)/60)*R24/60</f>
        <v>-5.7817039269718459E-4</v>
      </c>
      <c r="T26" s="111">
        <f>V23</f>
        <v>50</v>
      </c>
      <c r="U26" s="98">
        <f>DGET(T47:AA107,VALUE(T25+2),T22:T23)</f>
        <v>12.75</v>
      </c>
      <c r="V26" s="98">
        <f>DGET(T47:AA107,VALUE(V25+2),V22:V23)</f>
        <v>12.2</v>
      </c>
      <c r="W26" s="112">
        <f>U26-(V25-AA23)*AVERAGE(U26-V26,U27-V27)</f>
        <v>12.48</v>
      </c>
      <c r="X26" s="139"/>
      <c r="Y26" s="108"/>
      <c r="Z26" s="109" t="s">
        <v>36</v>
      </c>
      <c r="AA26" s="110">
        <f>J6</f>
        <v>-1.2</v>
      </c>
      <c r="AB26" s="362"/>
      <c r="AC26" s="344">
        <f t="shared" si="14"/>
        <v>40.893770603899831</v>
      </c>
      <c r="AD26" s="85">
        <f t="shared" si="0"/>
        <v>0.71373094059332198</v>
      </c>
      <c r="AE26" s="297">
        <f t="shared" si="38"/>
        <v>366.0388632279151</v>
      </c>
      <c r="AF26" s="297" t="e">
        <f t="shared" si="39"/>
        <v>#N/A</v>
      </c>
      <c r="AG26" s="297">
        <f t="shared" si="40"/>
        <v>-6.0388632279151011</v>
      </c>
      <c r="AH26" s="297" t="e">
        <f t="shared" si="41"/>
        <v>#N/A</v>
      </c>
      <c r="AI26" s="294" t="e">
        <f t="shared" si="42"/>
        <v>#N/A</v>
      </c>
      <c r="AJ26" s="294" t="e">
        <f t="shared" si="43"/>
        <v>#N/A</v>
      </c>
      <c r="AK26" s="359" t="e">
        <f t="shared" si="17"/>
        <v>#N/A</v>
      </c>
      <c r="AL26" s="380" t="e">
        <f t="shared" si="18"/>
        <v>#N/A</v>
      </c>
      <c r="AN26" s="295">
        <f t="shared" si="30"/>
        <v>34.800020603899831</v>
      </c>
      <c r="AO26" s="85">
        <f t="shared" si="4"/>
        <v>0.60737493929991748</v>
      </c>
      <c r="AP26" s="297">
        <f t="shared" si="19"/>
        <v>374.14512980532174</v>
      </c>
      <c r="AQ26" s="297">
        <f t="shared" si="37"/>
        <v>14.040265508055693</v>
      </c>
      <c r="AR26" s="297">
        <f t="shared" si="21"/>
        <v>-14.145129805321744</v>
      </c>
      <c r="AS26" s="297">
        <f t="shared" si="22"/>
        <v>-14.040265508055693</v>
      </c>
      <c r="AT26" s="300">
        <f t="shared" si="6"/>
        <v>-0.10486429726605095</v>
      </c>
      <c r="AU26" s="300">
        <f t="shared" si="7"/>
        <v>360.10486429726603</v>
      </c>
      <c r="AV26" s="378">
        <f t="shared" si="8"/>
        <v>0</v>
      </c>
      <c r="AW26" s="380">
        <f t="shared" si="23"/>
        <v>0</v>
      </c>
      <c r="AX26" s="239"/>
      <c r="AY26" s="371">
        <f t="shared" si="31"/>
        <v>34.765840916399831</v>
      </c>
      <c r="AZ26" s="372">
        <f t="shared" si="9"/>
        <v>0.60677839121573973</v>
      </c>
      <c r="BA26" s="372">
        <f t="shared" si="24"/>
        <v>374.18113976242591</v>
      </c>
      <c r="BB26" s="372">
        <f t="shared" si="35"/>
        <v>14.19267992887578</v>
      </c>
      <c r="BC26" s="372">
        <f t="shared" si="32"/>
        <v>-14.181139762425914</v>
      </c>
      <c r="BD26" s="372">
        <f t="shared" si="33"/>
        <v>-14.19267992887578</v>
      </c>
      <c r="BE26" s="373">
        <f t="shared" si="11"/>
        <v>1.1540166449865552E-2</v>
      </c>
      <c r="BF26" s="373">
        <f t="shared" si="12"/>
        <v>359.98845983355011</v>
      </c>
      <c r="BG26" s="380">
        <f t="shared" si="13"/>
        <v>0</v>
      </c>
      <c r="BH26" s="38"/>
      <c r="BI26" s="67" t="s">
        <v>54</v>
      </c>
      <c r="BK26" s="339"/>
    </row>
    <row r="27" spans="2:67" ht="20" customHeight="1" thickBot="1">
      <c r="L27" s="25"/>
      <c r="O27" s="54" t="s">
        <v>2</v>
      </c>
      <c r="P27" s="55" t="s">
        <v>1</v>
      </c>
      <c r="Q27" s="54" t="s">
        <v>2</v>
      </c>
      <c r="R27" s="55" t="s">
        <v>1</v>
      </c>
      <c r="T27" s="51">
        <f>W23</f>
        <v>45</v>
      </c>
      <c r="U27" s="48">
        <f>DGET(T47:AA107,VALUE(U25+2),U22:U23)</f>
        <v>12.6</v>
      </c>
      <c r="V27" s="48">
        <f>DGET(T47:AA107,VALUE(W25+2),W22:W23)</f>
        <v>12.07</v>
      </c>
      <c r="W27" s="113">
        <f>U27-(V25-AA23)*AVERAGE(U26-V26,U27-V27)</f>
        <v>12.33</v>
      </c>
      <c r="X27" s="142" t="s">
        <v>77</v>
      </c>
      <c r="Y27" s="114"/>
      <c r="Z27" s="109" t="s">
        <v>38</v>
      </c>
      <c r="AA27" s="110">
        <f>(AA24+AA25+AA26)/60+AA22</f>
        <v>47.448296666666664</v>
      </c>
      <c r="AB27" s="362"/>
      <c r="AC27" s="344">
        <f t="shared" si="14"/>
        <v>43.393770603899831</v>
      </c>
      <c r="AD27" s="85">
        <f t="shared" si="0"/>
        <v>0.75736417189318017</v>
      </c>
      <c r="AE27" s="297">
        <f t="shared" si="38"/>
        <v>361.19133690989548</v>
      </c>
      <c r="AF27" s="297" t="e">
        <f t="shared" si="39"/>
        <v>#N/A</v>
      </c>
      <c r="AG27" s="297">
        <f t="shared" si="40"/>
        <v>-1.1913369098954831</v>
      </c>
      <c r="AH27" s="297" t="e">
        <f t="shared" si="41"/>
        <v>#N/A</v>
      </c>
      <c r="AI27" s="294" t="e">
        <f t="shared" si="42"/>
        <v>#N/A</v>
      </c>
      <c r="AJ27" s="294" t="e">
        <f t="shared" si="43"/>
        <v>#N/A</v>
      </c>
      <c r="AK27" s="359" t="e">
        <f t="shared" si="17"/>
        <v>#N/A</v>
      </c>
      <c r="AL27" s="380" t="e">
        <f t="shared" si="18"/>
        <v>#N/A</v>
      </c>
      <c r="AM27" s="239"/>
      <c r="AN27" s="295">
        <f t="shared" si="30"/>
        <v>34.878145603899831</v>
      </c>
      <c r="AO27" s="85">
        <f t="shared" si="4"/>
        <v>0.60873847777803802</v>
      </c>
      <c r="AP27" s="297">
        <f t="shared" si="19"/>
        <v>374.06251617077533</v>
      </c>
      <c r="AQ27" s="297">
        <f t="shared" si="37"/>
        <v>13.682276952806518</v>
      </c>
      <c r="AR27" s="297">
        <f t="shared" si="21"/>
        <v>-14.062516170775325</v>
      </c>
      <c r="AS27" s="297">
        <f t="shared" si="22"/>
        <v>-13.682276952806518</v>
      </c>
      <c r="AT27" s="300">
        <f t="shared" si="6"/>
        <v>-0.380239217968807</v>
      </c>
      <c r="AU27" s="300">
        <f t="shared" si="7"/>
        <v>360.38023921796878</v>
      </c>
      <c r="AV27" s="378">
        <f t="shared" si="8"/>
        <v>0</v>
      </c>
      <c r="AW27" s="380">
        <f t="shared" si="23"/>
        <v>0</v>
      </c>
      <c r="AX27" s="239"/>
      <c r="AY27" s="371">
        <f t="shared" si="31"/>
        <v>34.768282322649831</v>
      </c>
      <c r="AZ27" s="372">
        <f t="shared" si="9"/>
        <v>0.60682100179318099</v>
      </c>
      <c r="BA27" s="372">
        <f t="shared" si="24"/>
        <v>374.17857030710718</v>
      </c>
      <c r="BB27" s="372">
        <f t="shared" si="35"/>
        <v>14.181874029054914</v>
      </c>
      <c r="BC27" s="372">
        <f t="shared" si="32"/>
        <v>-14.178570307107179</v>
      </c>
      <c r="BD27" s="372">
        <f t="shared" si="33"/>
        <v>-14.181874029054914</v>
      </c>
      <c r="BE27" s="373">
        <f t="shared" si="11"/>
        <v>3.3037219477343172E-3</v>
      </c>
      <c r="BF27" s="373">
        <f t="shared" si="12"/>
        <v>359.99669627805224</v>
      </c>
      <c r="BG27" s="380" t="b">
        <f t="shared" si="13"/>
        <v>1</v>
      </c>
      <c r="BH27" s="40"/>
      <c r="BI27" s="243" t="s">
        <v>25</v>
      </c>
      <c r="BJ27" s="283" t="s">
        <v>113</v>
      </c>
      <c r="BK27" s="302">
        <f>BK12*BK28+BK14</f>
        <v>34.769260186517421</v>
      </c>
      <c r="BL27" s="292" t="s">
        <v>101</v>
      </c>
      <c r="BM27" s="286">
        <f>ABS(ROUNDDOWN(BK27,0))</f>
        <v>34</v>
      </c>
      <c r="BN27" s="290">
        <f>(ABS(BK27)-BM27)*60</f>
        <v>46.155611191045267</v>
      </c>
      <c r="BO27" s="284" t="str">
        <f>IF(BK27&gt;0,"N","S")</f>
        <v>N</v>
      </c>
    </row>
    <row r="28" spans="2:67" ht="20" customHeight="1" thickBot="1">
      <c r="L28" s="25"/>
      <c r="O28" s="56">
        <f>H18</f>
        <v>43748</v>
      </c>
      <c r="P28" s="57">
        <f>HOUR(H19)</f>
        <v>12</v>
      </c>
      <c r="Q28" s="56">
        <f>IF(HOUR(H19)=23,O28+1,O28)</f>
        <v>43748</v>
      </c>
      <c r="R28" s="57">
        <f>IF(HOUR(H19)=23,0,HOUR(H19)+1)</f>
        <v>13</v>
      </c>
      <c r="T28" s="54" t="s">
        <v>12</v>
      </c>
      <c r="U28" s="55" t="s">
        <v>13</v>
      </c>
      <c r="V28" s="140" t="s">
        <v>33</v>
      </c>
      <c r="W28" s="141">
        <f>(W26-W27)/X23</f>
        <v>3.0000000000000072E-2</v>
      </c>
      <c r="X28" s="142" t="s">
        <v>42</v>
      </c>
      <c r="Z28" s="241" t="s">
        <v>75</v>
      </c>
      <c r="AA28" s="242">
        <f>RADIANS(hmb°)</f>
        <v>0.82812900129638367</v>
      </c>
      <c r="AB28" s="362"/>
      <c r="AC28" s="344">
        <f t="shared" si="14"/>
        <v>45.893770603899831</v>
      </c>
      <c r="AD28" s="85">
        <f t="shared" si="0"/>
        <v>0.80099740319303847</v>
      </c>
      <c r="AE28" s="297">
        <f t="shared" si="38"/>
        <v>354.41388920460588</v>
      </c>
      <c r="AF28" s="297" t="e">
        <f t="shared" si="39"/>
        <v>#N/A</v>
      </c>
      <c r="AG28" s="297">
        <f t="shared" si="40"/>
        <v>5.58611079539412</v>
      </c>
      <c r="AH28" s="297" t="e">
        <f t="shared" si="41"/>
        <v>#N/A</v>
      </c>
      <c r="AI28" s="294" t="e">
        <f t="shared" si="42"/>
        <v>#N/A</v>
      </c>
      <c r="AJ28" s="294" t="e">
        <f t="shared" si="43"/>
        <v>#N/A</v>
      </c>
      <c r="AK28" s="359" t="e">
        <f t="shared" si="17"/>
        <v>#N/A</v>
      </c>
      <c r="AL28" s="380" t="e">
        <f t="shared" si="18"/>
        <v>#N/A</v>
      </c>
      <c r="AM28" s="239"/>
      <c r="AN28" s="295">
        <f t="shared" si="30"/>
        <v>34.956270603899831</v>
      </c>
      <c r="AO28" s="85">
        <f t="shared" si="4"/>
        <v>0.61010201625615867</v>
      </c>
      <c r="AP28" s="297">
        <f t="shared" si="19"/>
        <v>373.97947505577531</v>
      </c>
      <c r="AQ28" s="297">
        <f t="shared" si="37"/>
        <v>13.309679316733337</v>
      </c>
      <c r="AR28" s="297">
        <f t="shared" si="21"/>
        <v>-13.97947505577531</v>
      </c>
      <c r="AS28" s="297">
        <f t="shared" si="22"/>
        <v>-13.309679316733337</v>
      </c>
      <c r="AT28" s="300">
        <f t="shared" si="6"/>
        <v>-0.66979573904197309</v>
      </c>
      <c r="AU28" s="300">
        <f t="shared" si="7"/>
        <v>360.669795739042</v>
      </c>
      <c r="AV28" s="378">
        <f t="shared" si="8"/>
        <v>0</v>
      </c>
      <c r="AW28" s="380">
        <f t="shared" si="23"/>
        <v>0</v>
      </c>
      <c r="AX28" s="239"/>
      <c r="AY28" s="371">
        <f t="shared" si="31"/>
        <v>34.770723728899831</v>
      </c>
      <c r="AZ28" s="372">
        <f t="shared" si="9"/>
        <v>0.60686361237062225</v>
      </c>
      <c r="BA28" s="372">
        <f t="shared" si="24"/>
        <v>374.17600043922369</v>
      </c>
      <c r="BB28" s="372">
        <f t="shared" si="35"/>
        <v>14.171055848007624</v>
      </c>
      <c r="BC28" s="372">
        <f t="shared" si="32"/>
        <v>-14.176000439223685</v>
      </c>
      <c r="BD28" s="372">
        <f t="shared" si="33"/>
        <v>-14.171055848007624</v>
      </c>
      <c r="BE28" s="373">
        <f t="shared" si="11"/>
        <v>-4.9445912160610561E-3</v>
      </c>
      <c r="BF28" s="373">
        <f t="shared" si="12"/>
        <v>360.00494459121609</v>
      </c>
      <c r="BG28" s="380">
        <f t="shared" si="13"/>
        <v>0</v>
      </c>
      <c r="BH28" s="38"/>
      <c r="BI28" s="278" t="s">
        <v>26</v>
      </c>
      <c r="BJ28" s="287" t="s">
        <v>126</v>
      </c>
      <c r="BK28" s="303">
        <f>(BK13-BK21-BK14)/(BK12-BK11)</f>
        <v>-14.177540990110982</v>
      </c>
      <c r="BL28" s="293" t="s">
        <v>101</v>
      </c>
      <c r="BM28" s="288">
        <f>ABS(ROUNDDOWN(BK28,0))</f>
        <v>14</v>
      </c>
      <c r="BN28" s="291">
        <f>(ABS(BK28)-BM28)*60</f>
        <v>10.652459406658927</v>
      </c>
      <c r="BO28" s="289" t="str">
        <f>IF(BK28&gt;0,"E","W")</f>
        <v>W</v>
      </c>
    </row>
    <row r="29" spans="2:67" ht="20" customHeight="1" thickBot="1">
      <c r="L29" s="25"/>
      <c r="T29" s="115">
        <f>MONTH(H18)</f>
        <v>10</v>
      </c>
      <c r="U29" s="116">
        <f>DGET(O46:Q58,IF(C5="U",2,3),T28:T29)</f>
        <v>0.1</v>
      </c>
      <c r="V29" s="143" t="s">
        <v>34</v>
      </c>
      <c r="W29" s="144">
        <f>W26-W28*T26</f>
        <v>10.979999999999997</v>
      </c>
      <c r="X29" s="117"/>
      <c r="Y29" s="118" t="s">
        <v>40</v>
      </c>
      <c r="Z29" s="119">
        <f>_xlfn.FLOOR.PRECISE(AA27,1)</f>
        <v>47</v>
      </c>
      <c r="AA29" s="120">
        <f>(AA27-Z29)*60</f>
        <v>26.897799999999847</v>
      </c>
      <c r="AB29" s="362"/>
      <c r="AC29" s="344">
        <f t="shared" si="14"/>
        <v>48.393770603899831</v>
      </c>
      <c r="AD29" s="85">
        <f t="shared" si="0"/>
        <v>0.84463063449289666</v>
      </c>
      <c r="AE29" s="297">
        <f t="shared" si="38"/>
        <v>340.11645363528555</v>
      </c>
      <c r="AF29" s="297" t="e">
        <f t="shared" si="39"/>
        <v>#N/A</v>
      </c>
      <c r="AG29" s="297">
        <f t="shared" si="40"/>
        <v>19.883546364714448</v>
      </c>
      <c r="AH29" s="297" t="e">
        <f t="shared" si="41"/>
        <v>#N/A</v>
      </c>
      <c r="AI29" s="294" t="e">
        <f t="shared" si="42"/>
        <v>#N/A</v>
      </c>
      <c r="AJ29" s="294" t="e">
        <f t="shared" si="43"/>
        <v>#N/A</v>
      </c>
      <c r="AK29" s="359" t="e">
        <f t="shared" si="17"/>
        <v>#N/A</v>
      </c>
      <c r="AL29" s="380" t="e">
        <f t="shared" si="18"/>
        <v>#N/A</v>
      </c>
      <c r="AM29" s="239"/>
      <c r="AN29" s="295">
        <f t="shared" si="30"/>
        <v>35.034395603899831</v>
      </c>
      <c r="AO29" s="85">
        <f t="shared" si="4"/>
        <v>0.61146555473427922</v>
      </c>
      <c r="AP29" s="297">
        <f t="shared" si="19"/>
        <v>373.89600283803242</v>
      </c>
      <c r="AQ29" s="297">
        <f t="shared" si="37"/>
        <v>12.920681122823408</v>
      </c>
      <c r="AR29" s="297">
        <f t="shared" si="21"/>
        <v>-13.896002838032416</v>
      </c>
      <c r="AS29" s="297">
        <f t="shared" si="22"/>
        <v>-12.920681122823408</v>
      </c>
      <c r="AT29" s="300">
        <f t="shared" si="6"/>
        <v>-0.97532171520900768</v>
      </c>
      <c r="AU29" s="300">
        <f t="shared" si="7"/>
        <v>360.97532171520902</v>
      </c>
      <c r="AV29" s="378">
        <f t="shared" si="8"/>
        <v>0</v>
      </c>
      <c r="AW29" s="380">
        <f t="shared" si="23"/>
        <v>0</v>
      </c>
      <c r="AX29" s="239"/>
      <c r="AY29" s="371">
        <f t="shared" si="31"/>
        <v>34.773165135149831</v>
      </c>
      <c r="AZ29" s="372">
        <f t="shared" si="9"/>
        <v>0.60690622294806351</v>
      </c>
      <c r="BA29" s="372">
        <f t="shared" si="24"/>
        <v>374.17343015866777</v>
      </c>
      <c r="BB29" s="372">
        <f t="shared" si="35"/>
        <v>14.160225347207829</v>
      </c>
      <c r="BC29" s="372">
        <f t="shared" si="32"/>
        <v>-14.17343015866777</v>
      </c>
      <c r="BD29" s="372">
        <f t="shared" si="33"/>
        <v>-14.160225347207829</v>
      </c>
      <c r="BE29" s="373">
        <f t="shared" si="11"/>
        <v>-1.3204811459941013E-2</v>
      </c>
      <c r="BF29" s="373">
        <f t="shared" si="12"/>
        <v>360.01320481145996</v>
      </c>
      <c r="BG29" s="380">
        <f t="shared" si="13"/>
        <v>0</v>
      </c>
      <c r="BH29" s="40"/>
    </row>
    <row r="30" spans="2:67" ht="20" customHeight="1" thickBot="1">
      <c r="L30" s="25"/>
      <c r="AA30" s="38"/>
      <c r="AB30" s="59"/>
      <c r="AC30" s="344">
        <f t="shared" si="14"/>
        <v>50.893770603899831</v>
      </c>
      <c r="AD30" s="85">
        <f t="shared" si="0"/>
        <v>0.88826386579275496</v>
      </c>
      <c r="AE30" s="297" t="e">
        <f t="shared" si="29"/>
        <v>#N/A</v>
      </c>
      <c r="AF30" s="297" t="e">
        <f t="shared" si="1"/>
        <v>#N/A</v>
      </c>
      <c r="AG30" s="297" t="e">
        <f t="shared" si="15"/>
        <v>#N/A</v>
      </c>
      <c r="AH30" s="297" t="e">
        <f t="shared" si="16"/>
        <v>#N/A</v>
      </c>
      <c r="AI30" s="294" t="e">
        <f t="shared" si="2"/>
        <v>#N/A</v>
      </c>
      <c r="AJ30" s="294" t="e">
        <f t="shared" si="3"/>
        <v>#N/A</v>
      </c>
      <c r="AK30" s="359" t="e">
        <f t="shared" si="17"/>
        <v>#N/A</v>
      </c>
      <c r="AL30" s="380" t="e">
        <f t="shared" si="18"/>
        <v>#N/A</v>
      </c>
      <c r="AM30" s="239"/>
      <c r="AN30" s="295">
        <f t="shared" si="30"/>
        <v>35.112520603899831</v>
      </c>
      <c r="AO30" s="85">
        <f t="shared" si="4"/>
        <v>0.61282909321239976</v>
      </c>
      <c r="AP30" s="297">
        <f t="shared" si="19"/>
        <v>373.81209584467865</v>
      </c>
      <c r="AQ30" s="297">
        <f t="shared" si="37"/>
        <v>12.513085376943508</v>
      </c>
      <c r="AR30" s="297">
        <f t="shared" si="21"/>
        <v>-13.812095844678652</v>
      </c>
      <c r="AS30" s="297">
        <f t="shared" si="22"/>
        <v>-12.513085376943508</v>
      </c>
      <c r="AT30" s="300">
        <f t="shared" si="6"/>
        <v>-1.2990104677351439</v>
      </c>
      <c r="AU30" s="300">
        <f t="shared" si="7"/>
        <v>361.29901046773512</v>
      </c>
      <c r="AV30" s="378">
        <f t="shared" si="8"/>
        <v>0</v>
      </c>
      <c r="AW30" s="380">
        <f t="shared" si="23"/>
        <v>0</v>
      </c>
      <c r="AX30" s="239"/>
      <c r="AY30" s="371">
        <f t="shared" si="31"/>
        <v>34.775606541399831</v>
      </c>
      <c r="AZ30" s="372">
        <f t="shared" si="9"/>
        <v>0.60694883352550477</v>
      </c>
      <c r="BA30" s="372">
        <f t="shared" si="24"/>
        <v>374.17085946533166</v>
      </c>
      <c r="BB30" s="372">
        <f t="shared" si="35"/>
        <v>14.149382487924512</v>
      </c>
      <c r="BC30" s="372">
        <f t="shared" si="32"/>
        <v>-14.17085946533166</v>
      </c>
      <c r="BD30" s="372">
        <f t="shared" si="33"/>
        <v>-14.149382487924512</v>
      </c>
      <c r="BE30" s="373">
        <f t="shared" si="11"/>
        <v>-2.1476977407147047E-2</v>
      </c>
      <c r="BF30" s="373">
        <f t="shared" si="12"/>
        <v>360.02147697740713</v>
      </c>
      <c r="BG30" s="380">
        <f t="shared" si="13"/>
        <v>0</v>
      </c>
      <c r="BH30" s="38"/>
    </row>
    <row r="31" spans="2:67" ht="20" customHeight="1" thickBot="1">
      <c r="L31" s="25"/>
      <c r="O31" s="43" t="s">
        <v>11</v>
      </c>
      <c r="P31" s="44" t="s">
        <v>8</v>
      </c>
      <c r="Q31" s="44" t="s">
        <v>9</v>
      </c>
      <c r="R31" s="50" t="s">
        <v>10</v>
      </c>
      <c r="S31" s="189"/>
      <c r="AA31" s="38"/>
      <c r="AB31" s="59"/>
      <c r="AC31" s="344">
        <f t="shared" si="14"/>
        <v>53.393770603899831</v>
      </c>
      <c r="AD31" s="85">
        <f t="shared" si="0"/>
        <v>0.93189709709261315</v>
      </c>
      <c r="AE31" s="297" t="e">
        <f t="shared" si="29"/>
        <v>#N/A</v>
      </c>
      <c r="AF31" s="297" t="e">
        <f t="shared" si="1"/>
        <v>#N/A</v>
      </c>
      <c r="AG31" s="297" t="e">
        <f t="shared" si="15"/>
        <v>#N/A</v>
      </c>
      <c r="AH31" s="297" t="e">
        <f t="shared" si="16"/>
        <v>#N/A</v>
      </c>
      <c r="AI31" s="294" t="e">
        <f t="shared" si="2"/>
        <v>#N/A</v>
      </c>
      <c r="AJ31" s="294" t="e">
        <f t="shared" si="3"/>
        <v>#N/A</v>
      </c>
      <c r="AK31" s="359" t="e">
        <f t="shared" si="17"/>
        <v>#N/A</v>
      </c>
      <c r="AL31" s="380" t="e">
        <f t="shared" si="18"/>
        <v>#N/A</v>
      </c>
      <c r="AM31" s="239"/>
      <c r="AN31" s="295">
        <f t="shared" si="30"/>
        <v>35.190645603899831</v>
      </c>
      <c r="AO31" s="85">
        <f t="shared" si="4"/>
        <v>0.6141926316905203</v>
      </c>
      <c r="AP31" s="297">
        <f t="shared" si="19"/>
        <v>373.72775035127114</v>
      </c>
      <c r="AQ31" s="297">
        <f t="shared" si="37"/>
        <v>12.084147655006912</v>
      </c>
      <c r="AR31" s="297">
        <f t="shared" si="21"/>
        <v>-13.727750351271141</v>
      </c>
      <c r="AS31" s="297">
        <f t="shared" si="22"/>
        <v>-12.084147655006912</v>
      </c>
      <c r="AT31" s="300">
        <f t="shared" si="6"/>
        <v>-1.6436026962642281</v>
      </c>
      <c r="AU31" s="300">
        <f t="shared" si="7"/>
        <v>361.64360269626422</v>
      </c>
      <c r="AV31" s="378">
        <f t="shared" si="8"/>
        <v>0</v>
      </c>
      <c r="AW31" s="380">
        <f t="shared" si="23"/>
        <v>0</v>
      </c>
      <c r="AX31" s="239"/>
      <c r="AY31" s="371">
        <f t="shared" si="31"/>
        <v>34.778047947649831</v>
      </c>
      <c r="AZ31" s="372">
        <f t="shared" si="9"/>
        <v>0.60699144410294603</v>
      </c>
      <c r="BA31" s="372">
        <f t="shared" si="24"/>
        <v>374.16828835910746</v>
      </c>
      <c r="BB31" s="372">
        <f t="shared" si="35"/>
        <v>14.138527231220307</v>
      </c>
      <c r="BC31" s="372">
        <f t="shared" si="32"/>
        <v>-14.168288359107464</v>
      </c>
      <c r="BD31" s="372">
        <f t="shared" si="33"/>
        <v>-14.138527231220307</v>
      </c>
      <c r="BE31" s="373">
        <f t="shared" si="11"/>
        <v>-2.9761127887157457E-2</v>
      </c>
      <c r="BF31" s="373">
        <f t="shared" si="12"/>
        <v>360.02976112788718</v>
      </c>
      <c r="BG31" s="380">
        <f t="shared" si="13"/>
        <v>0</v>
      </c>
      <c r="BH31" s="40"/>
    </row>
    <row r="32" spans="2:67" ht="20" customHeight="1">
      <c r="L32" s="25"/>
      <c r="O32" s="185" t="s">
        <v>4</v>
      </c>
      <c r="P32" s="231">
        <f>R22+R26</f>
        <v>-6.6359639735791216</v>
      </c>
      <c r="Q32" s="231">
        <f>RADIANS(P32)</f>
        <v>-0.11581942038268167</v>
      </c>
      <c r="R32" s="188" t="s">
        <v>130</v>
      </c>
      <c r="S32" s="189"/>
      <c r="AA32" s="38"/>
      <c r="AB32" s="59"/>
      <c r="AC32" s="344">
        <f t="shared" si="14"/>
        <v>55.893770603899831</v>
      </c>
      <c r="AD32" s="85">
        <f t="shared" si="0"/>
        <v>0.97553032839247134</v>
      </c>
      <c r="AE32" s="297" t="e">
        <f t="shared" si="29"/>
        <v>#N/A</v>
      </c>
      <c r="AF32" s="297" t="e">
        <f t="shared" si="1"/>
        <v>#N/A</v>
      </c>
      <c r="AG32" s="297" t="e">
        <f t="shared" si="15"/>
        <v>#N/A</v>
      </c>
      <c r="AH32" s="297" t="e">
        <f t="shared" si="16"/>
        <v>#N/A</v>
      </c>
      <c r="AI32" s="294" t="e">
        <f t="shared" ref="AI32:AI41" si="44">AG32-AH32</f>
        <v>#N/A</v>
      </c>
      <c r="AJ32" s="294" t="e">
        <f t="shared" ref="AJ32:AJ41" si="45">AE32-AF32</f>
        <v>#N/A</v>
      </c>
      <c r="AK32" s="359" t="e">
        <f t="shared" si="17"/>
        <v>#N/A</v>
      </c>
      <c r="AL32" s="380" t="e">
        <f t="shared" si="18"/>
        <v>#N/A</v>
      </c>
      <c r="AM32" s="239"/>
      <c r="AN32" s="295">
        <f t="shared" si="30"/>
        <v>35.268770603899831</v>
      </c>
      <c r="AO32" s="85">
        <f t="shared" si="4"/>
        <v>0.61555617016864095</v>
      </c>
      <c r="AP32" s="297">
        <f t="shared" si="19"/>
        <v>373.64296258076899</v>
      </c>
      <c r="AQ32" s="297">
        <f t="shared" si="37"/>
        <v>11.63036306115368</v>
      </c>
      <c r="AR32" s="297">
        <f t="shared" si="21"/>
        <v>-13.642962580768994</v>
      </c>
      <c r="AS32" s="297">
        <f t="shared" si="22"/>
        <v>-11.63036306115368</v>
      </c>
      <c r="AT32" s="300">
        <f t="shared" si="6"/>
        <v>-2.0125995196153141</v>
      </c>
      <c r="AU32" s="300">
        <f t="shared" si="7"/>
        <v>362.01259951961532</v>
      </c>
      <c r="AV32" s="378">
        <f t="shared" si="8"/>
        <v>0</v>
      </c>
      <c r="AW32" s="380">
        <f t="shared" si="23"/>
        <v>0</v>
      </c>
      <c r="AX32" s="239"/>
      <c r="AY32" s="371">
        <f t="shared" si="31"/>
        <v>34.780489353899831</v>
      </c>
      <c r="AZ32" s="372">
        <f t="shared" si="9"/>
        <v>0.6070340546803874</v>
      </c>
      <c r="BA32" s="372">
        <f t="shared" si="24"/>
        <v>374.16571683988752</v>
      </c>
      <c r="BB32" s="372">
        <f t="shared" si="35"/>
        <v>14.12765953794967</v>
      </c>
      <c r="BC32" s="372">
        <f t="shared" si="32"/>
        <v>-14.165716839887523</v>
      </c>
      <c r="BD32" s="372">
        <f t="shared" si="33"/>
        <v>-14.12765953794967</v>
      </c>
      <c r="BE32" s="373">
        <f t="shared" si="11"/>
        <v>-3.8057301937852728E-2</v>
      </c>
      <c r="BF32" s="373">
        <f t="shared" si="12"/>
        <v>360.03805730193784</v>
      </c>
      <c r="BG32" s="380">
        <f t="shared" si="13"/>
        <v>0</v>
      </c>
      <c r="BH32" s="38"/>
    </row>
    <row r="33" spans="12:66" ht="20" customHeight="1">
      <c r="L33" s="25"/>
      <c r="O33" s="64" t="s">
        <v>128</v>
      </c>
      <c r="P33" s="232">
        <f>BK27</f>
        <v>34.769260186517421</v>
      </c>
      <c r="Q33" s="232">
        <f>RADIANS(P33)</f>
        <v>0.60683806873730672</v>
      </c>
      <c r="R33" s="52"/>
      <c r="S33" s="189"/>
      <c r="AA33" s="38"/>
      <c r="AB33" s="59"/>
      <c r="AC33" s="344">
        <f t="shared" si="14"/>
        <v>58.393770603899831</v>
      </c>
      <c r="AD33" s="85">
        <f t="shared" si="0"/>
        <v>1.0191635596923296</v>
      </c>
      <c r="AE33" s="297" t="e">
        <f t="shared" si="29"/>
        <v>#N/A</v>
      </c>
      <c r="AF33" s="297" t="e">
        <f t="shared" si="1"/>
        <v>#N/A</v>
      </c>
      <c r="AG33" s="297" t="e">
        <f t="shared" si="15"/>
        <v>#N/A</v>
      </c>
      <c r="AH33" s="297" t="e">
        <f t="shared" si="16"/>
        <v>#N/A</v>
      </c>
      <c r="AI33" s="294" t="e">
        <f t="shared" si="44"/>
        <v>#N/A</v>
      </c>
      <c r="AJ33" s="294" t="e">
        <f t="shared" si="45"/>
        <v>#N/A</v>
      </c>
      <c r="AK33" s="359" t="e">
        <f t="shared" si="17"/>
        <v>#N/A</v>
      </c>
      <c r="AL33" s="380" t="e">
        <f t="shared" si="18"/>
        <v>#N/A</v>
      </c>
      <c r="AM33" s="239"/>
      <c r="AN33" s="295">
        <f t="shared" si="30"/>
        <v>35.346895603899831</v>
      </c>
      <c r="AO33" s="85">
        <f t="shared" si="4"/>
        <v>0.61691970864676149</v>
      </c>
      <c r="AP33" s="297">
        <f t="shared" si="19"/>
        <v>373.55772870248529</v>
      </c>
      <c r="AQ33" s="297">
        <f t="shared" si="37"/>
        <v>11.147132902153217</v>
      </c>
      <c r="AR33" s="297">
        <f t="shared" si="21"/>
        <v>-13.557728702485292</v>
      </c>
      <c r="AS33" s="297">
        <f t="shared" si="22"/>
        <v>-11.147132902153217</v>
      </c>
      <c r="AT33" s="300">
        <f t="shared" si="6"/>
        <v>-2.4105958003320751</v>
      </c>
      <c r="AU33" s="300">
        <f t="shared" si="7"/>
        <v>362.41059580033209</v>
      </c>
      <c r="AV33" s="378">
        <f t="shared" si="8"/>
        <v>0</v>
      </c>
      <c r="AW33" s="380">
        <f t="shared" si="23"/>
        <v>0</v>
      </c>
      <c r="AX33" s="239"/>
      <c r="AY33" s="371">
        <f t="shared" si="31"/>
        <v>34.782930760149831</v>
      </c>
      <c r="AZ33" s="372">
        <f t="shared" si="9"/>
        <v>0.60707666525782866</v>
      </c>
      <c r="BA33" s="372">
        <f t="shared" si="24"/>
        <v>374.16314490756383</v>
      </c>
      <c r="BB33" s="372">
        <f t="shared" si="35"/>
        <v>14.116779368757781</v>
      </c>
      <c r="BC33" s="372">
        <f t="shared" si="32"/>
        <v>-14.163144907563833</v>
      </c>
      <c r="BD33" s="372">
        <f t="shared" si="33"/>
        <v>-14.116779368757781</v>
      </c>
      <c r="BE33" s="373">
        <f t="shared" si="11"/>
        <v>-4.6365538806051987E-2</v>
      </c>
      <c r="BF33" s="373">
        <f t="shared" si="12"/>
        <v>360.04636553880607</v>
      </c>
      <c r="BG33" s="380">
        <f t="shared" si="13"/>
        <v>0</v>
      </c>
      <c r="BH33" s="40"/>
    </row>
    <row r="34" spans="12:66" ht="20" customHeight="1">
      <c r="L34" s="25"/>
      <c r="O34" s="53" t="s">
        <v>62</v>
      </c>
      <c r="P34" s="232">
        <f>P22+P26</f>
        <v>3.7859125153001854</v>
      </c>
      <c r="Q34" s="232">
        <f>RADIANS(P34)</f>
        <v>6.6076638584448427E-2</v>
      </c>
      <c r="R34" s="52" t="s">
        <v>132</v>
      </c>
      <c r="S34" s="189"/>
      <c r="AC34" s="344">
        <f t="shared" si="14"/>
        <v>60.893770603899831</v>
      </c>
      <c r="AD34" s="85">
        <f t="shared" si="0"/>
        <v>1.0627967909921878</v>
      </c>
      <c r="AE34" s="297" t="e">
        <f t="shared" si="29"/>
        <v>#N/A</v>
      </c>
      <c r="AF34" s="297" t="e">
        <f t="shared" si="1"/>
        <v>#N/A</v>
      </c>
      <c r="AG34" s="297" t="e">
        <f t="shared" si="15"/>
        <v>#N/A</v>
      </c>
      <c r="AH34" s="297" t="e">
        <f t="shared" si="16"/>
        <v>#N/A</v>
      </c>
      <c r="AI34" s="294" t="e">
        <f t="shared" si="44"/>
        <v>#N/A</v>
      </c>
      <c r="AJ34" s="294" t="e">
        <f t="shared" si="45"/>
        <v>#N/A</v>
      </c>
      <c r="AK34" s="359" t="e">
        <f t="shared" si="17"/>
        <v>#N/A</v>
      </c>
      <c r="AL34" s="380" t="e">
        <f t="shared" si="18"/>
        <v>#N/A</v>
      </c>
      <c r="AM34" s="239"/>
      <c r="AN34" s="295">
        <f t="shared" si="30"/>
        <v>35.425020603899831</v>
      </c>
      <c r="AO34" s="85">
        <f t="shared" si="4"/>
        <v>0.61828324712488203</v>
      </c>
      <c r="AP34" s="297">
        <f t="shared" si="19"/>
        <v>373.47204483101018</v>
      </c>
      <c r="AQ34" s="297">
        <f t="shared" si="37"/>
        <v>10.628215878924559</v>
      </c>
      <c r="AR34" s="297">
        <f t="shared" si="21"/>
        <v>-13.47204483101018</v>
      </c>
      <c r="AS34" s="297">
        <f t="shared" si="22"/>
        <v>-10.628215878924559</v>
      </c>
      <c r="AT34" s="300">
        <f t="shared" si="6"/>
        <v>-2.8438289520856213</v>
      </c>
      <c r="AU34" s="300">
        <f t="shared" si="7"/>
        <v>362.84382895208563</v>
      </c>
      <c r="AV34" s="378">
        <f t="shared" si="8"/>
        <v>0</v>
      </c>
      <c r="AW34" s="380">
        <f t="shared" si="23"/>
        <v>0</v>
      </c>
      <c r="AX34" s="239"/>
      <c r="AY34" s="371">
        <f t="shared" si="31"/>
        <v>34.785372166399831</v>
      </c>
      <c r="AZ34" s="372">
        <f t="shared" si="9"/>
        <v>0.60711927583526992</v>
      </c>
      <c r="BA34" s="372">
        <f t="shared" si="24"/>
        <v>374.16057256202851</v>
      </c>
      <c r="BB34" s="372">
        <f t="shared" si="35"/>
        <v>14.105886684078424</v>
      </c>
      <c r="BC34" s="372">
        <f t="shared" si="32"/>
        <v>-14.160572562028506</v>
      </c>
      <c r="BD34" s="372">
        <f t="shared" si="33"/>
        <v>-14.105886684078424</v>
      </c>
      <c r="BE34" s="373">
        <f t="shared" si="11"/>
        <v>-5.4685877950081618E-2</v>
      </c>
      <c r="BF34" s="373">
        <f t="shared" si="12"/>
        <v>360.05468587795008</v>
      </c>
      <c r="BG34" s="380">
        <f t="shared" si="13"/>
        <v>0</v>
      </c>
      <c r="BH34" s="17"/>
      <c r="BI34" s="374"/>
      <c r="BJ34" s="461"/>
      <c r="BK34" s="374"/>
      <c r="BM34" s="40"/>
      <c r="BN34" s="40"/>
    </row>
    <row r="35" spans="12:66" ht="20" customHeight="1">
      <c r="L35" s="25"/>
      <c r="O35" s="65" t="s">
        <v>7</v>
      </c>
      <c r="P35" s="232">
        <f>P17</f>
        <v>-14.178570307107179</v>
      </c>
      <c r="Q35" s="232">
        <f>RADIANS(P35)</f>
        <v>-0.24746273508452385</v>
      </c>
      <c r="R35" s="52"/>
      <c r="S35" s="189"/>
      <c r="AC35" s="344">
        <f t="shared" si="14"/>
        <v>63.393770603899831</v>
      </c>
      <c r="AD35" s="85">
        <f t="shared" si="0"/>
        <v>1.106430022292046</v>
      </c>
      <c r="AE35" s="297" t="e">
        <f t="shared" si="29"/>
        <v>#N/A</v>
      </c>
      <c r="AF35" s="297" t="e">
        <f t="shared" si="1"/>
        <v>#N/A</v>
      </c>
      <c r="AG35" s="297" t="e">
        <f t="shared" si="15"/>
        <v>#N/A</v>
      </c>
      <c r="AH35" s="297" t="e">
        <f t="shared" si="16"/>
        <v>#N/A</v>
      </c>
      <c r="AI35" s="294" t="e">
        <f t="shared" si="44"/>
        <v>#N/A</v>
      </c>
      <c r="AJ35" s="294" t="e">
        <f t="shared" si="45"/>
        <v>#N/A</v>
      </c>
      <c r="AK35" s="359" t="e">
        <f t="shared" si="17"/>
        <v>#N/A</v>
      </c>
      <c r="AL35" s="380" t="e">
        <f t="shared" si="18"/>
        <v>#N/A</v>
      </c>
      <c r="AM35" s="239"/>
      <c r="AN35" s="295">
        <f t="shared" si="30"/>
        <v>35.503145603899831</v>
      </c>
      <c r="AO35" s="85">
        <f t="shared" si="4"/>
        <v>0.61964678560300257</v>
      </c>
      <c r="AP35" s="297">
        <f t="shared" si="19"/>
        <v>373.38590702510646</v>
      </c>
      <c r="AQ35" s="297">
        <f t="shared" si="37"/>
        <v>10.064764194529866</v>
      </c>
      <c r="AR35" s="297">
        <f t="shared" si="21"/>
        <v>-13.385907025106462</v>
      </c>
      <c r="AS35" s="297">
        <f t="shared" si="22"/>
        <v>-10.064764194529866</v>
      </c>
      <c r="AT35" s="300">
        <f t="shared" si="6"/>
        <v>-3.321142830576596</v>
      </c>
      <c r="AU35" s="300">
        <f t="shared" si="7"/>
        <v>363.3211428305766</v>
      </c>
      <c r="AV35" s="378">
        <f t="shared" si="8"/>
        <v>0</v>
      </c>
      <c r="AW35" s="380">
        <f t="shared" si="23"/>
        <v>0</v>
      </c>
      <c r="AX35" s="239"/>
      <c r="AY35" s="371">
        <f t="shared" si="31"/>
        <v>34.787813572649831</v>
      </c>
      <c r="AZ35" s="372">
        <f t="shared" si="9"/>
        <v>0.60716188641271118</v>
      </c>
      <c r="BA35" s="372">
        <f t="shared" si="24"/>
        <v>374.15799980317354</v>
      </c>
      <c r="BB35" s="372">
        <f t="shared" si="35"/>
        <v>14.094981444132745</v>
      </c>
      <c r="BC35" s="372">
        <f t="shared" si="32"/>
        <v>-14.157999803173539</v>
      </c>
      <c r="BD35" s="372">
        <f t="shared" si="33"/>
        <v>-14.094981444132745</v>
      </c>
      <c r="BE35" s="373">
        <f t="shared" si="11"/>
        <v>-6.3018359040793115E-2</v>
      </c>
      <c r="BF35" s="373">
        <f t="shared" si="12"/>
        <v>360.06301835904077</v>
      </c>
      <c r="BG35" s="380">
        <f t="shared" si="13"/>
        <v>0</v>
      </c>
      <c r="BH35" s="17"/>
      <c r="BI35" s="374"/>
      <c r="BJ35" s="374"/>
      <c r="BK35" s="374"/>
      <c r="BM35" s="40"/>
      <c r="BN35" s="40"/>
    </row>
    <row r="36" spans="12:66" ht="20" customHeight="1">
      <c r="L36" s="25"/>
      <c r="O36" s="186" t="s">
        <v>5</v>
      </c>
      <c r="P36" s="232">
        <f>IF(P34+P35&gt;360,P34+P35-360,IF((P34+P35)&lt;0,P34+P35+360,P34+P35))</f>
        <v>349.60734220819302</v>
      </c>
      <c r="Q36" s="232">
        <f>RADIANS(P36)</f>
        <v>6.1017992106795109</v>
      </c>
      <c r="R36" s="52" t="s">
        <v>134</v>
      </c>
      <c r="S36" s="190"/>
      <c r="AA36" s="6"/>
      <c r="AB36" s="363"/>
      <c r="AC36" s="344">
        <f t="shared" si="14"/>
        <v>65.893770603899839</v>
      </c>
      <c r="AD36" s="85">
        <f t="shared" si="0"/>
        <v>1.1500632535919044</v>
      </c>
      <c r="AE36" s="297" t="e">
        <f t="shared" si="29"/>
        <v>#N/A</v>
      </c>
      <c r="AF36" s="297" t="e">
        <f t="shared" si="1"/>
        <v>#N/A</v>
      </c>
      <c r="AG36" s="297" t="e">
        <f t="shared" si="15"/>
        <v>#N/A</v>
      </c>
      <c r="AH36" s="297" t="e">
        <f t="shared" si="16"/>
        <v>#N/A</v>
      </c>
      <c r="AI36" s="294" t="e">
        <f t="shared" si="44"/>
        <v>#N/A</v>
      </c>
      <c r="AJ36" s="294" t="e">
        <f t="shared" si="45"/>
        <v>#N/A</v>
      </c>
      <c r="AK36" s="359" t="e">
        <f t="shared" si="17"/>
        <v>#N/A</v>
      </c>
      <c r="AL36" s="380" t="e">
        <f t="shared" si="18"/>
        <v>#N/A</v>
      </c>
      <c r="AM36" s="239"/>
      <c r="AN36" s="295">
        <f t="shared" si="30"/>
        <v>35.581270603899831</v>
      </c>
      <c r="AO36" s="85">
        <f t="shared" si="4"/>
        <v>0.62101032408112322</v>
      </c>
      <c r="AP36" s="297">
        <f t="shared" si="19"/>
        <v>373.2993112865754</v>
      </c>
      <c r="AQ36" s="297">
        <f t="shared" si="37"/>
        <v>9.4434808346465697</v>
      </c>
      <c r="AR36" s="297">
        <f t="shared" si="21"/>
        <v>-13.299311286575403</v>
      </c>
      <c r="AS36" s="297">
        <f t="shared" si="22"/>
        <v>-9.4434808346465697</v>
      </c>
      <c r="AT36" s="300">
        <f t="shared" si="6"/>
        <v>-3.8558304519288331</v>
      </c>
      <c r="AU36" s="300">
        <f t="shared" si="7"/>
        <v>363.85583045192885</v>
      </c>
      <c r="AV36" s="378">
        <f t="shared" si="8"/>
        <v>0</v>
      </c>
      <c r="AW36" s="380">
        <f t="shared" si="23"/>
        <v>0</v>
      </c>
      <c r="AX36" s="239"/>
      <c r="AY36" s="371">
        <f t="shared" si="31"/>
        <v>34.790254978899831</v>
      </c>
      <c r="AZ36" s="372">
        <f t="shared" si="9"/>
        <v>0.60720449699015244</v>
      </c>
      <c r="BA36" s="372">
        <f t="shared" si="24"/>
        <v>374.15542663089087</v>
      </c>
      <c r="BB36" s="372">
        <f t="shared" si="35"/>
        <v>14.084063608927636</v>
      </c>
      <c r="BC36" s="372">
        <f t="shared" si="32"/>
        <v>-14.155426630890872</v>
      </c>
      <c r="BD36" s="372">
        <f t="shared" si="33"/>
        <v>-14.084063608927636</v>
      </c>
      <c r="BE36" s="373">
        <f t="shared" si="11"/>
        <v>-7.1363021963236406E-2</v>
      </c>
      <c r="BF36" s="373">
        <f t="shared" si="12"/>
        <v>360.07136302196324</v>
      </c>
      <c r="BG36" s="380">
        <f t="shared" si="13"/>
        <v>0</v>
      </c>
      <c r="BH36" s="41"/>
      <c r="BI36" s="374"/>
      <c r="BJ36" s="374"/>
      <c r="BK36" s="374"/>
      <c r="BM36" s="40"/>
      <c r="BN36" s="40"/>
    </row>
    <row r="37" spans="12:66" ht="20" customHeight="1" thickBot="1">
      <c r="L37" s="25"/>
      <c r="O37" s="187" t="s">
        <v>59</v>
      </c>
      <c r="P37" s="49">
        <f>DEGREES(azb)</f>
        <v>164.63661638488139</v>
      </c>
      <c r="Q37" s="405">
        <f>IF(tb&gt;180,ACOS((SIN(dekb)-SIN(hmb)*SIN(Q33))/(COS(hmb)*COS(Q33))),(2*PI()-ACOS((SIN(dekb)-SIN(hmb)*SIN(Q33))/(COS(hmb)*COS(Q33)))))</f>
        <v>2.873451025259024</v>
      </c>
      <c r="R37" s="222" t="s">
        <v>61</v>
      </c>
      <c r="S37" s="238"/>
      <c r="AA37" s="6"/>
      <c r="AB37" s="363"/>
      <c r="AC37" s="344">
        <f t="shared" si="14"/>
        <v>68.393770603899839</v>
      </c>
      <c r="AD37" s="85">
        <f t="shared" si="0"/>
        <v>1.1936964848917626</v>
      </c>
      <c r="AE37" s="297" t="e">
        <f t="shared" si="29"/>
        <v>#N/A</v>
      </c>
      <c r="AF37" s="297" t="e">
        <f t="shared" si="1"/>
        <v>#N/A</v>
      </c>
      <c r="AG37" s="297" t="e">
        <f t="shared" si="15"/>
        <v>#N/A</v>
      </c>
      <c r="AH37" s="297" t="e">
        <f t="shared" si="16"/>
        <v>#N/A</v>
      </c>
      <c r="AI37" s="294" t="e">
        <f t="shared" si="44"/>
        <v>#N/A</v>
      </c>
      <c r="AJ37" s="294" t="e">
        <f t="shared" si="45"/>
        <v>#N/A</v>
      </c>
      <c r="AK37" s="359" t="e">
        <f t="shared" si="17"/>
        <v>#N/A</v>
      </c>
      <c r="AL37" s="380" t="e">
        <f t="shared" si="18"/>
        <v>#N/A</v>
      </c>
      <c r="AM37" s="266"/>
      <c r="AN37" s="295">
        <f t="shared" si="30"/>
        <v>35.659395603899831</v>
      </c>
      <c r="AO37" s="85">
        <f t="shared" si="4"/>
        <v>0.62237386255924376</v>
      </c>
      <c r="AP37" s="297">
        <f t="shared" si="19"/>
        <v>373.21225355909309</v>
      </c>
      <c r="AQ37" s="297">
        <f t="shared" si="37"/>
        <v>8.7426596327259674</v>
      </c>
      <c r="AR37" s="297">
        <f t="shared" si="21"/>
        <v>-13.212253559093085</v>
      </c>
      <c r="AS37" s="297">
        <f t="shared" si="22"/>
        <v>-8.7426596327259674</v>
      </c>
      <c r="AT37" s="300">
        <f t="shared" si="6"/>
        <v>-4.4695939263671178</v>
      </c>
      <c r="AU37" s="300">
        <f t="shared" si="7"/>
        <v>364.46959392636711</v>
      </c>
      <c r="AV37" s="378">
        <f t="shared" si="8"/>
        <v>0</v>
      </c>
      <c r="AW37" s="380">
        <f t="shared" si="23"/>
        <v>0</v>
      </c>
      <c r="AX37" s="239"/>
      <c r="AY37" s="371">
        <f t="shared" si="31"/>
        <v>34.792696385149831</v>
      </c>
      <c r="AZ37" s="372">
        <f t="shared" si="9"/>
        <v>0.6072471075675937</v>
      </c>
      <c r="BA37" s="372">
        <f t="shared" si="24"/>
        <v>374.15285304507256</v>
      </c>
      <c r="BB37" s="372">
        <f t="shared" si="35"/>
        <v>14.073133138253926</v>
      </c>
      <c r="BC37" s="372">
        <f t="shared" si="32"/>
        <v>-14.152853045072561</v>
      </c>
      <c r="BD37" s="372">
        <f t="shared" si="33"/>
        <v>-14.073133138253926</v>
      </c>
      <c r="BE37" s="373">
        <f t="shared" si="11"/>
        <v>-7.9719906818635167E-2</v>
      </c>
      <c r="BF37" s="373">
        <f t="shared" si="12"/>
        <v>360.07971990681864</v>
      </c>
      <c r="BG37" s="380">
        <f t="shared" si="13"/>
        <v>0</v>
      </c>
      <c r="BH37" s="42"/>
      <c r="BM37" s="40"/>
      <c r="BN37" s="40"/>
    </row>
    <row r="38" spans="12:66" ht="18">
      <c r="L38" s="25"/>
      <c r="O38" s="58"/>
      <c r="P38" s="59"/>
      <c r="S38" s="17"/>
      <c r="T38" s="17"/>
      <c r="U38" s="240"/>
      <c r="V38" s="36"/>
      <c r="W38" s="36"/>
      <c r="X38" s="38"/>
      <c r="Y38" s="17"/>
      <c r="AA38" s="76"/>
      <c r="AB38" s="364"/>
      <c r="AC38" s="344">
        <f t="shared" si="14"/>
        <v>70.893770603899839</v>
      </c>
      <c r="AD38" s="85">
        <f t="shared" si="0"/>
        <v>1.237329716191621</v>
      </c>
      <c r="AE38" s="297" t="e">
        <f t="shared" si="29"/>
        <v>#N/A</v>
      </c>
      <c r="AF38" s="297" t="e">
        <f t="shared" si="1"/>
        <v>#N/A</v>
      </c>
      <c r="AG38" s="297" t="e">
        <f t="shared" si="15"/>
        <v>#N/A</v>
      </c>
      <c r="AH38" s="297" t="e">
        <f t="shared" si="16"/>
        <v>#N/A</v>
      </c>
      <c r="AI38" s="294" t="e">
        <f t="shared" si="44"/>
        <v>#N/A</v>
      </c>
      <c r="AJ38" s="294" t="e">
        <f t="shared" si="45"/>
        <v>#N/A</v>
      </c>
      <c r="AK38" s="359" t="e">
        <f t="shared" si="17"/>
        <v>#N/A</v>
      </c>
      <c r="AL38" s="380" t="e">
        <f t="shared" si="18"/>
        <v>#N/A</v>
      </c>
      <c r="AM38" s="266"/>
      <c r="AN38" s="295">
        <f t="shared" si="30"/>
        <v>35.737520603899831</v>
      </c>
      <c r="AO38" s="85">
        <f t="shared" si="4"/>
        <v>0.6237374010373643</v>
      </c>
      <c r="AP38" s="297">
        <f t="shared" si="19"/>
        <v>373.12472972701482</v>
      </c>
      <c r="AQ38" s="297">
        <f t="shared" si="37"/>
        <v>7.92205687079099</v>
      </c>
      <c r="AR38" s="297">
        <f t="shared" si="21"/>
        <v>-13.124729727014824</v>
      </c>
      <c r="AS38" s="297">
        <f t="shared" si="22"/>
        <v>-7.92205687079099</v>
      </c>
      <c r="AT38" s="300">
        <f t="shared" si="6"/>
        <v>-5.2026728562238338</v>
      </c>
      <c r="AU38" s="300">
        <f t="shared" si="7"/>
        <v>365.20267285622384</v>
      </c>
      <c r="AV38" s="378">
        <f t="shared" si="8"/>
        <v>0</v>
      </c>
      <c r="AW38" s="380">
        <f>IF(COUNTIF($AV$7:$AV$41,TRUE)=1,AV38,IF(COUNTIF($AV$7:$AV$41,TRUE)=0,IF(AND(AV37=0,ISERROR(AV38)=TRUE),TRUE,0)))</f>
        <v>0</v>
      </c>
      <c r="AX38" s="239"/>
      <c r="AY38" s="371">
        <f t="shared" si="31"/>
        <v>34.795137791399831</v>
      </c>
      <c r="AZ38" s="372">
        <f t="shared" si="9"/>
        <v>0.60728971814503496</v>
      </c>
      <c r="BA38" s="372">
        <f t="shared" si="24"/>
        <v>374.15027904561038</v>
      </c>
      <c r="BB38" s="372">
        <f t="shared" si="35"/>
        <v>14.062189991684805</v>
      </c>
      <c r="BC38" s="372">
        <f t="shared" si="32"/>
        <v>-14.150279045610375</v>
      </c>
      <c r="BD38" s="372">
        <f t="shared" si="33"/>
        <v>-14.062189991684805</v>
      </c>
      <c r="BE38" s="373">
        <f t="shared" si="11"/>
        <v>-8.8089053925569871E-2</v>
      </c>
      <c r="BF38" s="373">
        <f t="shared" si="12"/>
        <v>360.08808905392556</v>
      </c>
      <c r="BG38" s="380">
        <f t="shared" si="13"/>
        <v>0</v>
      </c>
      <c r="BL38" s="308"/>
      <c r="BM38" s="29"/>
    </row>
    <row r="39" spans="12:66" ht="18">
      <c r="L39" s="25"/>
      <c r="O39" s="58"/>
      <c r="P39" s="59"/>
      <c r="S39" s="17"/>
      <c r="T39" s="17"/>
      <c r="U39" s="240"/>
      <c r="V39" s="36"/>
      <c r="W39" s="36"/>
      <c r="X39" s="38"/>
      <c r="Y39" s="17"/>
      <c r="AA39" s="76"/>
      <c r="AB39" s="364"/>
      <c r="AC39" s="344">
        <f t="shared" si="14"/>
        <v>73.393770603899839</v>
      </c>
      <c r="AD39" s="85">
        <f t="shared" si="0"/>
        <v>1.2809629474914792</v>
      </c>
      <c r="AE39" s="297" t="e">
        <f t="shared" si="29"/>
        <v>#N/A</v>
      </c>
      <c r="AF39" s="297" t="e">
        <f t="shared" si="1"/>
        <v>#N/A</v>
      </c>
      <c r="AG39" s="297" t="e">
        <f t="shared" si="15"/>
        <v>#N/A</v>
      </c>
      <c r="AH39" s="297" t="e">
        <f t="shared" si="16"/>
        <v>#N/A</v>
      </c>
      <c r="AI39" s="294" t="e">
        <f t="shared" si="44"/>
        <v>#N/A</v>
      </c>
      <c r="AJ39" s="294" t="e">
        <f t="shared" si="45"/>
        <v>#N/A</v>
      </c>
      <c r="AK39" s="359" t="e">
        <f t="shared" si="17"/>
        <v>#N/A</v>
      </c>
      <c r="AL39" s="380" t="e">
        <f t="shared" si="18"/>
        <v>#N/A</v>
      </c>
      <c r="AM39" s="266"/>
      <c r="AN39" s="295">
        <f t="shared" si="30"/>
        <v>35.815645603899831</v>
      </c>
      <c r="AO39" s="85">
        <f t="shared" si="4"/>
        <v>0.62510093951548495</v>
      </c>
      <c r="AP39" s="297">
        <f t="shared" si="19"/>
        <v>373.03673561414763</v>
      </c>
      <c r="AQ39" s="297">
        <f t="shared" si="37"/>
        <v>6.8880161459732694</v>
      </c>
      <c r="AR39" s="297">
        <f t="shared" si="21"/>
        <v>-13.036735614147631</v>
      </c>
      <c r="AS39" s="297">
        <f t="shared" si="22"/>
        <v>-6.8880161459732694</v>
      </c>
      <c r="AT39" s="300">
        <f t="shared" si="6"/>
        <v>-6.1487194681743613</v>
      </c>
      <c r="AU39" s="300">
        <f t="shared" si="7"/>
        <v>366.14871946817436</v>
      </c>
      <c r="AV39" s="378">
        <f t="shared" si="8"/>
        <v>0</v>
      </c>
      <c r="AW39" s="380">
        <f t="shared" si="23"/>
        <v>0</v>
      </c>
      <c r="AX39" s="239"/>
      <c r="AY39" s="371">
        <f t="shared" si="31"/>
        <v>34.797579197649831</v>
      </c>
      <c r="AZ39" s="372">
        <f t="shared" si="9"/>
        <v>0.60733232872247622</v>
      </c>
      <c r="BA39" s="372">
        <f t="shared" si="24"/>
        <v>374.14770463239614</v>
      </c>
      <c r="BB39" s="372">
        <f t="shared" si="35"/>
        <v>14.051234128574389</v>
      </c>
      <c r="BC39" s="372">
        <f t="shared" si="32"/>
        <v>-14.147704632396142</v>
      </c>
      <c r="BD39" s="372">
        <f t="shared" si="33"/>
        <v>-14.051234128574389</v>
      </c>
      <c r="BE39" s="373">
        <f t="shared" si="11"/>
        <v>-9.6470503821752374E-2</v>
      </c>
      <c r="BF39" s="373">
        <f t="shared" si="12"/>
        <v>360.09647050382176</v>
      </c>
      <c r="BG39" s="380">
        <f t="shared" si="13"/>
        <v>0</v>
      </c>
      <c r="BL39" s="308"/>
      <c r="BM39" s="29"/>
    </row>
    <row r="40" spans="12:66" ht="18">
      <c r="L40" s="25"/>
      <c r="O40" s="58"/>
      <c r="P40" s="59"/>
      <c r="S40" s="17"/>
      <c r="T40" s="17"/>
      <c r="U40" s="240"/>
      <c r="V40" s="36"/>
      <c r="W40" s="36"/>
      <c r="X40" s="38"/>
      <c r="Y40" s="17"/>
      <c r="AA40" s="76"/>
      <c r="AB40" s="364"/>
      <c r="AC40" s="344">
        <f t="shared" si="14"/>
        <v>75.893770603899839</v>
      </c>
      <c r="AD40" s="345">
        <f t="shared" si="0"/>
        <v>1.3245961787913374</v>
      </c>
      <c r="AE40" s="346" t="e">
        <f t="shared" si="29"/>
        <v>#N/A</v>
      </c>
      <c r="AF40" s="346" t="e">
        <f t="shared" si="1"/>
        <v>#N/A</v>
      </c>
      <c r="AG40" s="346" t="e">
        <f t="shared" si="15"/>
        <v>#N/A</v>
      </c>
      <c r="AH40" s="346" t="e">
        <f t="shared" si="16"/>
        <v>#N/A</v>
      </c>
      <c r="AI40" s="347" t="e">
        <f t="shared" si="44"/>
        <v>#N/A</v>
      </c>
      <c r="AJ40" s="347" t="e">
        <f t="shared" si="45"/>
        <v>#N/A</v>
      </c>
      <c r="AK40" s="359" t="e">
        <f t="shared" si="17"/>
        <v>#N/A</v>
      </c>
      <c r="AL40" s="380" t="e">
        <f t="shared" si="18"/>
        <v>#N/A</v>
      </c>
      <c r="AM40" s="266"/>
      <c r="AN40" s="295">
        <f t="shared" si="30"/>
        <v>35.893770603899831</v>
      </c>
      <c r="AO40" s="85">
        <f t="shared" si="4"/>
        <v>0.6264644779936055</v>
      </c>
      <c r="AP40" s="297">
        <f t="shared" si="19"/>
        <v>372.9482669824896</v>
      </c>
      <c r="AQ40" s="297">
        <f t="shared" si="37"/>
        <v>5.2403317157167102</v>
      </c>
      <c r="AR40" s="297">
        <f t="shared" si="21"/>
        <v>-12.948266982489599</v>
      </c>
      <c r="AS40" s="297">
        <f t="shared" si="22"/>
        <v>-5.2403317157167102</v>
      </c>
      <c r="AT40" s="300">
        <f t="shared" si="6"/>
        <v>-7.7079352667728891</v>
      </c>
      <c r="AU40" s="300">
        <f t="shared" si="7"/>
        <v>367.70793526677289</v>
      </c>
      <c r="AV40" s="378" t="e">
        <f t="shared" si="8"/>
        <v>#N/A</v>
      </c>
      <c r="AW40" s="380" t="e">
        <f t="shared" si="23"/>
        <v>#N/A</v>
      </c>
      <c r="AX40" s="239"/>
      <c r="AY40" s="371">
        <f t="shared" si="31"/>
        <v>34.800020603899831</v>
      </c>
      <c r="AZ40" s="372">
        <f t="shared" si="9"/>
        <v>0.60737493929991748</v>
      </c>
      <c r="BA40" s="372">
        <f t="shared" si="24"/>
        <v>374.14512980532174</v>
      </c>
      <c r="BB40" s="372">
        <f t="shared" si="35"/>
        <v>14.040265508055693</v>
      </c>
      <c r="BC40" s="372">
        <f t="shared" si="32"/>
        <v>-14.145129805321744</v>
      </c>
      <c r="BD40" s="372">
        <f t="shared" si="33"/>
        <v>-14.040265508055693</v>
      </c>
      <c r="BE40" s="373">
        <f t="shared" si="11"/>
        <v>-0.10486429726605095</v>
      </c>
      <c r="BF40" s="373">
        <f t="shared" si="12"/>
        <v>360.10486429726603</v>
      </c>
      <c r="BG40" s="380">
        <f t="shared" si="13"/>
        <v>0</v>
      </c>
      <c r="BL40" s="308"/>
      <c r="BM40" s="29"/>
    </row>
    <row r="41" spans="12:66" ht="19" customHeight="1">
      <c r="L41" s="25"/>
      <c r="O41" s="58"/>
      <c r="P41" s="59"/>
      <c r="S41" s="17"/>
      <c r="T41" s="17"/>
      <c r="U41" s="17"/>
      <c r="V41" s="36"/>
      <c r="W41" s="36"/>
      <c r="X41" s="38"/>
      <c r="Y41" s="17"/>
      <c r="AA41" s="76"/>
      <c r="AB41" s="364"/>
      <c r="AC41" s="344">
        <f t="shared" si="14"/>
        <v>78.393770603899839</v>
      </c>
      <c r="AD41" s="85">
        <f t="shared" si="0"/>
        <v>1.3682294100911956</v>
      </c>
      <c r="AE41" s="297" t="e">
        <f t="shared" si="29"/>
        <v>#N/A</v>
      </c>
      <c r="AF41" s="297" t="e">
        <f t="shared" si="1"/>
        <v>#N/A</v>
      </c>
      <c r="AG41" s="297" t="e">
        <f t="shared" si="15"/>
        <v>#N/A</v>
      </c>
      <c r="AH41" s="297" t="e">
        <f t="shared" si="16"/>
        <v>#N/A</v>
      </c>
      <c r="AI41" s="294" t="e">
        <f t="shared" si="44"/>
        <v>#N/A</v>
      </c>
      <c r="AJ41" s="294" t="e">
        <f t="shared" si="45"/>
        <v>#N/A</v>
      </c>
      <c r="AK41" s="359" t="e">
        <f t="shared" si="17"/>
        <v>#N/A</v>
      </c>
      <c r="AL41" s="380" t="e">
        <f t="shared" si="18"/>
        <v>#N/A</v>
      </c>
      <c r="AM41" s="266"/>
      <c r="AN41" s="295">
        <f t="shared" si="30"/>
        <v>35.971895603899831</v>
      </c>
      <c r="AO41" s="85">
        <f t="shared" si="4"/>
        <v>0.62782801647172604</v>
      </c>
      <c r="AP41" s="297">
        <f t="shared" si="19"/>
        <v>372.85931953093439</v>
      </c>
      <c r="AQ41" s="297" t="e">
        <f t="shared" si="37"/>
        <v>#N/A</v>
      </c>
      <c r="AR41" s="297">
        <f t="shared" si="21"/>
        <v>-12.859319530934386</v>
      </c>
      <c r="AS41" s="297" t="e">
        <f t="shared" si="22"/>
        <v>#N/A</v>
      </c>
      <c r="AT41" s="300" t="e">
        <f t="shared" si="6"/>
        <v>#N/A</v>
      </c>
      <c r="AU41" s="300" t="e">
        <f t="shared" si="7"/>
        <v>#N/A</v>
      </c>
      <c r="AV41" s="378" t="e">
        <f t="shared" si="8"/>
        <v>#N/A</v>
      </c>
      <c r="AW41" s="380" t="e">
        <f t="shared" si="23"/>
        <v>#N/A</v>
      </c>
      <c r="AX41" s="239"/>
      <c r="AY41" s="371">
        <f t="shared" si="31"/>
        <v>34.802462010149831</v>
      </c>
      <c r="AZ41" s="372">
        <f t="shared" si="9"/>
        <v>0.60741754987735874</v>
      </c>
      <c r="BA41" s="372">
        <f t="shared" si="24"/>
        <v>374.14255456427884</v>
      </c>
      <c r="BB41" s="372">
        <f t="shared" si="35"/>
        <v>14.029284089039065</v>
      </c>
      <c r="BC41" s="372">
        <f t="shared" si="32"/>
        <v>-14.142554564278839</v>
      </c>
      <c r="BD41" s="372">
        <f t="shared" si="33"/>
        <v>-14.029284089039065</v>
      </c>
      <c r="BE41" s="373">
        <f t="shared" si="11"/>
        <v>-0.11327047523977463</v>
      </c>
      <c r="BF41" s="373">
        <f t="shared" si="12"/>
        <v>360.1132704752398</v>
      </c>
      <c r="BG41" s="380">
        <f t="shared" si="13"/>
        <v>0</v>
      </c>
      <c r="BL41" s="308"/>
      <c r="BM41" s="29"/>
    </row>
    <row r="42" spans="12:66" ht="19" thickBot="1">
      <c r="L42" s="25"/>
      <c r="O42" s="58"/>
      <c r="P42" s="59"/>
      <c r="S42" s="17"/>
      <c r="T42" s="17"/>
      <c r="U42" s="240"/>
      <c r="V42" s="36"/>
      <c r="W42" s="36"/>
      <c r="X42" s="38"/>
      <c r="Y42" s="17"/>
      <c r="AA42" s="76"/>
      <c r="AB42" s="364"/>
      <c r="AC42" s="92"/>
      <c r="AD42" s="94"/>
      <c r="AE42" s="93"/>
      <c r="AF42" s="87"/>
      <c r="AG42" s="87"/>
      <c r="AH42" s="87"/>
      <c r="AI42" s="94"/>
      <c r="AJ42" s="87"/>
      <c r="AK42" s="355"/>
      <c r="AL42" s="356"/>
      <c r="AM42" s="266"/>
      <c r="AN42" s="86"/>
      <c r="AO42" s="87"/>
      <c r="AP42" s="87"/>
      <c r="AQ42" s="87"/>
      <c r="AR42" s="87"/>
      <c r="AS42" s="87"/>
      <c r="AT42" s="87"/>
      <c r="AU42" s="87"/>
      <c r="AV42" s="377"/>
      <c r="AW42" s="356"/>
      <c r="AX42" s="239"/>
      <c r="AY42" s="369"/>
      <c r="AZ42" s="370"/>
      <c r="BA42" s="370"/>
      <c r="BB42" s="370"/>
      <c r="BC42" s="370"/>
      <c r="BD42" s="370"/>
      <c r="BE42" s="370"/>
      <c r="BF42" s="370"/>
      <c r="BG42" s="88"/>
      <c r="BL42" s="308"/>
      <c r="BM42" s="29"/>
    </row>
    <row r="43" spans="12:66" ht="18" customHeight="1">
      <c r="L43" s="25"/>
      <c r="O43" s="69"/>
      <c r="P43" s="70"/>
      <c r="Q43" s="71"/>
      <c r="R43" s="71"/>
      <c r="S43" s="71"/>
      <c r="T43" s="71"/>
      <c r="U43" s="72"/>
      <c r="V43" s="78"/>
      <c r="W43" s="78"/>
      <c r="X43" s="73"/>
      <c r="Y43" s="71"/>
      <c r="Z43" s="74"/>
      <c r="AA43" s="79"/>
      <c r="AB43" s="364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266"/>
      <c r="AN43" s="266"/>
      <c r="AO43" s="266"/>
      <c r="AP43" s="266"/>
      <c r="AQ43" s="266"/>
      <c r="AR43" s="266"/>
      <c r="AS43" s="266"/>
      <c r="AT43" s="266"/>
      <c r="AU43" s="266"/>
      <c r="AV43" s="266"/>
      <c r="AW43" s="266"/>
      <c r="AX43" s="239"/>
      <c r="BL43" s="308"/>
      <c r="BM43" s="29"/>
    </row>
    <row r="44" spans="12:66" ht="18">
      <c r="L44" s="25"/>
      <c r="O44" s="263" t="s">
        <v>82</v>
      </c>
      <c r="P44" s="264"/>
      <c r="Q44" s="13"/>
      <c r="S44" s="13"/>
      <c r="T44" s="263" t="s">
        <v>83</v>
      </c>
      <c r="U44" s="265"/>
      <c r="V44" s="35"/>
      <c r="W44" s="61"/>
      <c r="X44" s="60"/>
      <c r="AA44" s="1"/>
      <c r="AB44" s="365"/>
      <c r="AC44" s="67" t="s">
        <v>30</v>
      </c>
      <c r="AK44" s="126"/>
      <c r="AL44" s="126"/>
      <c r="AM44" s="266"/>
      <c r="AN44" s="266"/>
      <c r="AO44" s="266"/>
      <c r="AP44" s="266"/>
      <c r="AQ44" s="266"/>
      <c r="AR44" s="266"/>
      <c r="AS44" s="266"/>
      <c r="AT44" s="266"/>
      <c r="AU44" s="266"/>
      <c r="AV44" s="266"/>
      <c r="AW44" s="266"/>
      <c r="AX44" s="266"/>
      <c r="BL44" s="308"/>
      <c r="BM44" s="29"/>
    </row>
    <row r="45" spans="12:66" ht="19" thickBot="1">
      <c r="L45" s="25"/>
      <c r="AI45" s="126"/>
      <c r="AJ45" s="126"/>
      <c r="AM45" s="266"/>
      <c r="AN45" s="266"/>
      <c r="AO45" s="266"/>
      <c r="AP45" s="266"/>
      <c r="AQ45" s="266"/>
      <c r="AR45" s="266"/>
      <c r="AS45" s="266"/>
      <c r="AT45" s="266"/>
      <c r="AU45" s="266"/>
      <c r="AV45" s="266"/>
      <c r="AW45" s="266"/>
      <c r="AX45" s="266"/>
      <c r="AY45" s="66"/>
      <c r="BL45" s="308"/>
      <c r="BM45" s="29"/>
    </row>
    <row r="46" spans="12:66" ht="19" thickBot="1">
      <c r="L46" s="25"/>
      <c r="O46" s="2" t="s">
        <v>12</v>
      </c>
      <c r="P46" s="255" t="s">
        <v>13</v>
      </c>
      <c r="Q46" s="262" t="s">
        <v>81</v>
      </c>
      <c r="T46" s="149"/>
      <c r="U46" s="522" t="s">
        <v>32</v>
      </c>
      <c r="V46" s="523"/>
      <c r="W46" s="523"/>
      <c r="X46" s="523"/>
      <c r="Y46" s="523"/>
      <c r="Z46" s="523"/>
      <c r="AA46" s="524"/>
      <c r="AC46" s="459"/>
      <c r="AD46" s="389"/>
      <c r="AE46" s="460" t="s">
        <v>138</v>
      </c>
      <c r="AF46" s="421">
        <f>IF(Kurs&lt;90,_s*SIN(RADIANS(90-Kurs)),IF(AND(Kurs&gt;90,Kurs&lt;180),-_s*SIN(RADIANS(Kurs-90)),IF(AND(Kurs&gt;180,Kurs&lt;270),-_s*SIN(RADIANS(270-Kurs)),_s*SIN(RADIANS(Kurs-270)))))</f>
        <v>0</v>
      </c>
      <c r="AG46" s="422" t="s">
        <v>111</v>
      </c>
      <c r="AH46" s="457">
        <f>AF46/60</f>
        <v>0</v>
      </c>
      <c r="AI46" s="429"/>
      <c r="AJ46" s="425">
        <f>RADIANS(vb)</f>
        <v>0</v>
      </c>
      <c r="AK46" s="426" t="s">
        <v>137</v>
      </c>
      <c r="AM46" s="266"/>
      <c r="AN46" s="266"/>
      <c r="AO46" s="266"/>
      <c r="AP46" s="266"/>
      <c r="AQ46" s="266"/>
      <c r="AR46" s="266"/>
      <c r="AS46" s="266"/>
      <c r="AT46" s="521"/>
      <c r="AU46" s="521"/>
      <c r="AV46" s="521"/>
      <c r="AW46" s="360"/>
      <c r="AX46" s="266"/>
      <c r="AY46" s="66"/>
      <c r="BL46" s="308"/>
    </row>
    <row r="47" spans="12:66" ht="19" thickBot="1">
      <c r="L47" s="25"/>
      <c r="O47" s="3">
        <v>1</v>
      </c>
      <c r="P47" s="256">
        <v>0.3</v>
      </c>
      <c r="Q47" s="261">
        <v>-32.299999999999997</v>
      </c>
      <c r="T47" s="150" t="s">
        <v>0</v>
      </c>
      <c r="U47" s="151">
        <v>0</v>
      </c>
      <c r="V47" s="151">
        <v>1</v>
      </c>
      <c r="W47" s="151">
        <v>2</v>
      </c>
      <c r="X47" s="151">
        <v>3</v>
      </c>
      <c r="Y47" s="151">
        <v>4</v>
      </c>
      <c r="Z47" s="151">
        <v>5</v>
      </c>
      <c r="AA47" s="152">
        <v>6</v>
      </c>
      <c r="AC47" s="511" t="s">
        <v>139</v>
      </c>
      <c r="AD47" s="512"/>
      <c r="AE47" s="513"/>
      <c r="AF47" s="423">
        <f>IF(Kurs&lt;90,_s*COS(RADIANS(90-Kurs)),IF(AND(Kurs&gt;90,Kurs&lt;179.99999),_s*COS(RADIANS(Kurs-90)),IF(AND(Kurs&gt;179.99999,Kurs&lt;269.00001),-_s*COS(RADIANS(270-Kurs)),-_s*COS(RADIANS(Kurs-270)))))</f>
        <v>0</v>
      </c>
      <c r="AG47" s="424" t="s">
        <v>111</v>
      </c>
      <c r="AH47" s="458">
        <f>AF47/60/COS(RADIANS(AQ53))</f>
        <v>0</v>
      </c>
      <c r="AI47" s="430"/>
      <c r="AJ47" s="427">
        <f>RADIANS(vl)</f>
        <v>0</v>
      </c>
      <c r="AK47" s="428" t="s">
        <v>137</v>
      </c>
      <c r="AM47" s="266"/>
      <c r="AN47" s="266"/>
      <c r="AO47" s="266"/>
      <c r="AR47" s="266"/>
      <c r="AS47" s="266"/>
      <c r="AT47" s="521"/>
      <c r="AU47" s="521"/>
      <c r="AV47" s="521"/>
      <c r="AW47" s="408"/>
      <c r="AX47" s="266"/>
      <c r="AY47" s="66"/>
      <c r="BL47" s="308"/>
    </row>
    <row r="48" spans="12:66" ht="22" thickBot="1">
      <c r="L48" s="25"/>
      <c r="O48" s="5">
        <f>1+O47</f>
        <v>2</v>
      </c>
      <c r="P48" s="257">
        <v>0.2</v>
      </c>
      <c r="Q48" s="259">
        <v>-32.200000000000003</v>
      </c>
      <c r="T48" s="153"/>
      <c r="U48" s="154" t="s">
        <v>43</v>
      </c>
      <c r="V48" s="154" t="s">
        <v>43</v>
      </c>
      <c r="W48" s="154" t="s">
        <v>43</v>
      </c>
      <c r="X48" s="154" t="s">
        <v>43</v>
      </c>
      <c r="Y48" s="154" t="s">
        <v>43</v>
      </c>
      <c r="Z48" s="154" t="s">
        <v>43</v>
      </c>
      <c r="AA48" s="155" t="s">
        <v>43</v>
      </c>
      <c r="AM48" s="266"/>
      <c r="AN48" s="266"/>
      <c r="AO48" s="266"/>
      <c r="AP48" s="407"/>
      <c r="AR48" s="266"/>
      <c r="AS48" s="266"/>
      <c r="AX48" s="266"/>
      <c r="AY48" s="66"/>
      <c r="BH48" s="14"/>
      <c r="BL48" s="308"/>
    </row>
    <row r="49" spans="1:68" ht="19" thickBot="1">
      <c r="L49" s="25"/>
      <c r="O49" s="5">
        <f t="shared" ref="O49:O58" si="46">1+O48</f>
        <v>3</v>
      </c>
      <c r="P49" s="257">
        <v>0.1</v>
      </c>
      <c r="Q49" s="259">
        <v>-32.1</v>
      </c>
      <c r="T49" s="156">
        <v>3</v>
      </c>
      <c r="U49" s="157">
        <v>1.8</v>
      </c>
      <c r="V49" s="157">
        <v>-0.1</v>
      </c>
      <c r="W49" s="157">
        <v>-0.9</v>
      </c>
      <c r="X49" s="157">
        <v>-1.5</v>
      </c>
      <c r="Y49" s="157">
        <v>-2</v>
      </c>
      <c r="Z49" s="157">
        <v>-2.4</v>
      </c>
      <c r="AA49" s="158">
        <v>-2.8</v>
      </c>
      <c r="AC49" s="444" t="s">
        <v>145</v>
      </c>
      <c r="AD49" s="445">
        <f>K26/52</f>
        <v>3.8461538461538464E-2</v>
      </c>
      <c r="AE49" s="409"/>
      <c r="AF49" s="409"/>
      <c r="AH49" s="1"/>
      <c r="AI49" s="126"/>
      <c r="AM49" s="266"/>
      <c r="AN49" s="266"/>
      <c r="AO49" s="266"/>
      <c r="AR49" s="266"/>
      <c r="AS49" s="266"/>
      <c r="AX49" s="266"/>
      <c r="AY49" s="66"/>
      <c r="BH49" s="14"/>
      <c r="BL49" s="308"/>
    </row>
    <row r="50" spans="1:68" ht="19" thickBot="1">
      <c r="L50" s="25"/>
      <c r="O50" s="5">
        <f t="shared" si="46"/>
        <v>4</v>
      </c>
      <c r="P50" s="257">
        <v>0</v>
      </c>
      <c r="Q50" s="259">
        <v>-32</v>
      </c>
      <c r="T50" s="156">
        <f>3+1/3</f>
        <v>3.3333333333333335</v>
      </c>
      <c r="U50" s="157">
        <v>2.8</v>
      </c>
      <c r="V50" s="157">
        <v>0.9</v>
      </c>
      <c r="W50" s="157">
        <v>0.1</v>
      </c>
      <c r="X50" s="157">
        <v>-0.5</v>
      </c>
      <c r="Y50" s="157">
        <v>-0.9</v>
      </c>
      <c r="Z50" s="157">
        <v>-1.4</v>
      </c>
      <c r="AA50" s="158">
        <v>-1.8</v>
      </c>
      <c r="AM50" s="266"/>
      <c r="AN50" s="266"/>
      <c r="AO50" s="266"/>
      <c r="AX50" s="266"/>
      <c r="AY50" s="66"/>
      <c r="BH50" s="14"/>
      <c r="BL50" s="308"/>
    </row>
    <row r="51" spans="1:68" ht="22" thickBot="1">
      <c r="L51" s="25"/>
      <c r="O51" s="5">
        <f t="shared" si="46"/>
        <v>5</v>
      </c>
      <c r="P51" s="257">
        <v>-0.2</v>
      </c>
      <c r="Q51" s="259">
        <v>-31.8</v>
      </c>
      <c r="T51" s="156">
        <f>T50+1/3</f>
        <v>3.666666666666667</v>
      </c>
      <c r="U51" s="157">
        <v>3.6</v>
      </c>
      <c r="V51" s="157">
        <v>1.8</v>
      </c>
      <c r="W51" s="157">
        <v>1</v>
      </c>
      <c r="X51" s="157">
        <v>0.4</v>
      </c>
      <c r="Y51" s="157">
        <v>0</v>
      </c>
      <c r="Z51" s="157">
        <v>-0.5</v>
      </c>
      <c r="AA51" s="159">
        <v>-0.9</v>
      </c>
      <c r="AC51" s="270" t="s">
        <v>88</v>
      </c>
      <c r="AD51" s="271" t="s">
        <v>89</v>
      </c>
      <c r="AE51" s="269" t="s">
        <v>90</v>
      </c>
      <c r="AF51" s="269" t="s">
        <v>91</v>
      </c>
      <c r="AG51" s="269" t="s">
        <v>135</v>
      </c>
      <c r="AH51" s="273" t="s">
        <v>94</v>
      </c>
      <c r="AI51" s="273" t="s">
        <v>95</v>
      </c>
      <c r="AJ51" s="273" t="s">
        <v>136</v>
      </c>
      <c r="AK51" s="97" t="s">
        <v>146</v>
      </c>
      <c r="AM51" s="266"/>
      <c r="AN51" s="266"/>
      <c r="AO51" s="266"/>
      <c r="AP51" s="266"/>
      <c r="AQ51" s="266"/>
      <c r="AR51" s="266"/>
      <c r="AS51" s="266"/>
      <c r="AU51" s="266"/>
      <c r="AV51" s="266"/>
      <c r="AW51" s="266"/>
      <c r="AX51" s="266"/>
      <c r="AY51" s="66"/>
      <c r="BH51" s="18"/>
      <c r="BL51" s="308"/>
      <c r="BP51" s="18"/>
    </row>
    <row r="52" spans="1:68" ht="18">
      <c r="L52" s="25"/>
      <c r="O52" s="5">
        <f t="shared" si="46"/>
        <v>6</v>
      </c>
      <c r="P52" s="257">
        <v>-0.2</v>
      </c>
      <c r="Q52" s="259">
        <v>-31.8</v>
      </c>
      <c r="T52" s="156">
        <f>T51+1/3</f>
        <v>4</v>
      </c>
      <c r="U52" s="157">
        <v>4.4000000000000004</v>
      </c>
      <c r="V52" s="157">
        <v>2.6</v>
      </c>
      <c r="W52" s="157">
        <v>1.8</v>
      </c>
      <c r="X52" s="157">
        <v>1.2</v>
      </c>
      <c r="Y52" s="157">
        <v>0.7</v>
      </c>
      <c r="Z52" s="157">
        <v>0.3</v>
      </c>
      <c r="AA52" s="159">
        <v>-0.1</v>
      </c>
      <c r="AC52" s="416"/>
      <c r="AD52" s="90"/>
      <c r="AE52" s="90"/>
      <c r="AF52" s="90"/>
      <c r="AG52" s="90"/>
      <c r="AH52" s="90"/>
      <c r="AI52" s="90"/>
      <c r="AJ52" s="90"/>
      <c r="AK52" s="410"/>
      <c r="AM52" s="266"/>
      <c r="AN52" s="266"/>
      <c r="AO52" s="266"/>
      <c r="AP52" s="266"/>
      <c r="AQ52" s="266"/>
      <c r="AR52" s="266"/>
      <c r="AS52" s="266"/>
      <c r="AU52" s="266"/>
      <c r="AV52" s="266"/>
      <c r="AW52" s="266"/>
      <c r="AX52" s="266"/>
      <c r="AY52" s="66"/>
      <c r="BH52" s="18"/>
      <c r="BL52" s="308"/>
      <c r="BP52" s="18"/>
    </row>
    <row r="53" spans="1:68" ht="16">
      <c r="A53" s="21"/>
      <c r="J53" s="268"/>
      <c r="K53" s="491"/>
      <c r="L53" s="491"/>
      <c r="O53" s="5">
        <f t="shared" si="46"/>
        <v>7</v>
      </c>
      <c r="P53" s="257">
        <v>-0.2</v>
      </c>
      <c r="Q53" s="259">
        <v>-31.8</v>
      </c>
      <c r="T53" s="156">
        <f t="shared" ref="T53:T72" si="47">T52+1/3</f>
        <v>4.333333333333333</v>
      </c>
      <c r="U53" s="157">
        <v>5.0999999999999996</v>
      </c>
      <c r="V53" s="157">
        <v>3.2</v>
      </c>
      <c r="W53" s="157">
        <v>2.5</v>
      </c>
      <c r="X53" s="157">
        <v>1.9</v>
      </c>
      <c r="Y53" s="157">
        <v>1.4</v>
      </c>
      <c r="Z53" s="157">
        <v>1</v>
      </c>
      <c r="AA53" s="159">
        <v>0.6</v>
      </c>
      <c r="AC53" s="295">
        <f t="shared" ref="AC53:AC78" si="48">AC54+$AD$49</f>
        <v>35.769260186517464</v>
      </c>
      <c r="AD53" s="85">
        <f t="shared" ref="AD53:AD54" si="49">RADIANS(AC53)</f>
        <v>0.62429136125725082</v>
      </c>
      <c r="AE53" s="297">
        <f t="shared" ref="AE53:AE84" si="50">IFERROR(DEGREES(grta+IF(dira="W",-1,1)*ACOS((SIN(hma)-SIN(deka)*SIN(AD53))/COS(deka)/COS(AD53))),#N/A)</f>
        <v>373.08903761025965</v>
      </c>
      <c r="AF53" s="297">
        <f t="shared" ref="AF53:AF54" si="51">IFERROR(DEGREES(grtb+IF(dirb="W",-1,1)*ACOS((SIN(hmb)-SIN(dekb)*SIN(AD53))/COS(dekb)/COS(AD53))),#N/A)</f>
        <v>7.5368732493243327</v>
      </c>
      <c r="AG53" s="411">
        <f t="shared" ref="AG53:AG84" si="52">IFERROR(DEGREES(grta+IF(dira="W",-1,1)*ACOS((SIN(hma)-SIN(deka)*SIN(AD53+$BK$22))/COS(deka)/COS(AD53+$BK$22))),#N/A)</f>
        <v>373.08903761025965</v>
      </c>
      <c r="AH53" s="297">
        <f t="shared" ref="AH53:AH54" si="53">IF(AE53&lt;0,ABS(AE53),IF(AE53&gt;360,AE53-360,IF(AND(AE53&gt;180,AE53&lt;360),360-AE53,AE53)))*IF(AE53&lt;0,1,IF(AE53&gt;360,-1,IF(AND(AE53&gt;180,AE53&lt;360),1,-1)))</f>
        <v>-13.089037610259652</v>
      </c>
      <c r="AI53" s="297">
        <f t="shared" ref="AI53:AI54" si="54">IF(AF53&lt;0,ABS(AF53),IF(AF53&gt;360,AF53-360,IF(AND(AF53&gt;180,AF53&lt;360),360-AF53,AF53)))*IF(AF53&lt;0,1,IF(AF53&gt;360,-1,IF(AND(AF53&gt;180,AF53&lt;360),1,-1)))</f>
        <v>-7.5368732493243327</v>
      </c>
      <c r="AJ53" s="297">
        <f t="shared" ref="AJ53:AJ54" si="55">IF(AG53&lt;0,ABS(AG53),IF(AG53&gt;360,AG53-360,IF(AND(AG53&gt;180,AG53&lt;360),360-AG53,AG53)))*IF(AG53&lt;0,1,IF(AG53&gt;360,-1,IF(AND(AG53&gt;180,AG53&lt;360),1,-1)))</f>
        <v>-13.089037610259652</v>
      </c>
      <c r="AK53" s="412"/>
      <c r="AM53" s="266"/>
      <c r="AN53" s="266"/>
      <c r="AO53" s="266"/>
      <c r="AP53" s="266"/>
      <c r="AQ53" s="266"/>
      <c r="AR53" s="266"/>
      <c r="AS53" s="266"/>
      <c r="AT53" s="266"/>
      <c r="AU53" s="266"/>
      <c r="AV53" s="266"/>
      <c r="AW53" s="266"/>
      <c r="AX53" s="266"/>
      <c r="AY53" s="66"/>
      <c r="BH53" s="18"/>
      <c r="BP53" s="18"/>
    </row>
    <row r="54" spans="1:68" ht="17">
      <c r="B54" s="23" t="s">
        <v>23</v>
      </c>
      <c r="O54" s="5">
        <f t="shared" si="46"/>
        <v>8</v>
      </c>
      <c r="P54" s="257">
        <v>-0.2</v>
      </c>
      <c r="Q54" s="259">
        <v>-31.8</v>
      </c>
      <c r="T54" s="156">
        <f t="shared" si="47"/>
        <v>4.6666666666666661</v>
      </c>
      <c r="U54" s="157">
        <v>5.7</v>
      </c>
      <c r="V54" s="157">
        <v>3.8</v>
      </c>
      <c r="W54" s="157">
        <v>3.1</v>
      </c>
      <c r="X54" s="157">
        <v>2.5</v>
      </c>
      <c r="Y54" s="157">
        <v>2</v>
      </c>
      <c r="Z54" s="157">
        <v>1.6</v>
      </c>
      <c r="AA54" s="159">
        <v>1.2</v>
      </c>
      <c r="AC54" s="295">
        <f t="shared" si="48"/>
        <v>35.730798648055924</v>
      </c>
      <c r="AD54" s="85">
        <f t="shared" si="49"/>
        <v>0.62362008077571451</v>
      </c>
      <c r="AE54" s="297">
        <f t="shared" si="50"/>
        <v>373.13227879919987</v>
      </c>
      <c r="AF54" s="297">
        <f t="shared" si="51"/>
        <v>7.9990587597270491</v>
      </c>
      <c r="AG54" s="411">
        <f t="shared" si="52"/>
        <v>373.13227879919987</v>
      </c>
      <c r="AH54" s="297">
        <f t="shared" si="53"/>
        <v>-13.132278799199867</v>
      </c>
      <c r="AI54" s="297">
        <f t="shared" si="54"/>
        <v>-7.9990587597270491</v>
      </c>
      <c r="AJ54" s="297">
        <f t="shared" si="55"/>
        <v>-13.132278799199867</v>
      </c>
      <c r="AK54" s="412"/>
      <c r="AM54" s="266"/>
      <c r="AN54" s="266"/>
      <c r="AO54" s="266"/>
      <c r="AP54" s="266"/>
      <c r="AQ54" s="266"/>
      <c r="AR54" s="266"/>
      <c r="AS54" s="266"/>
      <c r="AT54" s="266"/>
      <c r="AU54" s="266"/>
      <c r="AV54" s="266"/>
      <c r="AW54" s="266"/>
      <c r="AX54" s="266"/>
      <c r="BH54" s="18"/>
      <c r="BP54" s="18"/>
    </row>
    <row r="55" spans="1:68" ht="16">
      <c r="B55" s="323" t="s">
        <v>48</v>
      </c>
      <c r="C55" s="490">
        <f>H11</f>
        <v>0.42297453703703702</v>
      </c>
      <c r="D55" s="501"/>
      <c r="E55" s="501"/>
      <c r="F55" s="501"/>
      <c r="G55" s="489">
        <f>H19</f>
        <v>0.50152777777777779</v>
      </c>
      <c r="H55" s="489"/>
      <c r="I55" s="490"/>
      <c r="J55" s="268"/>
      <c r="K55" s="237"/>
      <c r="L55" s="237"/>
      <c r="M55" s="21"/>
      <c r="O55" s="5">
        <f t="shared" si="46"/>
        <v>9</v>
      </c>
      <c r="P55" s="257">
        <v>-0.1</v>
      </c>
      <c r="Q55" s="259">
        <v>-31.9</v>
      </c>
      <c r="T55" s="156">
        <f t="shared" si="47"/>
        <v>4.9999999999999991</v>
      </c>
      <c r="U55" s="157">
        <v>6.3</v>
      </c>
      <c r="V55" s="157">
        <v>4.4000000000000004</v>
      </c>
      <c r="W55" s="157">
        <v>3.7</v>
      </c>
      <c r="X55" s="157">
        <v>3.1</v>
      </c>
      <c r="Y55" s="157">
        <v>2.6</v>
      </c>
      <c r="Z55" s="157">
        <v>2.2000000000000002</v>
      </c>
      <c r="AA55" s="159">
        <v>1.8</v>
      </c>
      <c r="AC55" s="295">
        <f t="shared" si="48"/>
        <v>35.692337109594384</v>
      </c>
      <c r="AD55" s="85">
        <f t="shared" ref="AD55:AD63" si="56">RADIANS(AC55)</f>
        <v>0.62294880029417821</v>
      </c>
      <c r="AE55" s="297">
        <f t="shared" si="50"/>
        <v>373.17540609627696</v>
      </c>
      <c r="AF55" s="297">
        <f t="shared" ref="AF55:AF63" si="57">IFERROR(DEGREES(grtb+IF(dirb="W",-1,1)*ACOS((SIN(hmb)-SIN(dekb)*SIN(AD55))/COS(dekb)/COS(AD55))),#N/A)</f>
        <v>8.4147272014489154</v>
      </c>
      <c r="AG55" s="411">
        <f t="shared" si="52"/>
        <v>373.17540609627696</v>
      </c>
      <c r="AH55" s="297">
        <f t="shared" ref="AH55:AH63" si="58">IF(AE55&lt;0,ABS(AE55),IF(AE55&gt;360,AE55-360,IF(AND(AE55&gt;180,AE55&lt;360),360-AE55,AE55)))*IF(AE55&lt;0,1,IF(AE55&gt;360,-1,IF(AND(AE55&gt;180,AE55&lt;360),1,-1)))</f>
        <v>-13.175406096276959</v>
      </c>
      <c r="AI55" s="297">
        <f t="shared" ref="AI55:AI63" si="59">IF(AF55&lt;0,ABS(AF55),IF(AF55&gt;360,AF55-360,IF(AND(AF55&gt;180,AF55&lt;360),360-AF55,AF55)))*IF(AF55&lt;0,1,IF(AF55&gt;360,-1,IF(AND(AF55&gt;180,AF55&lt;360),1,-1)))</f>
        <v>-8.4147272014489154</v>
      </c>
      <c r="AJ55" s="297">
        <f t="shared" ref="AJ55:AJ104" si="60">IF(AG55&lt;0,ABS(AG55),IF(AG55&gt;360,AG55-360,IF(AND(AG55&gt;180,AG55&lt;360),360-AG55,AG55)))*IF(AG55&lt;0,1,IF(AG55&gt;360,-1,IF(AND(AG55&gt;180,AG55&lt;360),1,-1)))</f>
        <v>-13.175406096276959</v>
      </c>
      <c r="AK55" s="412"/>
      <c r="AL55" s="33"/>
      <c r="AM55" s="266"/>
      <c r="AN55" s="266"/>
      <c r="AO55" s="266"/>
      <c r="AP55" s="266"/>
      <c r="AQ55" s="266"/>
      <c r="AR55" s="266"/>
      <c r="AS55" s="266"/>
      <c r="AT55" s="266"/>
      <c r="AU55" s="266"/>
      <c r="AV55" s="266"/>
      <c r="AW55" s="266"/>
      <c r="AX55" s="266"/>
      <c r="AZ55" s="510"/>
      <c r="BA55" s="510"/>
      <c r="BB55" s="510"/>
      <c r="BC55" s="510"/>
      <c r="BH55" s="18"/>
      <c r="BP55" s="18"/>
    </row>
    <row r="56" spans="1:68" ht="16">
      <c r="A56" s="21"/>
      <c r="B56" s="320" t="s">
        <v>49</v>
      </c>
      <c r="C56" s="467">
        <f>ABS(ROUNDDOWN(P16,0))</f>
        <v>335</v>
      </c>
      <c r="D56" s="467"/>
      <c r="E56" s="325">
        <f>(ABS(P16)-C56)*60</f>
        <v>30.088371486186816</v>
      </c>
      <c r="F56" s="330"/>
      <c r="G56" s="324">
        <f>ABS(ROUNDDOWN(P34,0))</f>
        <v>3</v>
      </c>
      <c r="H56" s="508">
        <f>(ABS(P34)-G56)*60</f>
        <v>47.154750918011118</v>
      </c>
      <c r="I56" s="509"/>
      <c r="M56" s="21"/>
      <c r="O56" s="5">
        <f>1+O55</f>
        <v>10</v>
      </c>
      <c r="P56" s="257">
        <v>0.1</v>
      </c>
      <c r="Q56" s="259">
        <v>-32.1</v>
      </c>
      <c r="T56" s="156">
        <f t="shared" si="47"/>
        <v>5.3333333333333321</v>
      </c>
      <c r="U56" s="157">
        <v>6.8</v>
      </c>
      <c r="V56" s="157">
        <v>5</v>
      </c>
      <c r="W56" s="157">
        <v>4.2</v>
      </c>
      <c r="X56" s="157">
        <v>3.6</v>
      </c>
      <c r="Y56" s="157">
        <v>3.1</v>
      </c>
      <c r="Z56" s="157">
        <v>2.7</v>
      </c>
      <c r="AA56" s="159">
        <v>2.2999999999999998</v>
      </c>
      <c r="AC56" s="295">
        <f t="shared" si="48"/>
        <v>35.653875571132843</v>
      </c>
      <c r="AD56" s="85">
        <f t="shared" si="56"/>
        <v>0.6222775198126419</v>
      </c>
      <c r="AE56" s="297">
        <f t="shared" si="50"/>
        <v>373.21842000100315</v>
      </c>
      <c r="AF56" s="297">
        <f t="shared" si="57"/>
        <v>8.7954721729287506</v>
      </c>
      <c r="AG56" s="411">
        <f t="shared" si="52"/>
        <v>373.21842000100315</v>
      </c>
      <c r="AH56" s="297">
        <f t="shared" si="58"/>
        <v>-13.218420001003153</v>
      </c>
      <c r="AI56" s="297">
        <f t="shared" si="59"/>
        <v>-8.7954721729287506</v>
      </c>
      <c r="AJ56" s="297">
        <f t="shared" si="60"/>
        <v>-13.218420001003153</v>
      </c>
      <c r="AK56" s="412"/>
      <c r="AL56" s="32"/>
      <c r="AM56" s="266"/>
      <c r="AN56" s="266"/>
      <c r="AO56" s="266"/>
      <c r="AP56" s="266"/>
      <c r="AQ56" s="266"/>
      <c r="AR56" s="266"/>
      <c r="AS56" s="266"/>
      <c r="AT56" s="266"/>
      <c r="AU56" s="266"/>
      <c r="AV56" s="266"/>
      <c r="AW56" s="266"/>
      <c r="AX56" s="266"/>
      <c r="AZ56" s="126"/>
      <c r="BA56" s="126"/>
      <c r="BB56" s="126"/>
      <c r="BC56" s="126"/>
      <c r="BH56" s="18"/>
      <c r="BP56" s="18"/>
    </row>
    <row r="57" spans="1:68" ht="16">
      <c r="B57" s="321" t="s">
        <v>50</v>
      </c>
      <c r="C57" s="466">
        <f>ABS(ROUNDDOWN(P14,0))</f>
        <v>6</v>
      </c>
      <c r="D57" s="466"/>
      <c r="E57" s="326">
        <f>(ABS(P14)-C57)*60</f>
        <v>36.373763766010057</v>
      </c>
      <c r="F57" s="169"/>
      <c r="G57" s="327">
        <f>ABS(ROUNDDOWN(P32,0))</f>
        <v>6</v>
      </c>
      <c r="H57" s="506">
        <f>(ABS(P32)-G57)*60</f>
        <v>38.157838414747296</v>
      </c>
      <c r="I57" s="507"/>
      <c r="O57" s="5">
        <f>1+O56</f>
        <v>11</v>
      </c>
      <c r="P57" s="257">
        <v>0.2</v>
      </c>
      <c r="Q57" s="259">
        <v>-32.200000000000003</v>
      </c>
      <c r="T57" s="156">
        <f t="shared" si="47"/>
        <v>5.6666666666666652</v>
      </c>
      <c r="U57" s="157">
        <v>7.3</v>
      </c>
      <c r="V57" s="157">
        <v>5.4</v>
      </c>
      <c r="W57" s="157">
        <v>4.7</v>
      </c>
      <c r="X57" s="157">
        <v>4.0999999999999996</v>
      </c>
      <c r="Y57" s="157">
        <v>3.6</v>
      </c>
      <c r="Z57" s="157">
        <v>3.2</v>
      </c>
      <c r="AA57" s="159">
        <v>2.8</v>
      </c>
      <c r="AC57" s="295">
        <f t="shared" si="48"/>
        <v>35.615414032671303</v>
      </c>
      <c r="AD57" s="85">
        <f t="shared" si="56"/>
        <v>0.62160623933110559</v>
      </c>
      <c r="AE57" s="297">
        <f t="shared" si="50"/>
        <v>373.26132100930312</v>
      </c>
      <c r="AF57" s="297">
        <f t="shared" si="57"/>
        <v>9.1487380873838688</v>
      </c>
      <c r="AG57" s="411">
        <f t="shared" si="52"/>
        <v>373.26132100930312</v>
      </c>
      <c r="AH57" s="297">
        <f t="shared" si="58"/>
        <v>-13.261321009303117</v>
      </c>
      <c r="AI57" s="297">
        <f t="shared" si="59"/>
        <v>-9.1487380873838688</v>
      </c>
      <c r="AJ57" s="297">
        <f t="shared" si="60"/>
        <v>-13.261321009303117</v>
      </c>
      <c r="AK57" s="412"/>
      <c r="AM57" s="266"/>
      <c r="AN57" s="266"/>
      <c r="AO57" s="266"/>
      <c r="AP57" s="266"/>
      <c r="AQ57" s="266"/>
      <c r="AR57" s="266"/>
      <c r="AS57" s="266"/>
      <c r="AT57" s="266"/>
      <c r="AU57" s="266"/>
      <c r="AV57" s="266"/>
      <c r="AW57" s="266"/>
      <c r="AX57" s="266"/>
      <c r="AZ57" s="126"/>
      <c r="BA57" s="126"/>
      <c r="BB57" s="126"/>
      <c r="BC57" s="126"/>
      <c r="BH57" s="18"/>
      <c r="BP57" s="18"/>
    </row>
    <row r="58" spans="1:68" ht="17" thickBot="1">
      <c r="B58" s="321" t="s">
        <v>51</v>
      </c>
      <c r="C58" s="466">
        <f>ABS(ROUNDDOWN(ta,0))</f>
        <v>321</v>
      </c>
      <c r="D58" s="466"/>
      <c r="E58" s="326">
        <f>(ABS(ta)-C58)*60</f>
        <v>19.374153059756054</v>
      </c>
      <c r="F58" s="169"/>
      <c r="G58" s="327">
        <f>ABS(ROUNDDOWN(tb,0))</f>
        <v>349</v>
      </c>
      <c r="H58" s="506">
        <f>(ABS(tb)-G58)*60</f>
        <v>36.440532491581052</v>
      </c>
      <c r="I58" s="507"/>
      <c r="O58" s="4">
        <f t="shared" si="46"/>
        <v>12</v>
      </c>
      <c r="P58" s="258">
        <v>0.3</v>
      </c>
      <c r="Q58" s="260">
        <v>-32.299999999999997</v>
      </c>
      <c r="T58" s="156">
        <f t="shared" si="47"/>
        <v>5.9999999999999982</v>
      </c>
      <c r="U58" s="157">
        <v>7.7</v>
      </c>
      <c r="V58" s="157">
        <v>5.8</v>
      </c>
      <c r="W58" s="157">
        <v>5.0999999999999996</v>
      </c>
      <c r="X58" s="157">
        <v>4.5999999999999996</v>
      </c>
      <c r="Y58" s="157">
        <v>4.0999999999999996</v>
      </c>
      <c r="Z58" s="157">
        <v>3.7</v>
      </c>
      <c r="AA58" s="159">
        <v>3.3</v>
      </c>
      <c r="AC58" s="295">
        <f t="shared" si="48"/>
        <v>35.576952494209763</v>
      </c>
      <c r="AD58" s="85">
        <f t="shared" si="56"/>
        <v>0.62093495884956929</v>
      </c>
      <c r="AE58" s="297">
        <f t="shared" si="50"/>
        <v>373.30410961355</v>
      </c>
      <c r="AF58" s="297">
        <f t="shared" si="57"/>
        <v>9.4796428373537562</v>
      </c>
      <c r="AG58" s="411">
        <f t="shared" si="52"/>
        <v>373.30410961355</v>
      </c>
      <c r="AH58" s="297">
        <f t="shared" si="58"/>
        <v>-13.304109613549997</v>
      </c>
      <c r="AI58" s="297">
        <f t="shared" si="59"/>
        <v>-9.4796428373537562</v>
      </c>
      <c r="AJ58" s="297">
        <f t="shared" si="60"/>
        <v>-13.304109613549997</v>
      </c>
      <c r="AK58" s="412"/>
      <c r="AM58" s="266"/>
      <c r="AN58" s="266"/>
      <c r="AO58" s="266"/>
      <c r="AP58" s="266"/>
      <c r="AQ58" s="266"/>
      <c r="AR58" s="266"/>
      <c r="AS58" s="266"/>
      <c r="AT58" s="266"/>
      <c r="AU58" s="266"/>
      <c r="AV58" s="266"/>
      <c r="AW58" s="266"/>
      <c r="AX58" s="266"/>
      <c r="AZ58" s="126"/>
      <c r="BA58" s="126"/>
      <c r="BB58" s="126"/>
      <c r="BC58" s="126"/>
      <c r="BH58" s="18"/>
      <c r="BP58" s="18"/>
    </row>
    <row r="59" spans="1:68" ht="16">
      <c r="B59" s="321" t="s">
        <v>52</v>
      </c>
      <c r="C59" s="536">
        <f>ROUNDDOWN(P19,0)</f>
        <v>130</v>
      </c>
      <c r="D59" s="536"/>
      <c r="E59" s="318">
        <f>(P19-C59)*60</f>
        <v>50.839677124706668</v>
      </c>
      <c r="F59" s="169"/>
      <c r="G59" s="328">
        <f>ROUNDDOWN(P37,0)</f>
        <v>164</v>
      </c>
      <c r="H59" s="504">
        <f>(P37-G59)*60</f>
        <v>38.196983092883556</v>
      </c>
      <c r="I59" s="505"/>
      <c r="O59" s="177"/>
      <c r="P59" s="38"/>
      <c r="Q59" s="38"/>
      <c r="T59" s="156">
        <f t="shared" si="47"/>
        <v>6.3333333333333313</v>
      </c>
      <c r="U59" s="157">
        <v>8.1</v>
      </c>
      <c r="V59" s="157">
        <v>6.2</v>
      </c>
      <c r="W59" s="157">
        <v>5.5</v>
      </c>
      <c r="X59" s="157">
        <v>5</v>
      </c>
      <c r="Y59" s="157">
        <v>4.5</v>
      </c>
      <c r="Z59" s="157">
        <v>4.0999999999999996</v>
      </c>
      <c r="AA59" s="159">
        <v>3.7</v>
      </c>
      <c r="AC59" s="295">
        <f t="shared" si="48"/>
        <v>35.538490955748223</v>
      </c>
      <c r="AD59" s="85">
        <f t="shared" si="56"/>
        <v>0.62026367836803287</v>
      </c>
      <c r="AE59" s="297">
        <f t="shared" si="50"/>
        <v>373.34678630260174</v>
      </c>
      <c r="AF59" s="297">
        <f t="shared" si="57"/>
        <v>9.7918843477573514</v>
      </c>
      <c r="AG59" s="411">
        <f t="shared" si="52"/>
        <v>373.34678630260174</v>
      </c>
      <c r="AH59" s="297">
        <f t="shared" si="58"/>
        <v>-13.346786302601743</v>
      </c>
      <c r="AI59" s="297">
        <f t="shared" si="59"/>
        <v>-9.7918843477573514</v>
      </c>
      <c r="AJ59" s="297">
        <f t="shared" si="60"/>
        <v>-13.346786302601743</v>
      </c>
      <c r="AK59" s="412"/>
      <c r="AM59" s="266"/>
      <c r="AN59" s="266"/>
      <c r="AO59" s="266"/>
      <c r="AP59" s="266"/>
      <c r="AQ59" s="266"/>
      <c r="AR59" s="266"/>
      <c r="AS59" s="266"/>
      <c r="AT59" s="266"/>
      <c r="AU59" s="266"/>
      <c r="AV59" s="266"/>
      <c r="AW59" s="266"/>
      <c r="AX59" s="266"/>
      <c r="AZ59" s="126"/>
      <c r="BA59" s="126"/>
      <c r="BB59" s="126"/>
      <c r="BC59" s="126"/>
      <c r="BH59" s="18"/>
      <c r="BP59" s="18"/>
    </row>
    <row r="60" spans="1:68" ht="16">
      <c r="B60" s="322" t="s">
        <v>53</v>
      </c>
      <c r="C60" s="535">
        <f>Z12</f>
        <v>34</v>
      </c>
      <c r="D60" s="535"/>
      <c r="E60" s="319">
        <f>AA12</f>
        <v>51.033499999999918</v>
      </c>
      <c r="F60" s="170"/>
      <c r="G60" s="329">
        <f>Z29</f>
        <v>47</v>
      </c>
      <c r="H60" s="502">
        <f>AA29</f>
        <v>26.897799999999847</v>
      </c>
      <c r="I60" s="503"/>
      <c r="O60" s="177"/>
      <c r="P60" s="38"/>
      <c r="Q60" s="38"/>
      <c r="T60" s="156">
        <f t="shared" si="47"/>
        <v>6.6666666666666643</v>
      </c>
      <c r="U60" s="157">
        <v>8.5</v>
      </c>
      <c r="V60" s="157">
        <v>6.6</v>
      </c>
      <c r="W60" s="157">
        <v>5.9</v>
      </c>
      <c r="X60" s="157">
        <v>5.3</v>
      </c>
      <c r="Y60" s="157">
        <v>4.8</v>
      </c>
      <c r="Z60" s="157">
        <v>4.4000000000000004</v>
      </c>
      <c r="AA60" s="159">
        <v>4</v>
      </c>
      <c r="AC60" s="295">
        <f t="shared" si="48"/>
        <v>35.500029417286683</v>
      </c>
      <c r="AD60" s="85">
        <f t="shared" si="56"/>
        <v>0.61959239788649656</v>
      </c>
      <c r="AE60" s="297">
        <f t="shared" si="50"/>
        <v>373.38935156183555</v>
      </c>
      <c r="AF60" s="297">
        <f t="shared" si="57"/>
        <v>10.088237896193869</v>
      </c>
      <c r="AG60" s="411">
        <f t="shared" si="52"/>
        <v>373.38935156183555</v>
      </c>
      <c r="AH60" s="297">
        <f t="shared" si="58"/>
        <v>-13.389351561835554</v>
      </c>
      <c r="AI60" s="297">
        <f t="shared" si="59"/>
        <v>-10.088237896193869</v>
      </c>
      <c r="AJ60" s="297">
        <f t="shared" si="60"/>
        <v>-13.389351561835554</v>
      </c>
      <c r="AK60" s="413"/>
      <c r="AM60" s="266"/>
      <c r="AN60" s="266"/>
      <c r="AO60" s="266"/>
      <c r="AP60" s="266"/>
      <c r="AQ60" s="266"/>
      <c r="AR60" s="266"/>
      <c r="AS60" s="266"/>
      <c r="AT60" s="266"/>
      <c r="AU60" s="266"/>
      <c r="AV60" s="266"/>
      <c r="AW60" s="266"/>
      <c r="AX60" s="266"/>
      <c r="BH60" s="18"/>
      <c r="BI60" s="18"/>
      <c r="BJ60" s="18"/>
      <c r="BK60" s="18"/>
      <c r="BL60" s="18"/>
      <c r="BM60" s="18"/>
      <c r="BN60" s="18"/>
      <c r="BO60" s="18"/>
      <c r="BP60" s="18"/>
    </row>
    <row r="61" spans="1:68" ht="18">
      <c r="O61" s="67" t="s">
        <v>47</v>
      </c>
      <c r="R61" s="126"/>
      <c r="T61" s="156">
        <f t="shared" si="47"/>
        <v>6.9999999999999973</v>
      </c>
      <c r="U61" s="157">
        <v>8.8000000000000007</v>
      </c>
      <c r="V61" s="157">
        <v>6.9</v>
      </c>
      <c r="W61" s="157">
        <v>6.2</v>
      </c>
      <c r="X61" s="157">
        <v>5.6</v>
      </c>
      <c r="Y61" s="157">
        <v>5.0999999999999996</v>
      </c>
      <c r="Z61" s="157">
        <v>4.7</v>
      </c>
      <c r="AA61" s="159">
        <v>4.3</v>
      </c>
      <c r="AC61" s="295">
        <f t="shared" si="48"/>
        <v>35.461567878825143</v>
      </c>
      <c r="AD61" s="85">
        <f t="shared" si="56"/>
        <v>0.61892111740496025</v>
      </c>
      <c r="AE61" s="297">
        <f t="shared" si="50"/>
        <v>373.43180587318301</v>
      </c>
      <c r="AF61" s="297">
        <f t="shared" si="57"/>
        <v>10.370849621587379</v>
      </c>
      <c r="AG61" s="411">
        <f t="shared" si="52"/>
        <v>373.43180587318301</v>
      </c>
      <c r="AH61" s="297">
        <f t="shared" si="58"/>
        <v>-13.431805873183009</v>
      </c>
      <c r="AI61" s="297">
        <f t="shared" si="59"/>
        <v>-10.370849621587379</v>
      </c>
      <c r="AJ61" s="297">
        <f t="shared" si="60"/>
        <v>-13.431805873183009</v>
      </c>
      <c r="AK61" s="414"/>
      <c r="AM61" s="266"/>
      <c r="AN61" s="266"/>
      <c r="AO61" s="266"/>
      <c r="AP61" s="266"/>
      <c r="AQ61" s="266"/>
      <c r="AR61" s="266"/>
      <c r="AS61" s="266"/>
      <c r="AT61" s="266"/>
      <c r="AU61" s="266"/>
      <c r="AV61" s="266"/>
      <c r="AW61" s="266"/>
      <c r="AX61" s="266"/>
      <c r="BH61" s="18"/>
      <c r="BI61" s="18"/>
      <c r="BJ61" s="18"/>
      <c r="BK61" s="18"/>
      <c r="BL61" s="18"/>
      <c r="BM61" s="18"/>
      <c r="BN61" s="18"/>
      <c r="BO61" s="18"/>
      <c r="BP61" s="18"/>
    </row>
    <row r="62" spans="1:68" ht="17" thickBot="1">
      <c r="O62" s="1"/>
      <c r="P62" s="1"/>
      <c r="Q62" s="1"/>
      <c r="R62" s="1"/>
      <c r="T62" s="156">
        <f t="shared" si="47"/>
        <v>7.3333333333333304</v>
      </c>
      <c r="U62" s="157">
        <v>9.1</v>
      </c>
      <c r="V62" s="157">
        <v>7.2</v>
      </c>
      <c r="W62" s="157">
        <v>6.5</v>
      </c>
      <c r="X62" s="157">
        <v>5.9</v>
      </c>
      <c r="Y62" s="157">
        <v>5.4</v>
      </c>
      <c r="Z62" s="157">
        <v>5</v>
      </c>
      <c r="AA62" s="159">
        <v>4.5999999999999996</v>
      </c>
      <c r="AC62" s="295">
        <f t="shared" si="48"/>
        <v>35.423106340363603</v>
      </c>
      <c r="AD62" s="85">
        <f t="shared" si="56"/>
        <v>0.61824983692342395</v>
      </c>
      <c r="AE62" s="297">
        <f t="shared" si="50"/>
        <v>373.4741497151644</v>
      </c>
      <c r="AF62" s="297">
        <f t="shared" si="57"/>
        <v>10.641419873637213</v>
      </c>
      <c r="AG62" s="411">
        <f t="shared" si="52"/>
        <v>373.4741497151644</v>
      </c>
      <c r="AH62" s="297">
        <f t="shared" si="58"/>
        <v>-13.474149715164401</v>
      </c>
      <c r="AI62" s="297">
        <f t="shared" si="59"/>
        <v>-10.641419873637213</v>
      </c>
      <c r="AJ62" s="297">
        <f t="shared" si="60"/>
        <v>-13.474149715164401</v>
      </c>
      <c r="AK62" s="412"/>
      <c r="AM62" s="266"/>
      <c r="AN62" s="266"/>
      <c r="AO62" s="266"/>
      <c r="AP62" s="266"/>
      <c r="AQ62" s="266"/>
      <c r="AR62" s="266"/>
      <c r="AS62" s="266"/>
      <c r="AT62" s="266"/>
      <c r="AU62" s="266"/>
      <c r="AV62" s="266"/>
      <c r="AW62" s="266"/>
      <c r="AX62" s="266"/>
      <c r="BH62" s="18"/>
      <c r="BI62" s="18"/>
      <c r="BJ62" s="18"/>
      <c r="BK62" s="18"/>
      <c r="BL62" s="18"/>
      <c r="BM62" s="18"/>
      <c r="BN62" s="18"/>
      <c r="BO62" s="18"/>
      <c r="BP62" s="18"/>
    </row>
    <row r="63" spans="1:68" ht="16">
      <c r="O63" s="446" t="s">
        <v>70</v>
      </c>
      <c r="P63" s="447">
        <f>90-hma°</f>
        <v>55.149441666666668</v>
      </c>
      <c r="T63" s="156">
        <f t="shared" si="47"/>
        <v>7.6666666666666634</v>
      </c>
      <c r="U63" s="157">
        <v>9.4</v>
      </c>
      <c r="V63" s="157">
        <v>7.5</v>
      </c>
      <c r="W63" s="157">
        <v>6.8</v>
      </c>
      <c r="X63" s="157">
        <v>6.2</v>
      </c>
      <c r="Y63" s="157">
        <v>5.7</v>
      </c>
      <c r="Z63" s="157">
        <v>5.3</v>
      </c>
      <c r="AA63" s="159">
        <v>4.9000000000000004</v>
      </c>
      <c r="AC63" s="295">
        <f t="shared" si="48"/>
        <v>35.384644801902063</v>
      </c>
      <c r="AD63" s="85">
        <f t="shared" si="56"/>
        <v>0.61757855644188764</v>
      </c>
      <c r="AE63" s="297">
        <f t="shared" si="50"/>
        <v>373.51638356292227</v>
      </c>
      <c r="AF63" s="297">
        <f t="shared" si="57"/>
        <v>10.901323083148856</v>
      </c>
      <c r="AG63" s="411">
        <f t="shared" si="52"/>
        <v>373.51638356292227</v>
      </c>
      <c r="AH63" s="297">
        <f t="shared" si="58"/>
        <v>-13.516383562922272</v>
      </c>
      <c r="AI63" s="297">
        <f t="shared" si="59"/>
        <v>-10.901323083148856</v>
      </c>
      <c r="AJ63" s="297">
        <f t="shared" si="60"/>
        <v>-13.516383562922272</v>
      </c>
      <c r="AK63" s="412"/>
      <c r="AM63" s="266"/>
      <c r="AN63" s="266"/>
      <c r="AO63" s="266"/>
      <c r="AP63" s="266"/>
      <c r="AQ63" s="266"/>
      <c r="AR63" s="266"/>
      <c r="AS63" s="266"/>
      <c r="AT63" s="266"/>
      <c r="AU63" s="266"/>
      <c r="AV63" s="266"/>
      <c r="AW63" s="266"/>
      <c r="AX63" s="266"/>
      <c r="BH63" s="18"/>
      <c r="BI63" s="18"/>
      <c r="BJ63" s="18"/>
      <c r="BK63" s="18"/>
      <c r="BL63" s="18"/>
      <c r="BM63" s="18"/>
      <c r="BN63" s="18"/>
      <c r="BO63" s="18"/>
      <c r="BP63" s="18"/>
    </row>
    <row r="64" spans="1:68" ht="16">
      <c r="O64" s="448" t="s">
        <v>71</v>
      </c>
      <c r="P64" s="449">
        <f>90-hmb°</f>
        <v>42.551703333333336</v>
      </c>
      <c r="T64" s="156">
        <f t="shared" si="47"/>
        <v>7.9999999999999964</v>
      </c>
      <c r="U64" s="157">
        <v>9.6</v>
      </c>
      <c r="V64" s="157">
        <v>7.8</v>
      </c>
      <c r="W64" s="157">
        <v>7</v>
      </c>
      <c r="X64" s="157">
        <v>6.5</v>
      </c>
      <c r="Y64" s="157">
        <v>6</v>
      </c>
      <c r="Z64" s="157">
        <v>5.6</v>
      </c>
      <c r="AA64" s="159">
        <v>5.2</v>
      </c>
      <c r="AC64" s="295">
        <f t="shared" si="48"/>
        <v>35.346183263440523</v>
      </c>
      <c r="AD64" s="85">
        <f t="shared" ref="AD64:AD104" si="61">RADIANS(AC64)</f>
        <v>0.61690727596035133</v>
      </c>
      <c r="AE64" s="297">
        <f t="shared" si="50"/>
        <v>373.55850788825541</v>
      </c>
      <c r="AF64" s="297">
        <f t="shared" ref="AF64:AF104" si="62">IFERROR(DEGREES(grtb+IF(dirb="W",-1,1)*ACOS((SIN(hmb)-SIN(dekb)*SIN(AD64))/COS(dekb)/COS(AD64))),#N/A)</f>
        <v>11.151689113851992</v>
      </c>
      <c r="AG64" s="411">
        <f t="shared" si="52"/>
        <v>373.55850788825541</v>
      </c>
      <c r="AH64" s="297">
        <f t="shared" ref="AH64:AH104" si="63">IF(AE64&lt;0,ABS(AE64),IF(AE64&gt;360,AE64-360,IF(AND(AE64&gt;180,AE64&lt;360),360-AE64,AE64)))*IF(AE64&lt;0,1,IF(AE64&gt;360,-1,IF(AND(AE64&gt;180,AE64&lt;360),1,-1)))</f>
        <v>-13.558507888255406</v>
      </c>
      <c r="AI64" s="297">
        <f t="shared" ref="AI64:AI104" si="64">IF(AF64&lt;0,ABS(AF64),IF(AF64&gt;360,AF64-360,IF(AND(AF64&gt;180,AF64&lt;360),360-AF64,AF64)))*IF(AF64&lt;0,1,IF(AF64&gt;360,-1,IF(AND(AF64&gt;180,AF64&lt;360),1,-1)))</f>
        <v>-11.151689113851992</v>
      </c>
      <c r="AJ64" s="297">
        <f t="shared" si="60"/>
        <v>-13.558507888255406</v>
      </c>
      <c r="AK64" s="412"/>
      <c r="AN64" s="266"/>
      <c r="AO64" s="266"/>
      <c r="BH64" s="18"/>
      <c r="BI64" s="18"/>
      <c r="BJ64" s="18"/>
      <c r="BK64" s="18"/>
      <c r="BL64" s="18"/>
      <c r="BM64" s="18"/>
      <c r="BN64" s="18"/>
      <c r="BO64" s="18"/>
      <c r="BP64" s="18"/>
    </row>
    <row r="65" spans="9:68" ht="16">
      <c r="O65" s="448" t="s">
        <v>72</v>
      </c>
      <c r="P65" s="449">
        <f>MAX(P63:P64)</f>
        <v>55.149441666666668</v>
      </c>
      <c r="T65" s="156">
        <f t="shared" si="47"/>
        <v>8.3333333333333304</v>
      </c>
      <c r="U65" s="157">
        <v>9.9</v>
      </c>
      <c r="V65" s="157">
        <v>8</v>
      </c>
      <c r="W65" s="157">
        <v>7.3</v>
      </c>
      <c r="X65" s="157">
        <v>6.7</v>
      </c>
      <c r="Y65" s="157">
        <v>6.3</v>
      </c>
      <c r="Z65" s="157">
        <v>5.8</v>
      </c>
      <c r="AA65" s="159">
        <v>5.4</v>
      </c>
      <c r="AC65" s="295">
        <f t="shared" si="48"/>
        <v>35.307721724978983</v>
      </c>
      <c r="AD65" s="85">
        <f t="shared" si="61"/>
        <v>0.61623599547881502</v>
      </c>
      <c r="AE65" s="297">
        <f t="shared" si="50"/>
        <v>373.600523159651</v>
      </c>
      <c r="AF65" s="297">
        <f t="shared" si="62"/>
        <v>11.393460224542968</v>
      </c>
      <c r="AG65" s="411">
        <f t="shared" si="52"/>
        <v>373.600523159651</v>
      </c>
      <c r="AH65" s="297">
        <f t="shared" si="63"/>
        <v>-13.600523159651004</v>
      </c>
      <c r="AI65" s="297">
        <f t="shared" si="64"/>
        <v>-11.393460224542968</v>
      </c>
      <c r="AJ65" s="297">
        <f t="shared" si="60"/>
        <v>-13.600523159651004</v>
      </c>
      <c r="AK65" s="412"/>
      <c r="AN65" s="266"/>
      <c r="AO65" s="266"/>
      <c r="BH65" s="18"/>
      <c r="BI65" s="18"/>
      <c r="BJ65" s="18"/>
      <c r="BK65" s="18"/>
      <c r="BL65" s="18"/>
      <c r="BM65" s="18"/>
      <c r="BN65" s="18"/>
      <c r="BO65" s="18"/>
      <c r="BP65" s="18"/>
    </row>
    <row r="66" spans="9:68" ht="16">
      <c r="L66" s="25"/>
      <c r="M66" s="25"/>
      <c r="N66" s="22"/>
      <c r="O66" s="450" t="s">
        <v>73</v>
      </c>
      <c r="P66" s="449">
        <f>IF(DEGREES(grtb)-DEGREES(grta)&gt;0,DEGREES(grtb)-DEGREES(grta),DEGREES(grtb)-DEGREES(grta)+360)</f>
        <v>28.284439657197083</v>
      </c>
      <c r="T66" s="156">
        <f t="shared" si="47"/>
        <v>8.6666666666666643</v>
      </c>
      <c r="U66" s="157">
        <v>10.1</v>
      </c>
      <c r="V66" s="157">
        <v>8.1999999999999993</v>
      </c>
      <c r="W66" s="157">
        <v>7.5</v>
      </c>
      <c r="X66" s="157">
        <v>7</v>
      </c>
      <c r="Y66" s="157">
        <v>6.5</v>
      </c>
      <c r="Z66" s="157">
        <v>6.1</v>
      </c>
      <c r="AA66" s="159">
        <v>5.7</v>
      </c>
      <c r="AC66" s="295">
        <f t="shared" si="48"/>
        <v>35.269260186517442</v>
      </c>
      <c r="AD66" s="85">
        <f t="shared" si="61"/>
        <v>0.61556471499727872</v>
      </c>
      <c r="AE66" s="297">
        <f t="shared" si="50"/>
        <v>373.64242984231794</v>
      </c>
      <c r="AF66" s="297">
        <f t="shared" si="62"/>
        <v>11.627432025419603</v>
      </c>
      <c r="AG66" s="411">
        <f t="shared" si="52"/>
        <v>373.64242984231794</v>
      </c>
      <c r="AH66" s="297">
        <f t="shared" si="63"/>
        <v>-13.642429842317938</v>
      </c>
      <c r="AI66" s="297">
        <f t="shared" si="64"/>
        <v>-11.627432025419603</v>
      </c>
      <c r="AJ66" s="297">
        <f t="shared" si="60"/>
        <v>-13.642429842317938</v>
      </c>
      <c r="AK66" s="412"/>
      <c r="AN66" s="266"/>
      <c r="AO66" s="266"/>
      <c r="BH66" s="18"/>
      <c r="BI66" s="18"/>
      <c r="BJ66" s="18"/>
      <c r="BK66" s="18"/>
      <c r="BL66" s="18"/>
      <c r="BM66" s="18"/>
      <c r="BN66" s="18"/>
      <c r="BO66" s="18"/>
      <c r="BP66" s="18"/>
    </row>
    <row r="67" spans="9:68" ht="17" thickBot="1">
      <c r="L67" s="25"/>
      <c r="O67" s="451" t="s">
        <v>119</v>
      </c>
      <c r="P67" s="452">
        <f>MAX(Ra,Rb)-SQRT(MAX(Ra,Rb)^2-MIN(Ra,Rb)^2)</f>
        <v>20.066490542551442</v>
      </c>
      <c r="T67" s="156">
        <f t="shared" si="47"/>
        <v>8.9999999999999982</v>
      </c>
      <c r="U67" s="157">
        <v>10.3</v>
      </c>
      <c r="V67" s="157">
        <v>8.4</v>
      </c>
      <c r="W67" s="157">
        <v>7.7</v>
      </c>
      <c r="X67" s="157">
        <v>7.2</v>
      </c>
      <c r="Y67" s="157">
        <v>6.7</v>
      </c>
      <c r="Z67" s="157">
        <v>6.3</v>
      </c>
      <c r="AA67" s="159">
        <v>5.9</v>
      </c>
      <c r="AC67" s="295">
        <f t="shared" si="48"/>
        <v>35.230798648055902</v>
      </c>
      <c r="AD67" s="85">
        <f t="shared" si="61"/>
        <v>0.61489343451574241</v>
      </c>
      <c r="AE67" s="297">
        <f t="shared" si="50"/>
        <v>373.68422839821864</v>
      </c>
      <c r="AF67" s="297">
        <f t="shared" si="62"/>
        <v>11.85428360534215</v>
      </c>
      <c r="AG67" s="411">
        <f t="shared" si="52"/>
        <v>373.68422839821864</v>
      </c>
      <c r="AH67" s="297">
        <f t="shared" si="63"/>
        <v>-13.684228398218636</v>
      </c>
      <c r="AI67" s="297">
        <f t="shared" si="64"/>
        <v>-11.85428360534215</v>
      </c>
      <c r="AJ67" s="297">
        <f t="shared" si="60"/>
        <v>-13.684228398218636</v>
      </c>
      <c r="AK67" s="412"/>
      <c r="AN67" s="266"/>
      <c r="AO67" s="266"/>
      <c r="BH67" s="18"/>
      <c r="BI67" s="18"/>
      <c r="BJ67" s="18"/>
      <c r="BK67" s="18"/>
      <c r="BL67" s="18"/>
      <c r="BM67" s="18"/>
      <c r="BN67" s="18"/>
      <c r="BO67" s="18"/>
      <c r="BP67" s="18"/>
    </row>
    <row r="68" spans="9:68" ht="17" thickBot="1">
      <c r="L68" s="25"/>
      <c r="T68" s="156">
        <f t="shared" si="47"/>
        <v>9.3333333333333321</v>
      </c>
      <c r="U68" s="157">
        <v>10.5</v>
      </c>
      <c r="V68" s="157">
        <v>8.6</v>
      </c>
      <c r="W68" s="157">
        <v>7.9</v>
      </c>
      <c r="X68" s="157">
        <v>7.4</v>
      </c>
      <c r="Y68" s="157">
        <v>6.9</v>
      </c>
      <c r="Z68" s="157">
        <v>6.5</v>
      </c>
      <c r="AA68" s="159">
        <v>6.1</v>
      </c>
      <c r="AC68" s="295">
        <f t="shared" si="48"/>
        <v>35.192337109594362</v>
      </c>
      <c r="AD68" s="85">
        <f t="shared" si="61"/>
        <v>0.6142221540342061</v>
      </c>
      <c r="AE68" s="297">
        <f t="shared" si="50"/>
        <v>373.72591928610069</v>
      </c>
      <c r="AF68" s="297">
        <f t="shared" si="62"/>
        <v>12.074600137088694</v>
      </c>
      <c r="AG68" s="411">
        <f t="shared" si="52"/>
        <v>373.72591928610069</v>
      </c>
      <c r="AH68" s="297">
        <f t="shared" si="63"/>
        <v>-13.725919286100691</v>
      </c>
      <c r="AI68" s="297">
        <f t="shared" si="64"/>
        <v>-12.074600137088694</v>
      </c>
      <c r="AJ68" s="297">
        <f t="shared" si="60"/>
        <v>-13.725919286100691</v>
      </c>
      <c r="AK68" s="412"/>
      <c r="AN68" s="266"/>
      <c r="AO68" s="266"/>
      <c r="BH68" s="18"/>
      <c r="BI68" s="18"/>
      <c r="BJ68" s="18"/>
      <c r="BK68" s="18"/>
      <c r="BL68" s="18"/>
      <c r="BM68" s="18"/>
      <c r="BN68" s="18"/>
      <c r="BO68" s="18"/>
      <c r="BP68" s="18"/>
    </row>
    <row r="69" spans="9:68" ht="16">
      <c r="J69" s="24"/>
      <c r="K69" s="24"/>
      <c r="L69" s="25"/>
      <c r="O69" s="54" t="s">
        <v>120</v>
      </c>
      <c r="P69" s="453" t="s">
        <v>121</v>
      </c>
      <c r="Q69" s="453" t="s">
        <v>45</v>
      </c>
      <c r="R69" s="55" t="s">
        <v>46</v>
      </c>
      <c r="T69" s="156">
        <f t="shared" si="47"/>
        <v>9.6666666666666661</v>
      </c>
      <c r="U69" s="157">
        <v>10.7</v>
      </c>
      <c r="V69" s="157">
        <v>8.8000000000000007</v>
      </c>
      <c r="W69" s="157">
        <v>8.1</v>
      </c>
      <c r="X69" s="157">
        <v>7.6</v>
      </c>
      <c r="Y69" s="157">
        <v>7.1</v>
      </c>
      <c r="Z69" s="157">
        <v>6.7</v>
      </c>
      <c r="AA69" s="159">
        <v>6.3</v>
      </c>
      <c r="AC69" s="295">
        <f t="shared" si="48"/>
        <v>35.153875571132822</v>
      </c>
      <c r="AD69" s="85">
        <f t="shared" si="61"/>
        <v>0.6135508735526698</v>
      </c>
      <c r="AE69" s="297">
        <f t="shared" si="50"/>
        <v>373.76750296152858</v>
      </c>
      <c r="AF69" s="297">
        <f t="shared" si="62"/>
        <v>12.288890136425616</v>
      </c>
      <c r="AG69" s="411">
        <f t="shared" si="52"/>
        <v>373.76750296152858</v>
      </c>
      <c r="AH69" s="297">
        <f t="shared" si="63"/>
        <v>-13.767502961528578</v>
      </c>
      <c r="AI69" s="297">
        <f t="shared" si="64"/>
        <v>-12.288890136425616</v>
      </c>
      <c r="AJ69" s="297">
        <f t="shared" si="60"/>
        <v>-13.767502961528578</v>
      </c>
      <c r="AK69" s="412"/>
      <c r="AN69" s="266"/>
      <c r="AO69" s="266"/>
      <c r="BH69" s="18"/>
      <c r="BI69" s="18"/>
      <c r="BJ69" s="18"/>
      <c r="BK69" s="18"/>
      <c r="BL69" s="18"/>
      <c r="BM69" s="18"/>
      <c r="BN69" s="18"/>
      <c r="BO69" s="18"/>
      <c r="BP69" s="18"/>
    </row>
    <row r="70" spans="9:68" ht="17" thickBot="1">
      <c r="J70" s="24"/>
      <c r="K70" s="24"/>
      <c r="L70" s="25"/>
      <c r="O70" s="115">
        <f>IF(AND(Rb&lt;Ra,Dgrt&lt;Rmax-H),1,0)</f>
        <v>1</v>
      </c>
      <c r="P70" s="454">
        <f>IF(AND(Rb&gt;Ra,Dgrt&lt;Rmax-H),1,0)</f>
        <v>0</v>
      </c>
      <c r="Q70" s="454" t="str">
        <f>IF(O70+P70*2=3,#N/A,IF(O70+P70*2&lt;2,"E","W"))</f>
        <v>E</v>
      </c>
      <c r="R70" s="455" t="str">
        <f>IF(O70+P70*2=3,#N/A,IF(O70+P70*2=1,"E","W"))</f>
        <v>E</v>
      </c>
      <c r="T70" s="156">
        <f t="shared" si="47"/>
        <v>10</v>
      </c>
      <c r="U70" s="157">
        <v>10.9</v>
      </c>
      <c r="V70" s="157">
        <v>9</v>
      </c>
      <c r="W70" s="157">
        <v>8.3000000000000007</v>
      </c>
      <c r="X70" s="157">
        <v>7.7</v>
      </c>
      <c r="Y70" s="157">
        <v>7.2</v>
      </c>
      <c r="Z70" s="157">
        <v>6.8</v>
      </c>
      <c r="AA70" s="159">
        <v>6.4</v>
      </c>
      <c r="AC70" s="295">
        <f t="shared" si="48"/>
        <v>35.115414032671282</v>
      </c>
      <c r="AD70" s="85">
        <f t="shared" si="61"/>
        <v>0.61287959307113349</v>
      </c>
      <c r="AE70" s="297">
        <f t="shared" si="50"/>
        <v>373.80897987691401</v>
      </c>
      <c r="AF70" s="297">
        <f t="shared" si="62"/>
        <v>12.497598843888142</v>
      </c>
      <c r="AG70" s="411">
        <f t="shared" si="52"/>
        <v>373.80897987691401</v>
      </c>
      <c r="AH70" s="297">
        <f t="shared" si="63"/>
        <v>-13.808979876914009</v>
      </c>
      <c r="AI70" s="297">
        <f t="shared" si="64"/>
        <v>-12.497598843888142</v>
      </c>
      <c r="AJ70" s="297">
        <f t="shared" si="60"/>
        <v>-13.808979876914009</v>
      </c>
      <c r="AK70" s="412"/>
      <c r="AN70" s="266"/>
      <c r="AO70" s="266"/>
      <c r="BH70" s="18"/>
      <c r="BI70" s="18"/>
      <c r="BJ70" s="18"/>
      <c r="BK70" s="18"/>
      <c r="BL70" s="18"/>
      <c r="BM70" s="18"/>
      <c r="BN70" s="18"/>
      <c r="BO70" s="18"/>
      <c r="BP70" s="18"/>
    </row>
    <row r="71" spans="9:68" ht="16">
      <c r="I71" s="27"/>
      <c r="J71" s="24"/>
      <c r="K71" s="24"/>
      <c r="L71" s="25"/>
      <c r="O71" s="177"/>
      <c r="P71" s="38"/>
      <c r="Q71" s="38"/>
      <c r="T71" s="156">
        <f t="shared" si="47"/>
        <v>10.333333333333334</v>
      </c>
      <c r="U71" s="157">
        <v>11</v>
      </c>
      <c r="V71" s="77">
        <v>9.1999999999999993</v>
      </c>
      <c r="W71" s="157">
        <v>8.5</v>
      </c>
      <c r="X71" s="157">
        <v>7.9</v>
      </c>
      <c r="Y71" s="157">
        <v>7.4</v>
      </c>
      <c r="Z71" s="157">
        <v>7</v>
      </c>
      <c r="AA71" s="159">
        <v>6.6</v>
      </c>
      <c r="AC71" s="295">
        <f t="shared" si="48"/>
        <v>35.076952494209742</v>
      </c>
      <c r="AD71" s="85">
        <f t="shared" si="61"/>
        <v>0.61220831258959718</v>
      </c>
      <c r="AE71" s="297">
        <f t="shared" si="50"/>
        <v>373.85035048154708</v>
      </c>
      <c r="AF71" s="297">
        <f t="shared" si="62"/>
        <v>12.701118743725555</v>
      </c>
      <c r="AG71" s="411">
        <f t="shared" si="52"/>
        <v>373.85035048154708</v>
      </c>
      <c r="AH71" s="297">
        <f t="shared" si="63"/>
        <v>-13.850350481547082</v>
      </c>
      <c r="AI71" s="297">
        <f t="shared" si="64"/>
        <v>-12.701118743725555</v>
      </c>
      <c r="AJ71" s="297">
        <f t="shared" si="60"/>
        <v>-13.850350481547082</v>
      </c>
      <c r="AK71" s="412"/>
      <c r="AN71" s="266"/>
      <c r="AO71" s="266"/>
      <c r="BH71" s="18"/>
      <c r="BI71" s="18"/>
      <c r="BJ71" s="18"/>
      <c r="BK71" s="18"/>
      <c r="BL71" s="18"/>
      <c r="BM71" s="18"/>
      <c r="BN71" s="18"/>
      <c r="BO71" s="18"/>
      <c r="BP71" s="18"/>
    </row>
    <row r="72" spans="9:68" ht="16">
      <c r="I72" s="27"/>
      <c r="J72" s="24"/>
      <c r="K72" s="24"/>
      <c r="O72" s="177"/>
      <c r="P72" s="38"/>
      <c r="Q72" s="38"/>
      <c r="T72" s="156">
        <f t="shared" si="47"/>
        <v>10.666666666666668</v>
      </c>
      <c r="U72" s="157">
        <v>11.2</v>
      </c>
      <c r="V72" s="157">
        <v>9.3000000000000007</v>
      </c>
      <c r="W72" s="157">
        <v>8.6</v>
      </c>
      <c r="X72" s="157">
        <v>8.1</v>
      </c>
      <c r="Y72" s="157">
        <v>7.6</v>
      </c>
      <c r="Z72" s="157">
        <v>7.2</v>
      </c>
      <c r="AA72" s="159">
        <v>6.8</v>
      </c>
      <c r="AC72" s="295">
        <f t="shared" si="48"/>
        <v>35.038490955748202</v>
      </c>
      <c r="AD72" s="85">
        <f t="shared" si="61"/>
        <v>0.61153703210806087</v>
      </c>
      <c r="AE72" s="297">
        <f t="shared" si="50"/>
        <v>373.89161522162613</v>
      </c>
      <c r="AF72" s="297">
        <f t="shared" si="62"/>
        <v>12.899797934925699</v>
      </c>
      <c r="AG72" s="411">
        <f t="shared" si="52"/>
        <v>373.89161522162613</v>
      </c>
      <c r="AH72" s="297">
        <f t="shared" si="63"/>
        <v>-13.891615221626125</v>
      </c>
      <c r="AI72" s="297">
        <f t="shared" si="64"/>
        <v>-12.899797934925699</v>
      </c>
      <c r="AJ72" s="297">
        <f t="shared" si="60"/>
        <v>-13.891615221626125</v>
      </c>
      <c r="AK72" s="412"/>
      <c r="AM72" s="33"/>
      <c r="AN72" s="266"/>
      <c r="AO72" s="266"/>
      <c r="AP72" s="33"/>
      <c r="AQ72" s="33"/>
      <c r="AR72" s="33"/>
      <c r="AS72" s="33"/>
      <c r="AT72" s="33"/>
      <c r="AU72" s="33"/>
      <c r="AV72" s="33"/>
      <c r="AW72" s="33"/>
      <c r="AX72" s="33"/>
      <c r="BH72" s="18"/>
      <c r="BI72" s="18"/>
      <c r="BJ72" s="18"/>
      <c r="BK72" s="18"/>
      <c r="BL72" s="18"/>
      <c r="BM72" s="18"/>
      <c r="BN72" s="18"/>
      <c r="BO72" s="18"/>
      <c r="BP72" s="18"/>
    </row>
    <row r="73" spans="9:68" ht="16">
      <c r="O73" s="177"/>
      <c r="P73" s="38"/>
      <c r="Q73" s="38"/>
      <c r="T73" s="156">
        <v>11</v>
      </c>
      <c r="U73" s="157">
        <v>11.3</v>
      </c>
      <c r="V73" s="157">
        <v>9.5</v>
      </c>
      <c r="W73" s="157">
        <v>8.8000000000000007</v>
      </c>
      <c r="X73" s="157">
        <v>8.1999999999999993</v>
      </c>
      <c r="Y73" s="157">
        <v>7.7</v>
      </c>
      <c r="Z73" s="157">
        <v>7.3</v>
      </c>
      <c r="AA73" s="159">
        <v>6.9</v>
      </c>
      <c r="AC73" s="295">
        <f t="shared" si="48"/>
        <v>35.000029417286662</v>
      </c>
      <c r="AD73" s="85">
        <f t="shared" si="61"/>
        <v>0.61086575162652457</v>
      </c>
      <c r="AE73" s="297">
        <f t="shared" si="50"/>
        <v>373.93277454028743</v>
      </c>
      <c r="AF73" s="297">
        <f t="shared" si="62"/>
        <v>13.093946867336273</v>
      </c>
      <c r="AG73" s="411">
        <f t="shared" si="52"/>
        <v>373.93277454028743</v>
      </c>
      <c r="AH73" s="297">
        <f t="shared" si="63"/>
        <v>-13.932774540287426</v>
      </c>
      <c r="AI73" s="297">
        <f t="shared" si="64"/>
        <v>-13.093946867336273</v>
      </c>
      <c r="AJ73" s="297">
        <f t="shared" si="60"/>
        <v>-13.932774540287426</v>
      </c>
      <c r="AK73" s="412"/>
      <c r="AM73" s="32"/>
      <c r="AN73" s="266"/>
      <c r="AO73" s="266"/>
      <c r="AP73" s="32"/>
      <c r="AQ73" s="32"/>
      <c r="AR73" s="32"/>
      <c r="AS73" s="32"/>
      <c r="AT73" s="32"/>
      <c r="AU73" s="32"/>
      <c r="AV73" s="32"/>
      <c r="AW73" s="32"/>
      <c r="AX73" s="32"/>
      <c r="BH73" s="18"/>
      <c r="BI73" s="18"/>
      <c r="BJ73" s="18"/>
      <c r="BK73" s="18"/>
      <c r="BL73" s="18"/>
      <c r="BM73" s="18"/>
      <c r="BN73" s="18"/>
      <c r="BO73" s="18"/>
      <c r="BP73" s="18"/>
    </row>
    <row r="74" spans="9:68" ht="16">
      <c r="O74" s="177"/>
      <c r="P74" s="38"/>
      <c r="Q74" s="38"/>
      <c r="T74" s="121"/>
      <c r="U74" s="7"/>
      <c r="V74" s="15"/>
      <c r="W74" s="15"/>
      <c r="X74" s="15"/>
      <c r="Y74" s="15"/>
      <c r="Z74" s="15"/>
      <c r="AA74" s="122"/>
      <c r="AC74" s="295">
        <f t="shared" si="48"/>
        <v>34.961567878825122</v>
      </c>
      <c r="AD74" s="85">
        <f t="shared" si="61"/>
        <v>0.61019447114498826</v>
      </c>
      <c r="AE74" s="297">
        <f t="shared" si="50"/>
        <v>373.97382887763467</v>
      </c>
      <c r="AF74" s="297">
        <f t="shared" si="62"/>
        <v>13.283843817075342</v>
      </c>
      <c r="AG74" s="411">
        <f t="shared" si="52"/>
        <v>373.97382887763467</v>
      </c>
      <c r="AH74" s="297">
        <f t="shared" si="63"/>
        <v>-13.973828877634674</v>
      </c>
      <c r="AI74" s="297">
        <f t="shared" si="64"/>
        <v>-13.283843817075342</v>
      </c>
      <c r="AJ74" s="297">
        <f t="shared" si="60"/>
        <v>-13.973828877634674</v>
      </c>
      <c r="AK74" s="412"/>
      <c r="AN74" s="266"/>
      <c r="AO74" s="266"/>
      <c r="BH74" s="18"/>
      <c r="BI74" s="18"/>
      <c r="BJ74" s="18"/>
      <c r="BK74" s="18"/>
      <c r="BL74" s="18"/>
      <c r="BM74" s="18"/>
      <c r="BN74" s="18"/>
      <c r="BO74" s="18"/>
      <c r="BP74" s="18"/>
    </row>
    <row r="75" spans="9:68" ht="16">
      <c r="O75" s="177"/>
      <c r="P75" s="38"/>
      <c r="Q75" s="38"/>
      <c r="T75" s="156">
        <v>11.5</v>
      </c>
      <c r="U75" s="157">
        <v>11.5</v>
      </c>
      <c r="V75" s="157">
        <v>9.6999999999999993</v>
      </c>
      <c r="W75" s="157">
        <v>9</v>
      </c>
      <c r="X75" s="157">
        <v>8.4</v>
      </c>
      <c r="Y75" s="157">
        <v>7.9</v>
      </c>
      <c r="Z75" s="157">
        <v>7.5</v>
      </c>
      <c r="AA75" s="159">
        <v>7.1</v>
      </c>
      <c r="AC75" s="295">
        <f t="shared" si="48"/>
        <v>34.923106340363582</v>
      </c>
      <c r="AD75" s="85">
        <f t="shared" si="61"/>
        <v>0.60952319066345195</v>
      </c>
      <c r="AE75" s="297">
        <f t="shared" si="50"/>
        <v>374.01477867076835</v>
      </c>
      <c r="AF75" s="297">
        <f t="shared" si="62"/>
        <v>13.469739378219005</v>
      </c>
      <c r="AG75" s="411">
        <f t="shared" si="52"/>
        <v>374.01477867076835</v>
      </c>
      <c r="AH75" s="297">
        <f t="shared" si="63"/>
        <v>-14.014778670768351</v>
      </c>
      <c r="AI75" s="297">
        <f t="shared" si="64"/>
        <v>-13.469739378219005</v>
      </c>
      <c r="AJ75" s="297">
        <f t="shared" si="60"/>
        <v>-14.014778670768351</v>
      </c>
      <c r="AK75" s="412"/>
      <c r="AN75" s="266"/>
      <c r="AO75" s="266"/>
      <c r="BH75" s="18"/>
      <c r="BI75" s="18"/>
      <c r="BJ75" s="18"/>
      <c r="BK75" s="18"/>
      <c r="BL75" s="18"/>
      <c r="BM75" s="18"/>
      <c r="BN75" s="18"/>
      <c r="BO75" s="18"/>
      <c r="BP75" s="18"/>
    </row>
    <row r="76" spans="9:68" ht="16">
      <c r="O76" s="177"/>
      <c r="P76" s="38"/>
      <c r="Q76" s="38"/>
      <c r="T76" s="156">
        <v>12</v>
      </c>
      <c r="U76" s="157">
        <v>11.7</v>
      </c>
      <c r="V76" s="157">
        <v>9.9</v>
      </c>
      <c r="W76" s="157">
        <v>9.1999999999999993</v>
      </c>
      <c r="X76" s="157">
        <v>8.6</v>
      </c>
      <c r="Y76" s="157">
        <v>8.1</v>
      </c>
      <c r="Z76" s="157">
        <v>7.7</v>
      </c>
      <c r="AA76" s="159">
        <v>7.3</v>
      </c>
      <c r="AC76" s="295">
        <f t="shared" si="48"/>
        <v>34.884644801902041</v>
      </c>
      <c r="AD76" s="85">
        <f t="shared" si="61"/>
        <v>0.60885191018191565</v>
      </c>
      <c r="AE76" s="297">
        <f t="shared" si="50"/>
        <v>374.05562435381393</v>
      </c>
      <c r="AF76" s="297">
        <f t="shared" si="62"/>
        <v>13.651860178575591</v>
      </c>
      <c r="AG76" s="411">
        <f t="shared" si="52"/>
        <v>374.05562435381393</v>
      </c>
      <c r="AH76" s="297">
        <f t="shared" si="63"/>
        <v>-14.055624353813926</v>
      </c>
      <c r="AI76" s="297">
        <f t="shared" si="64"/>
        <v>-13.651860178575591</v>
      </c>
      <c r="AJ76" s="297">
        <f t="shared" si="60"/>
        <v>-14.055624353813926</v>
      </c>
      <c r="AK76" s="412"/>
      <c r="AN76" s="266"/>
      <c r="AO76" s="266"/>
      <c r="BH76" s="18"/>
      <c r="BI76" s="18"/>
      <c r="BJ76" s="18"/>
      <c r="BK76" s="18"/>
      <c r="BL76" s="18"/>
      <c r="BM76" s="18"/>
      <c r="BN76" s="18"/>
      <c r="BO76" s="18"/>
      <c r="BP76" s="18"/>
    </row>
    <row r="77" spans="9:68" ht="16">
      <c r="O77" s="177"/>
      <c r="P77" s="38"/>
      <c r="Q77" s="38"/>
      <c r="T77" s="156">
        <v>12.5</v>
      </c>
      <c r="U77" s="157">
        <v>11.9</v>
      </c>
      <c r="V77" s="157">
        <v>10</v>
      </c>
      <c r="W77" s="157">
        <v>9.3000000000000007</v>
      </c>
      <c r="X77" s="157">
        <v>8.8000000000000007</v>
      </c>
      <c r="Y77" s="157">
        <v>8.3000000000000007</v>
      </c>
      <c r="Z77" s="157">
        <v>7.9</v>
      </c>
      <c r="AA77" s="159">
        <v>7.5</v>
      </c>
      <c r="AC77" s="295">
        <f t="shared" si="48"/>
        <v>34.846183263440501</v>
      </c>
      <c r="AD77" s="85">
        <f t="shared" si="61"/>
        <v>0.60818062970037934</v>
      </c>
      <c r="AE77" s="297">
        <f t="shared" si="50"/>
        <v>374.09636635795027</v>
      </c>
      <c r="AF77" s="297">
        <f t="shared" si="62"/>
        <v>13.8304119773778</v>
      </c>
      <c r="AG77" s="411">
        <f t="shared" si="52"/>
        <v>374.09636635795027</v>
      </c>
      <c r="AH77" s="297">
        <f t="shared" si="63"/>
        <v>-14.096366357950274</v>
      </c>
      <c r="AI77" s="297">
        <f t="shared" si="64"/>
        <v>-13.8304119773778</v>
      </c>
      <c r="AJ77" s="297">
        <f t="shared" si="60"/>
        <v>-14.096366357950274</v>
      </c>
      <c r="AK77" s="412"/>
      <c r="AN77" s="266"/>
      <c r="AO77" s="266"/>
      <c r="BH77" s="18"/>
      <c r="BI77" s="18"/>
      <c r="BJ77" s="18"/>
      <c r="BK77" s="18"/>
      <c r="BL77" s="18"/>
      <c r="BM77" s="18"/>
      <c r="BN77" s="18"/>
      <c r="BO77" s="18"/>
      <c r="BP77" s="18"/>
    </row>
    <row r="78" spans="9:68" ht="16">
      <c r="O78" s="177"/>
      <c r="P78" s="38"/>
      <c r="Q78" s="38"/>
      <c r="T78" s="156">
        <v>13</v>
      </c>
      <c r="U78" s="157">
        <v>12.1</v>
      </c>
      <c r="V78" s="157">
        <v>10.199999999999999</v>
      </c>
      <c r="W78" s="157">
        <v>9.5</v>
      </c>
      <c r="X78" s="157">
        <v>8.9</v>
      </c>
      <c r="Y78" s="157">
        <v>8.4</v>
      </c>
      <c r="Z78" s="157">
        <v>8</v>
      </c>
      <c r="AA78" s="159">
        <v>7.7</v>
      </c>
      <c r="AC78" s="295">
        <f t="shared" si="48"/>
        <v>34.807721724978961</v>
      </c>
      <c r="AD78" s="85">
        <f t="shared" si="61"/>
        <v>0.60750934921884303</v>
      </c>
      <c r="AE78" s="297">
        <f t="shared" si="50"/>
        <v>374.13700511143799</v>
      </c>
      <c r="AF78" s="297">
        <f t="shared" si="62"/>
        <v>14.00558226612508</v>
      </c>
      <c r="AG78" s="411">
        <f t="shared" si="52"/>
        <v>374.13700511143799</v>
      </c>
      <c r="AH78" s="297">
        <f t="shared" si="63"/>
        <v>-14.137005111437986</v>
      </c>
      <c r="AI78" s="297">
        <f t="shared" si="64"/>
        <v>-14.00558226612508</v>
      </c>
      <c r="AJ78" s="297">
        <f t="shared" si="60"/>
        <v>-14.137005111437986</v>
      </c>
      <c r="AK78" s="412"/>
      <c r="AN78" s="266"/>
      <c r="AO78" s="266"/>
      <c r="BH78" s="18"/>
      <c r="BI78" s="18"/>
      <c r="BJ78" s="18"/>
      <c r="BK78" s="18"/>
      <c r="BL78" s="18"/>
      <c r="BM78" s="18"/>
      <c r="BN78" s="18"/>
      <c r="BO78" s="18"/>
      <c r="BP78" s="18"/>
    </row>
    <row r="79" spans="9:68" ht="16">
      <c r="O79" s="177"/>
      <c r="P79" s="38"/>
      <c r="Q79" s="38"/>
      <c r="T79" s="156">
        <v>13.5</v>
      </c>
      <c r="U79" s="157">
        <v>12.2</v>
      </c>
      <c r="V79" s="157">
        <v>10.4</v>
      </c>
      <c r="W79" s="157">
        <v>9.6</v>
      </c>
      <c r="X79" s="157">
        <v>9.1</v>
      </c>
      <c r="Y79" s="157">
        <v>8.6</v>
      </c>
      <c r="Z79" s="157">
        <v>8.1999999999999993</v>
      </c>
      <c r="AA79" s="159">
        <v>7.8</v>
      </c>
      <c r="AC79" s="395">
        <f>BK27</f>
        <v>34.769260186517421</v>
      </c>
      <c r="AD79" s="396">
        <f t="shared" si="61"/>
        <v>0.60683806873730672</v>
      </c>
      <c r="AE79" s="298">
        <f t="shared" si="50"/>
        <v>374.17754103964671</v>
      </c>
      <c r="AF79" s="298">
        <f t="shared" si="62"/>
        <v>14.177542466665672</v>
      </c>
      <c r="AG79" s="415">
        <f t="shared" si="52"/>
        <v>374.17754103964671</v>
      </c>
      <c r="AH79" s="298">
        <f t="shared" si="63"/>
        <v>-14.177541039646712</v>
      </c>
      <c r="AI79" s="298">
        <f t="shared" si="64"/>
        <v>-14.177542466665672</v>
      </c>
      <c r="AJ79" s="298">
        <f t="shared" si="60"/>
        <v>-14.177541039646712</v>
      </c>
      <c r="AK79" s="456"/>
      <c r="AN79" s="266"/>
      <c r="AO79" s="266"/>
      <c r="BH79" s="18"/>
      <c r="BI79" s="18"/>
      <c r="BJ79" s="18"/>
      <c r="BK79" s="18"/>
      <c r="BL79" s="18"/>
      <c r="BM79" s="18"/>
      <c r="BN79" s="18"/>
      <c r="BO79" s="18"/>
      <c r="BP79" s="18"/>
    </row>
    <row r="80" spans="9:68" ht="16">
      <c r="O80" s="177"/>
      <c r="P80" s="38"/>
      <c r="Q80" s="38"/>
      <c r="T80" s="160">
        <v>14</v>
      </c>
      <c r="U80" s="157">
        <v>12.4</v>
      </c>
      <c r="V80" s="157">
        <v>10.5</v>
      </c>
      <c r="W80" s="157">
        <v>9.8000000000000007</v>
      </c>
      <c r="X80" s="157">
        <v>9.1999999999999993</v>
      </c>
      <c r="Y80" s="157">
        <v>8.8000000000000007</v>
      </c>
      <c r="Z80" s="157">
        <v>8.4</v>
      </c>
      <c r="AA80" s="159">
        <v>8</v>
      </c>
      <c r="AC80" s="295">
        <f t="shared" ref="AC80:AC104" si="65">AC79-$AD$49</f>
        <v>34.730798648055881</v>
      </c>
      <c r="AD80" s="85">
        <f t="shared" si="61"/>
        <v>0.60616678825577042</v>
      </c>
      <c r="AE80" s="297">
        <f t="shared" si="50"/>
        <v>374.21797456508239</v>
      </c>
      <c r="AF80" s="297">
        <f t="shared" si="62"/>
        <v>14.346449800245091</v>
      </c>
      <c r="AG80" s="411">
        <f t="shared" si="52"/>
        <v>374.21797456508239</v>
      </c>
      <c r="AH80" s="297">
        <f t="shared" si="63"/>
        <v>-14.217974565082386</v>
      </c>
      <c r="AI80" s="297">
        <f t="shared" si="64"/>
        <v>-14.346449800245091</v>
      </c>
      <c r="AJ80" s="297">
        <f t="shared" si="60"/>
        <v>-14.217974565082386</v>
      </c>
      <c r="AK80" s="412"/>
      <c r="AN80" s="266"/>
      <c r="AO80" s="266"/>
      <c r="BH80" s="18"/>
      <c r="BI80" s="18"/>
      <c r="BJ80" s="18"/>
      <c r="BK80" s="18"/>
      <c r="BL80" s="18"/>
      <c r="BM80" s="18"/>
      <c r="BN80" s="18"/>
      <c r="BO80" s="18"/>
      <c r="BP80" s="18"/>
    </row>
    <row r="81" spans="12:68" ht="16">
      <c r="O81" s="177"/>
      <c r="P81" s="38"/>
      <c r="Q81" s="38"/>
      <c r="T81" s="121"/>
      <c r="U81" s="7"/>
      <c r="V81" s="15"/>
      <c r="W81" s="15"/>
      <c r="X81" s="15"/>
      <c r="Y81" s="15"/>
      <c r="Z81" s="15"/>
      <c r="AA81" s="122"/>
      <c r="AC81" s="295">
        <f t="shared" si="65"/>
        <v>34.692337109594341</v>
      </c>
      <c r="AD81" s="85">
        <f t="shared" si="61"/>
        <v>0.60549550777423411</v>
      </c>
      <c r="AE81" s="297">
        <f t="shared" si="50"/>
        <v>374.25830610741451</v>
      </c>
      <c r="AF81" s="297">
        <f t="shared" si="62"/>
        <v>14.512448885807251</v>
      </c>
      <c r="AG81" s="411">
        <f t="shared" si="52"/>
        <v>374.25830610741451</v>
      </c>
      <c r="AH81" s="297">
        <f t="shared" si="63"/>
        <v>-14.258306107414512</v>
      </c>
      <c r="AI81" s="297">
        <f t="shared" si="64"/>
        <v>-14.512448885807251</v>
      </c>
      <c r="AJ81" s="297">
        <f t="shared" si="60"/>
        <v>-14.258306107414512</v>
      </c>
      <c r="AK81" s="412"/>
      <c r="AN81" s="266"/>
      <c r="AO81" s="266"/>
      <c r="BH81" s="18"/>
      <c r="BI81" s="18"/>
      <c r="BJ81" s="18"/>
      <c r="BK81" s="18"/>
      <c r="BL81" s="18"/>
      <c r="BM81" s="18"/>
      <c r="BN81" s="18"/>
      <c r="BO81" s="18"/>
      <c r="BP81" s="18"/>
    </row>
    <row r="82" spans="12:68" ht="16">
      <c r="O82" s="177"/>
      <c r="P82" s="38"/>
      <c r="Q82" s="38"/>
      <c r="T82" s="160">
        <v>15</v>
      </c>
      <c r="U82" s="157">
        <v>12.6</v>
      </c>
      <c r="V82" s="157">
        <v>10.8</v>
      </c>
      <c r="W82" s="157">
        <v>10.1</v>
      </c>
      <c r="X82" s="157">
        <v>9.5</v>
      </c>
      <c r="Y82" s="157">
        <v>9</v>
      </c>
      <c r="Z82" s="157">
        <v>8.6</v>
      </c>
      <c r="AA82" s="161">
        <v>8.1999999999999993</v>
      </c>
      <c r="AC82" s="295">
        <f t="shared" si="65"/>
        <v>34.653875571132801</v>
      </c>
      <c r="AD82" s="85">
        <f t="shared" si="61"/>
        <v>0.6048242272926978</v>
      </c>
      <c r="AE82" s="297">
        <f t="shared" si="50"/>
        <v>374.29853608350231</v>
      </c>
      <c r="AF82" s="297">
        <f t="shared" si="62"/>
        <v>14.675673114010651</v>
      </c>
      <c r="AG82" s="411">
        <f t="shared" si="52"/>
        <v>374.29853608350231</v>
      </c>
      <c r="AH82" s="297">
        <f t="shared" si="63"/>
        <v>-14.298536083502313</v>
      </c>
      <c r="AI82" s="297">
        <f t="shared" si="64"/>
        <v>-14.675673114010651</v>
      </c>
      <c r="AJ82" s="297">
        <f t="shared" si="60"/>
        <v>-14.298536083502313</v>
      </c>
      <c r="AK82" s="412"/>
      <c r="AN82" s="266"/>
      <c r="AO82" s="266"/>
      <c r="BH82" s="18"/>
      <c r="BI82" s="18"/>
      <c r="BJ82" s="18"/>
      <c r="BK82" s="18"/>
      <c r="BL82" s="18"/>
      <c r="BM82" s="18"/>
      <c r="BN82" s="18"/>
      <c r="BO82" s="18"/>
      <c r="BP82" s="18"/>
    </row>
    <row r="83" spans="12:68" ht="16">
      <c r="O83" s="177"/>
      <c r="P83" s="38"/>
      <c r="Q83" s="38"/>
      <c r="T83" s="160">
        <v>16</v>
      </c>
      <c r="U83" s="157">
        <v>12.8</v>
      </c>
      <c r="V83" s="157">
        <v>11</v>
      </c>
      <c r="W83" s="157">
        <v>10.3</v>
      </c>
      <c r="X83" s="157">
        <v>9.6999999999999993</v>
      </c>
      <c r="Y83" s="157">
        <v>9.1999999999999993</v>
      </c>
      <c r="Z83" s="157">
        <v>8.7999999999999989</v>
      </c>
      <c r="AA83" s="161">
        <v>8.3999999999999986</v>
      </c>
      <c r="AC83" s="295">
        <f t="shared" si="65"/>
        <v>34.615414032671261</v>
      </c>
      <c r="AD83" s="85">
        <f t="shared" si="61"/>
        <v>0.6041529468111615</v>
      </c>
      <c r="AE83" s="297">
        <f t="shared" si="50"/>
        <v>374.3386649074215</v>
      </c>
      <c r="AF83" s="297">
        <f t="shared" si="62"/>
        <v>14.83624583427979</v>
      </c>
      <c r="AG83" s="411">
        <f t="shared" si="52"/>
        <v>374.3386649074215</v>
      </c>
      <c r="AH83" s="297">
        <f t="shared" si="63"/>
        <v>-14.338664907421503</v>
      </c>
      <c r="AI83" s="297">
        <f t="shared" si="64"/>
        <v>-14.83624583427979</v>
      </c>
      <c r="AJ83" s="297">
        <f t="shared" si="60"/>
        <v>-14.338664907421503</v>
      </c>
      <c r="AK83" s="412"/>
      <c r="AN83" s="266"/>
      <c r="AO83" s="266"/>
      <c r="BH83" s="18"/>
      <c r="BI83" s="18"/>
      <c r="BJ83" s="18"/>
      <c r="BK83" s="18"/>
      <c r="BL83" s="18"/>
      <c r="BM83" s="18"/>
      <c r="BN83" s="18"/>
      <c r="BO83" s="18"/>
      <c r="BP83" s="18"/>
    </row>
    <row r="84" spans="12:68" ht="16">
      <c r="O84" s="177"/>
      <c r="P84" s="38"/>
      <c r="Q84" s="38"/>
      <c r="T84" s="160">
        <v>17</v>
      </c>
      <c r="U84" s="157">
        <v>13</v>
      </c>
      <c r="V84" s="157">
        <v>11.2</v>
      </c>
      <c r="W84" s="157">
        <v>10.5</v>
      </c>
      <c r="X84" s="157">
        <v>9.9</v>
      </c>
      <c r="Y84" s="157">
        <v>9.3999999999999986</v>
      </c>
      <c r="Z84" s="157">
        <v>8.9999999999999982</v>
      </c>
      <c r="AA84" s="161">
        <v>8.5999999999999979</v>
      </c>
      <c r="AC84" s="295">
        <f t="shared" si="65"/>
        <v>34.576952494209721</v>
      </c>
      <c r="AD84" s="85">
        <f t="shared" si="61"/>
        <v>0.60348166632962519</v>
      </c>
      <c r="AE84" s="297">
        <f t="shared" si="50"/>
        <v>374.37869299048992</v>
      </c>
      <c r="AF84" s="297">
        <f t="shared" si="62"/>
        <v>14.994281385087429</v>
      </c>
      <c r="AG84" s="411">
        <f t="shared" si="52"/>
        <v>374.37869299048992</v>
      </c>
      <c r="AH84" s="297">
        <f t="shared" si="63"/>
        <v>-14.378692990489924</v>
      </c>
      <c r="AI84" s="297">
        <f t="shared" si="64"/>
        <v>-14.994281385087429</v>
      </c>
      <c r="AJ84" s="297">
        <f t="shared" si="60"/>
        <v>-14.378692990489924</v>
      </c>
      <c r="AK84" s="412"/>
      <c r="AN84" s="266"/>
      <c r="AO84" s="266"/>
      <c r="BH84" s="18"/>
      <c r="BI84" s="18"/>
      <c r="BJ84" s="18"/>
      <c r="BK84" s="18"/>
      <c r="BL84" s="18"/>
      <c r="BM84" s="18"/>
      <c r="BN84" s="18"/>
      <c r="BO84" s="18"/>
      <c r="BP84" s="18"/>
    </row>
    <row r="85" spans="12:68" ht="16">
      <c r="T85" s="160">
        <v>18</v>
      </c>
      <c r="U85" s="157">
        <v>13.2</v>
      </c>
      <c r="V85" s="157">
        <v>11.4</v>
      </c>
      <c r="W85" s="157">
        <v>10.7</v>
      </c>
      <c r="X85" s="157">
        <v>10.1</v>
      </c>
      <c r="Y85" s="157">
        <v>9.5999999999999979</v>
      </c>
      <c r="Z85" s="157">
        <v>9.1999999999999975</v>
      </c>
      <c r="AA85" s="161">
        <v>8.7999999999999972</v>
      </c>
      <c r="AC85" s="295">
        <f t="shared" si="65"/>
        <v>34.538490955748181</v>
      </c>
      <c r="AD85" s="85">
        <f t="shared" si="61"/>
        <v>0.60281038584808888</v>
      </c>
      <c r="AE85" s="297">
        <f t="shared" ref="AE85:AE104" si="66">IFERROR(DEGREES(grta+IF(dira="W",-1,1)*ACOS((SIN(hma)-SIN(deka)*SIN(AD85))/COS(deka)/COS(AD85))),#N/A)</f>
        <v>374.41862074129347</v>
      </c>
      <c r="AF85" s="297">
        <f t="shared" si="62"/>
        <v>15.149885992062844</v>
      </c>
      <c r="AG85" s="411">
        <f t="shared" ref="AG85:AG104" si="67">IFERROR(DEGREES(grta+IF(dira="W",-1,1)*ACOS((SIN(hma)-SIN(deka)*SIN(AD85+$BK$22))/COS(deka)/COS(AD85+$BK$22))),#N/A)</f>
        <v>374.41862074129347</v>
      </c>
      <c r="AH85" s="297">
        <f t="shared" si="63"/>
        <v>-14.418620741293466</v>
      </c>
      <c r="AI85" s="297">
        <f t="shared" si="64"/>
        <v>-15.149885992062844</v>
      </c>
      <c r="AJ85" s="297">
        <f t="shared" si="60"/>
        <v>-14.418620741293466</v>
      </c>
      <c r="AK85" s="412"/>
      <c r="AN85" s="266"/>
      <c r="AO85" s="266"/>
      <c r="BH85" s="18"/>
      <c r="BI85" s="18"/>
      <c r="BJ85" s="18"/>
      <c r="BK85" s="18"/>
      <c r="BL85" s="18"/>
      <c r="BM85" s="18"/>
      <c r="BN85" s="18"/>
      <c r="BO85" s="18"/>
      <c r="BP85" s="18"/>
    </row>
    <row r="86" spans="12:68" ht="16">
      <c r="T86" s="160">
        <v>19</v>
      </c>
      <c r="U86" s="157">
        <v>13.4</v>
      </c>
      <c r="V86" s="157">
        <v>11.6</v>
      </c>
      <c r="W86" s="157">
        <v>10.84</v>
      </c>
      <c r="X86" s="157">
        <v>10.3</v>
      </c>
      <c r="Y86" s="157">
        <v>9.7999999999999972</v>
      </c>
      <c r="Z86" s="157">
        <v>9.3999999999999968</v>
      </c>
      <c r="AA86" s="161">
        <v>8.9999999999999964</v>
      </c>
      <c r="AC86" s="295">
        <f t="shared" si="65"/>
        <v>34.50002941728664</v>
      </c>
      <c r="AD86" s="85">
        <f t="shared" si="61"/>
        <v>0.60213910536655257</v>
      </c>
      <c r="AE86" s="297">
        <f t="shared" si="66"/>
        <v>374.45844856571125</v>
      </c>
      <c r="AF86" s="297">
        <f t="shared" si="62"/>
        <v>15.303158554085535</v>
      </c>
      <c r="AG86" s="411">
        <f t="shared" si="67"/>
        <v>374.45844856571125</v>
      </c>
      <c r="AH86" s="297">
        <f t="shared" si="63"/>
        <v>-14.458448565711251</v>
      </c>
      <c r="AI86" s="297">
        <f t="shared" si="64"/>
        <v>-15.303158554085535</v>
      </c>
      <c r="AJ86" s="297">
        <f t="shared" si="60"/>
        <v>-14.458448565711251</v>
      </c>
      <c r="AK86" s="412"/>
      <c r="AN86" s="266"/>
      <c r="AO86" s="266"/>
      <c r="BH86" s="18"/>
      <c r="BI86" s="18"/>
      <c r="BJ86" s="18"/>
      <c r="BK86" s="18"/>
      <c r="BL86" s="18"/>
      <c r="BM86" s="18"/>
      <c r="BN86" s="18"/>
      <c r="BO86" s="18"/>
      <c r="BP86" s="18"/>
    </row>
    <row r="87" spans="12:68" ht="16">
      <c r="T87" s="160">
        <v>20</v>
      </c>
      <c r="U87" s="157">
        <v>13.5</v>
      </c>
      <c r="V87" s="157">
        <v>11.7</v>
      </c>
      <c r="W87" s="157">
        <v>11</v>
      </c>
      <c r="X87" s="157">
        <v>10.4</v>
      </c>
      <c r="Y87" s="157">
        <v>9.9</v>
      </c>
      <c r="Z87" s="157">
        <v>9.5</v>
      </c>
      <c r="AA87" s="161">
        <v>9.1</v>
      </c>
      <c r="AC87" s="295">
        <f t="shared" si="65"/>
        <v>34.4615678788251</v>
      </c>
      <c r="AD87" s="85">
        <f t="shared" si="61"/>
        <v>0.60146782488501627</v>
      </c>
      <c r="AE87" s="297">
        <f t="shared" si="66"/>
        <v>374.49817686694058</v>
      </c>
      <c r="AF87" s="297">
        <f t="shared" si="62"/>
        <v>15.454191333987808</v>
      </c>
      <c r="AG87" s="411">
        <f t="shared" si="67"/>
        <v>374.49817686694058</v>
      </c>
      <c r="AH87" s="297">
        <f t="shared" si="63"/>
        <v>-14.498176866940582</v>
      </c>
      <c r="AI87" s="297">
        <f t="shared" si="64"/>
        <v>-15.454191333987808</v>
      </c>
      <c r="AJ87" s="297">
        <f t="shared" si="60"/>
        <v>-14.498176866940582</v>
      </c>
      <c r="AK87" s="412"/>
      <c r="AN87" s="266"/>
      <c r="AO87" s="266"/>
      <c r="BH87" s="18"/>
      <c r="BI87" s="18"/>
      <c r="BJ87" s="18"/>
      <c r="BK87" s="18"/>
      <c r="BL87" s="18"/>
      <c r="BM87" s="18"/>
      <c r="BN87" s="18"/>
      <c r="BO87" s="18"/>
      <c r="BP87" s="18"/>
    </row>
    <row r="88" spans="12:68" ht="16">
      <c r="L88" s="25"/>
      <c r="T88" s="121"/>
      <c r="U88" s="7"/>
      <c r="V88" s="15"/>
      <c r="W88" s="15"/>
      <c r="X88" s="15"/>
      <c r="Y88" s="15"/>
      <c r="Z88" s="15"/>
      <c r="AA88" s="122"/>
      <c r="AC88" s="344">
        <f t="shared" si="65"/>
        <v>34.42310634036356</v>
      </c>
      <c r="AD88" s="345">
        <f t="shared" si="61"/>
        <v>0.60079654440347996</v>
      </c>
      <c r="AE88" s="346">
        <f t="shared" si="66"/>
        <v>374.53780604552213</v>
      </c>
      <c r="AF88" s="346">
        <f t="shared" si="62"/>
        <v>15.603070567648668</v>
      </c>
      <c r="AG88" s="411">
        <f t="shared" si="67"/>
        <v>374.53780604552213</v>
      </c>
      <c r="AH88" s="346">
        <f t="shared" si="63"/>
        <v>-14.537806045522132</v>
      </c>
      <c r="AI88" s="346">
        <f t="shared" si="64"/>
        <v>-15.603070567648668</v>
      </c>
      <c r="AJ88" s="346">
        <f t="shared" si="60"/>
        <v>-14.537806045522132</v>
      </c>
      <c r="AK88" s="412"/>
      <c r="AN88" s="266"/>
      <c r="AO88" s="266"/>
      <c r="BH88" s="18"/>
      <c r="BI88" s="18"/>
      <c r="BJ88" s="18"/>
      <c r="BK88" s="18"/>
      <c r="BL88" s="18"/>
      <c r="BM88" s="18"/>
      <c r="BN88" s="18"/>
      <c r="BO88" s="18"/>
      <c r="BP88" s="18"/>
    </row>
    <row r="89" spans="12:68" ht="16">
      <c r="T89" s="160">
        <v>22</v>
      </c>
      <c r="U89" s="157">
        <v>13.8</v>
      </c>
      <c r="V89" s="157">
        <v>12</v>
      </c>
      <c r="W89" s="157">
        <v>11.24</v>
      </c>
      <c r="X89" s="157">
        <v>10.7</v>
      </c>
      <c r="Y89" s="157">
        <v>10.199999999999999</v>
      </c>
      <c r="Z89" s="157">
        <v>9.8000000000000007</v>
      </c>
      <c r="AA89" s="159">
        <v>9.4</v>
      </c>
      <c r="AC89" s="295">
        <f t="shared" si="65"/>
        <v>34.38464480190202</v>
      </c>
      <c r="AD89" s="85">
        <f t="shared" si="61"/>
        <v>0.60012526392194365</v>
      </c>
      <c r="AE89" s="297">
        <f t="shared" si="66"/>
        <v>374.57733649936381</v>
      </c>
      <c r="AF89" s="297">
        <f t="shared" si="62"/>
        <v>15.749877002969427</v>
      </c>
      <c r="AG89" s="411">
        <f t="shared" si="67"/>
        <v>374.57733649936381</v>
      </c>
      <c r="AH89" s="297">
        <f t="shared" si="63"/>
        <v>-14.57733649936381</v>
      </c>
      <c r="AI89" s="297">
        <f t="shared" si="64"/>
        <v>-15.749877002969427</v>
      </c>
      <c r="AJ89" s="297">
        <f t="shared" si="60"/>
        <v>-14.57733649936381</v>
      </c>
      <c r="AK89" s="412"/>
      <c r="AN89" s="266"/>
      <c r="AO89" s="266"/>
      <c r="BH89" s="18"/>
      <c r="BI89" s="18"/>
      <c r="BJ89" s="18"/>
      <c r="BK89" s="18"/>
      <c r="BL89" s="18"/>
      <c r="BM89" s="18"/>
      <c r="BN89" s="18"/>
      <c r="BO89" s="18"/>
      <c r="BP89" s="18"/>
    </row>
    <row r="90" spans="12:68" ht="16">
      <c r="T90" s="160">
        <v>24</v>
      </c>
      <c r="U90" s="157">
        <v>14</v>
      </c>
      <c r="V90" s="157">
        <v>12.2</v>
      </c>
      <c r="W90" s="157">
        <v>11.44</v>
      </c>
      <c r="X90" s="157">
        <v>10.9</v>
      </c>
      <c r="Y90" s="157">
        <v>10.4</v>
      </c>
      <c r="Z90" s="157">
        <v>10</v>
      </c>
      <c r="AA90" s="159">
        <v>9.64</v>
      </c>
      <c r="AC90" s="295">
        <f t="shared" si="65"/>
        <v>34.34618326344048</v>
      </c>
      <c r="AD90" s="85">
        <f t="shared" si="61"/>
        <v>0.59945398344040735</v>
      </c>
      <c r="AE90" s="297">
        <f t="shared" si="66"/>
        <v>374.61676862376532</v>
      </c>
      <c r="AF90" s="297">
        <f t="shared" si="62"/>
        <v>15.894686378354633</v>
      </c>
      <c r="AG90" s="411">
        <f t="shared" si="67"/>
        <v>374.61676862376532</v>
      </c>
      <c r="AH90" s="297">
        <f t="shared" si="63"/>
        <v>-14.616768623765324</v>
      </c>
      <c r="AI90" s="297">
        <f t="shared" si="64"/>
        <v>-15.894686378354633</v>
      </c>
      <c r="AJ90" s="297">
        <f t="shared" si="60"/>
        <v>-14.616768623765324</v>
      </c>
      <c r="AK90" s="412"/>
      <c r="AN90" s="266"/>
      <c r="AO90" s="266"/>
      <c r="BH90" s="18"/>
      <c r="BI90" s="18"/>
      <c r="BJ90" s="18"/>
      <c r="BK90" s="18"/>
      <c r="BL90" s="18"/>
      <c r="BM90" s="18"/>
      <c r="BN90" s="18"/>
      <c r="BO90" s="18"/>
      <c r="BP90" s="18"/>
    </row>
    <row r="91" spans="12:68" ht="16">
      <c r="T91" s="160">
        <v>26</v>
      </c>
      <c r="U91" s="157">
        <v>14.2</v>
      </c>
      <c r="V91" s="157">
        <v>12.4</v>
      </c>
      <c r="W91" s="157">
        <v>11.64</v>
      </c>
      <c r="X91" s="157">
        <v>11.1</v>
      </c>
      <c r="Y91" s="157">
        <v>10.6</v>
      </c>
      <c r="Z91" s="157">
        <v>10.18</v>
      </c>
      <c r="AA91" s="159">
        <v>9.83</v>
      </c>
      <c r="AC91" s="295">
        <f t="shared" si="65"/>
        <v>34.30772172497894</v>
      </c>
      <c r="AD91" s="85">
        <f t="shared" si="61"/>
        <v>0.59878270295887104</v>
      </c>
      <c r="AE91" s="297">
        <f t="shared" si="66"/>
        <v>374.65610281144205</v>
      </c>
      <c r="AF91" s="297">
        <f t="shared" si="62"/>
        <v>16.037569848800189</v>
      </c>
      <c r="AG91" s="411">
        <f t="shared" si="67"/>
        <v>374.65610281144205</v>
      </c>
      <c r="AH91" s="297">
        <f t="shared" si="63"/>
        <v>-14.656102811442054</v>
      </c>
      <c r="AI91" s="297">
        <f t="shared" si="64"/>
        <v>-16.037569848800189</v>
      </c>
      <c r="AJ91" s="297">
        <f t="shared" si="60"/>
        <v>-14.656102811442054</v>
      </c>
      <c r="AK91" s="412"/>
      <c r="AN91" s="266"/>
      <c r="AO91" s="266"/>
      <c r="BI91" s="18"/>
      <c r="BJ91" s="18"/>
      <c r="BK91" s="18"/>
      <c r="BL91" s="18"/>
      <c r="BM91" s="18"/>
      <c r="BN91" s="18"/>
      <c r="BO91" s="18"/>
    </row>
    <row r="92" spans="12:68" ht="16">
      <c r="T92" s="160">
        <v>28</v>
      </c>
      <c r="U92" s="157">
        <v>14.35</v>
      </c>
      <c r="V92" s="157">
        <v>12.54</v>
      </c>
      <c r="W92" s="157">
        <v>11.8</v>
      </c>
      <c r="X92" s="157">
        <v>11.25</v>
      </c>
      <c r="Y92" s="157">
        <v>10.77</v>
      </c>
      <c r="Z92" s="157">
        <v>10.37</v>
      </c>
      <c r="AA92" s="159">
        <v>9.98</v>
      </c>
      <c r="AC92" s="295">
        <f t="shared" si="65"/>
        <v>34.2692601865174</v>
      </c>
      <c r="AD92" s="85">
        <f t="shared" si="61"/>
        <v>0.59811142247733473</v>
      </c>
      <c r="AE92" s="297">
        <f t="shared" si="66"/>
        <v>374.6953394525483</v>
      </c>
      <c r="AF92" s="297">
        <f t="shared" si="62"/>
        <v>16.178594366437249</v>
      </c>
      <c r="AG92" s="411">
        <f t="shared" si="67"/>
        <v>374.6953394525483</v>
      </c>
      <c r="AH92" s="297">
        <f t="shared" si="63"/>
        <v>-14.695339452548296</v>
      </c>
      <c r="AI92" s="297">
        <f t="shared" si="64"/>
        <v>-16.178594366437249</v>
      </c>
      <c r="AJ92" s="297">
        <f t="shared" si="60"/>
        <v>-14.695339452548296</v>
      </c>
      <c r="AK92" s="412"/>
      <c r="AN92" s="266"/>
      <c r="AO92" s="266"/>
    </row>
    <row r="93" spans="12:68" ht="16">
      <c r="T93" s="160">
        <v>30</v>
      </c>
      <c r="U93" s="157">
        <v>14.5</v>
      </c>
      <c r="V93" s="157">
        <v>12.7</v>
      </c>
      <c r="W93" s="157">
        <v>11.95</v>
      </c>
      <c r="X93" s="157">
        <v>11.4</v>
      </c>
      <c r="Y93" s="157">
        <v>10.9</v>
      </c>
      <c r="Z93" s="157">
        <v>10.5</v>
      </c>
      <c r="AA93" s="159">
        <v>10.1</v>
      </c>
      <c r="AC93" s="295">
        <f t="shared" si="65"/>
        <v>34.23079864805586</v>
      </c>
      <c r="AD93" s="85">
        <f t="shared" si="61"/>
        <v>0.59744014199579842</v>
      </c>
      <c r="AE93" s="297">
        <f t="shared" si="66"/>
        <v>374.7344789347008</v>
      </c>
      <c r="AF93" s="297">
        <f t="shared" si="62"/>
        <v>16.317823021346758</v>
      </c>
      <c r="AG93" s="411">
        <f t="shared" si="67"/>
        <v>374.7344789347008</v>
      </c>
      <c r="AH93" s="297">
        <f t="shared" si="63"/>
        <v>-14.734478934700803</v>
      </c>
      <c r="AI93" s="297">
        <f t="shared" si="64"/>
        <v>-16.317823021346758</v>
      </c>
      <c r="AJ93" s="297">
        <f t="shared" si="60"/>
        <v>-14.734478934700803</v>
      </c>
      <c r="AK93" s="412"/>
      <c r="AN93" s="266"/>
      <c r="AO93" s="266"/>
    </row>
    <row r="94" spans="12:68" ht="16">
      <c r="T94" s="160">
        <v>32</v>
      </c>
      <c r="U94" s="157">
        <v>14.6</v>
      </c>
      <c r="V94" s="157">
        <v>12.799999999999999</v>
      </c>
      <c r="W94" s="157">
        <v>12.1</v>
      </c>
      <c r="X94" s="157">
        <v>11.5</v>
      </c>
      <c r="Y94" s="157">
        <v>11</v>
      </c>
      <c r="Z94" s="157">
        <v>10.6</v>
      </c>
      <c r="AA94" s="159">
        <v>10.199999999999999</v>
      </c>
      <c r="AC94" s="295">
        <f t="shared" si="65"/>
        <v>34.19233710959432</v>
      </c>
      <c r="AD94" s="85">
        <f t="shared" si="61"/>
        <v>0.59676886151426212</v>
      </c>
      <c r="AE94" s="297">
        <f t="shared" si="66"/>
        <v>374.77352164300203</v>
      </c>
      <c r="AF94" s="297">
        <f t="shared" si="62"/>
        <v>16.455315347602788</v>
      </c>
      <c r="AG94" s="411">
        <f t="shared" si="67"/>
        <v>374.77352164300203</v>
      </c>
      <c r="AH94" s="297">
        <f t="shared" si="63"/>
        <v>-14.773521643002027</v>
      </c>
      <c r="AI94" s="297">
        <f t="shared" si="64"/>
        <v>-16.455315347602788</v>
      </c>
      <c r="AJ94" s="297">
        <f t="shared" si="60"/>
        <v>-14.773521643002027</v>
      </c>
      <c r="AK94" s="412"/>
      <c r="AN94" s="266"/>
      <c r="AO94" s="266"/>
    </row>
    <row r="95" spans="12:68" ht="16">
      <c r="O95" s="177"/>
      <c r="P95" s="38"/>
      <c r="Q95" s="38"/>
      <c r="T95" s="160">
        <v>34</v>
      </c>
      <c r="U95" s="157">
        <v>14.7</v>
      </c>
      <c r="V95" s="157">
        <v>12.899999999999999</v>
      </c>
      <c r="W95" s="157">
        <v>12.2</v>
      </c>
      <c r="X95" s="157">
        <v>11.6</v>
      </c>
      <c r="Y95" s="157">
        <v>11.1</v>
      </c>
      <c r="Z95" s="157">
        <v>10.7</v>
      </c>
      <c r="AA95" s="159">
        <v>10.299999999999999</v>
      </c>
      <c r="AC95" s="295">
        <f t="shared" si="65"/>
        <v>34.153875571132779</v>
      </c>
      <c r="AD95" s="85">
        <f t="shared" si="61"/>
        <v>0.59609758103272581</v>
      </c>
      <c r="AE95" s="297">
        <f t="shared" si="66"/>
        <v>374.81246796006229</v>
      </c>
      <c r="AF95" s="297">
        <f t="shared" si="62"/>
        <v>16.591127598785729</v>
      </c>
      <c r="AG95" s="411">
        <f t="shared" si="67"/>
        <v>374.81246796006229</v>
      </c>
      <c r="AH95" s="297">
        <f t="shared" si="63"/>
        <v>-14.812467960062293</v>
      </c>
      <c r="AI95" s="297">
        <f t="shared" si="64"/>
        <v>-16.591127598785729</v>
      </c>
      <c r="AJ95" s="297">
        <f t="shared" si="60"/>
        <v>-14.812467960062293</v>
      </c>
      <c r="AK95" s="412"/>
      <c r="AN95" s="266"/>
      <c r="AO95" s="266"/>
    </row>
    <row r="96" spans="12:68" ht="16">
      <c r="O96" s="177"/>
      <c r="P96" s="38"/>
      <c r="Q96" s="38"/>
      <c r="T96" s="160">
        <v>36</v>
      </c>
      <c r="U96" s="157">
        <v>14.799999999999999</v>
      </c>
      <c r="V96" s="157">
        <v>12.999999999999998</v>
      </c>
      <c r="W96" s="157">
        <v>12.299999999999999</v>
      </c>
      <c r="X96" s="157">
        <v>11.7</v>
      </c>
      <c r="Y96" s="157">
        <v>11.2</v>
      </c>
      <c r="Z96" s="157">
        <v>10.799999999999999</v>
      </c>
      <c r="AA96" s="159">
        <v>10.399999999999999</v>
      </c>
      <c r="AC96" s="295">
        <f t="shared" si="65"/>
        <v>34.115414032671239</v>
      </c>
      <c r="AD96" s="85">
        <f t="shared" si="61"/>
        <v>0.5954263005511895</v>
      </c>
      <c r="AE96" s="297">
        <f t="shared" si="66"/>
        <v>374.85131826602299</v>
      </c>
      <c r="AF96" s="297">
        <f t="shared" si="62"/>
        <v>16.725312996610018</v>
      </c>
      <c r="AG96" s="411">
        <f t="shared" si="67"/>
        <v>374.85131826602299</v>
      </c>
      <c r="AH96" s="297">
        <f t="shared" si="63"/>
        <v>-14.851318266022986</v>
      </c>
      <c r="AI96" s="297">
        <f t="shared" si="64"/>
        <v>-16.725312996610018</v>
      </c>
      <c r="AJ96" s="297">
        <f t="shared" si="60"/>
        <v>-14.851318266022986</v>
      </c>
      <c r="AK96" s="412"/>
      <c r="AN96" s="266"/>
      <c r="AO96" s="266"/>
      <c r="BA96" s="30"/>
      <c r="BB96" s="30"/>
      <c r="BC96" s="30"/>
      <c r="BD96" s="30"/>
      <c r="BE96" s="30"/>
      <c r="BF96" s="30"/>
      <c r="BG96" s="30"/>
    </row>
    <row r="97" spans="15:59" ht="16">
      <c r="O97" s="177"/>
      <c r="P97" s="38"/>
      <c r="Q97" s="38"/>
      <c r="T97" s="160">
        <v>38</v>
      </c>
      <c r="U97" s="157">
        <v>14.899999999999999</v>
      </c>
      <c r="V97" s="157">
        <v>13.099999999999998</v>
      </c>
      <c r="W97" s="157">
        <v>12.399999999999999</v>
      </c>
      <c r="X97" s="157">
        <v>11.799999999999999</v>
      </c>
      <c r="Y97" s="157">
        <v>11.299999999999999</v>
      </c>
      <c r="Z97" s="157">
        <v>10.899999999999999</v>
      </c>
      <c r="AA97" s="159">
        <v>10.499999999999998</v>
      </c>
      <c r="AC97" s="295">
        <f t="shared" si="65"/>
        <v>34.076952494209699</v>
      </c>
      <c r="AD97" s="85">
        <f t="shared" si="61"/>
        <v>0.5947550200696532</v>
      </c>
      <c r="AE97" s="297">
        <f t="shared" si="66"/>
        <v>374.89007293857827</v>
      </c>
      <c r="AF97" s="297">
        <f t="shared" si="62"/>
        <v>16.857921955806557</v>
      </c>
      <c r="AG97" s="411">
        <f t="shared" si="67"/>
        <v>374.89007293857827</v>
      </c>
      <c r="AH97" s="297">
        <f t="shared" si="63"/>
        <v>-14.890072938578271</v>
      </c>
      <c r="AI97" s="297">
        <f t="shared" si="64"/>
        <v>-16.857921955806557</v>
      </c>
      <c r="AJ97" s="297">
        <f t="shared" si="60"/>
        <v>-14.890072938578271</v>
      </c>
      <c r="AK97" s="412"/>
      <c r="AN97" s="266"/>
      <c r="AO97" s="266"/>
      <c r="BA97" s="30"/>
      <c r="BB97" s="30"/>
      <c r="BC97" s="30"/>
      <c r="BD97" s="30"/>
      <c r="BE97" s="30"/>
      <c r="BF97" s="30"/>
      <c r="BG97" s="30"/>
    </row>
    <row r="98" spans="15:59" ht="16">
      <c r="O98" s="177"/>
      <c r="P98" s="38"/>
      <c r="Q98" s="38"/>
      <c r="T98" s="160">
        <v>40</v>
      </c>
      <c r="U98" s="157">
        <v>14.999999999999998</v>
      </c>
      <c r="V98" s="157">
        <v>13.18</v>
      </c>
      <c r="W98" s="157">
        <v>12.499999999999998</v>
      </c>
      <c r="X98" s="157">
        <v>11.899999999999999</v>
      </c>
      <c r="Y98" s="157">
        <v>11.399999999999999</v>
      </c>
      <c r="Z98" s="157">
        <v>10.999999999999998</v>
      </c>
      <c r="AA98" s="159">
        <v>10.599999999999998</v>
      </c>
      <c r="AC98" s="295">
        <f t="shared" si="65"/>
        <v>34.038490955748159</v>
      </c>
      <c r="AD98" s="85">
        <f t="shared" si="61"/>
        <v>0.59408373958811689</v>
      </c>
      <c r="AE98" s="297">
        <f t="shared" si="66"/>
        <v>374.92873235299709</v>
      </c>
      <c r="AF98" s="297">
        <f t="shared" si="62"/>
        <v>16.989002287975204</v>
      </c>
      <c r="AG98" s="411">
        <f t="shared" si="67"/>
        <v>374.92873235299709</v>
      </c>
      <c r="AH98" s="297">
        <f t="shared" si="63"/>
        <v>-14.928732352997088</v>
      </c>
      <c r="AI98" s="297">
        <f t="shared" si="64"/>
        <v>-16.989002287975204</v>
      </c>
      <c r="AJ98" s="297">
        <f t="shared" si="60"/>
        <v>-14.928732352997088</v>
      </c>
      <c r="AK98" s="412"/>
      <c r="AN98" s="266"/>
      <c r="AO98" s="266"/>
      <c r="BA98" s="30"/>
      <c r="BB98" s="30"/>
      <c r="BC98" s="30"/>
      <c r="BD98" s="30"/>
      <c r="BE98" s="30"/>
      <c r="BF98" s="30"/>
      <c r="BG98" s="30"/>
    </row>
    <row r="99" spans="15:59" ht="16">
      <c r="O99" s="177"/>
      <c r="P99" s="38"/>
      <c r="Q99" s="38"/>
      <c r="T99" s="121"/>
      <c r="U99" s="7"/>
      <c r="V99" s="15"/>
      <c r="W99" s="15"/>
      <c r="X99" s="15"/>
      <c r="Y99" s="15"/>
      <c r="Z99" s="15"/>
      <c r="AA99" s="122"/>
      <c r="AC99" s="295">
        <f t="shared" si="65"/>
        <v>34.000029417286619</v>
      </c>
      <c r="AD99" s="85">
        <f t="shared" si="61"/>
        <v>0.59341245910658058</v>
      </c>
      <c r="AE99" s="297">
        <f t="shared" si="66"/>
        <v>374.96729688214526</v>
      </c>
      <c r="AF99" s="297">
        <f t="shared" si="62"/>
        <v>17.118599386764263</v>
      </c>
      <c r="AG99" s="411">
        <f t="shared" si="67"/>
        <v>374.96729688214526</v>
      </c>
      <c r="AH99" s="297">
        <f t="shared" si="63"/>
        <v>-14.967296882145263</v>
      </c>
      <c r="AI99" s="297">
        <f t="shared" si="64"/>
        <v>-17.118599386764263</v>
      </c>
      <c r="AJ99" s="297">
        <f t="shared" si="60"/>
        <v>-14.967296882145263</v>
      </c>
      <c r="AK99" s="412"/>
      <c r="AN99" s="266"/>
      <c r="AO99" s="266"/>
      <c r="BA99" s="30"/>
      <c r="BB99" s="30"/>
      <c r="BC99" s="30"/>
      <c r="BD99" s="30"/>
      <c r="BE99" s="30"/>
      <c r="BF99" s="30"/>
      <c r="BG99" s="30"/>
    </row>
    <row r="100" spans="15:59" ht="16">
      <c r="O100" s="177"/>
      <c r="P100" s="38"/>
      <c r="Q100" s="38"/>
      <c r="T100" s="160">
        <v>45</v>
      </c>
      <c r="U100" s="162">
        <v>15.15</v>
      </c>
      <c r="V100" s="162">
        <v>13.37</v>
      </c>
      <c r="W100" s="162">
        <v>12.6</v>
      </c>
      <c r="X100" s="157">
        <v>12.07</v>
      </c>
      <c r="Y100" s="162">
        <v>11.6</v>
      </c>
      <c r="Z100" s="162">
        <v>11.2</v>
      </c>
      <c r="AA100" s="159">
        <v>10.8</v>
      </c>
      <c r="AC100" s="295">
        <f t="shared" si="65"/>
        <v>33.961567878825079</v>
      </c>
      <c r="AD100" s="85">
        <f t="shared" si="61"/>
        <v>0.59274117862504427</v>
      </c>
      <c r="AE100" s="297">
        <f t="shared" si="66"/>
        <v>375.00576689650643</v>
      </c>
      <c r="AF100" s="297">
        <f t="shared" si="62"/>
        <v>17.246756396426211</v>
      </c>
      <c r="AG100" s="411">
        <f t="shared" si="67"/>
        <v>375.00576689650643</v>
      </c>
      <c r="AH100" s="297">
        <f t="shared" si="63"/>
        <v>-15.005766896506429</v>
      </c>
      <c r="AI100" s="297">
        <f t="shared" si="64"/>
        <v>-17.246756396426211</v>
      </c>
      <c r="AJ100" s="297">
        <f t="shared" si="60"/>
        <v>-15.005766896506429</v>
      </c>
      <c r="AK100" s="412"/>
      <c r="AN100" s="266"/>
      <c r="AO100" s="266"/>
      <c r="BA100" s="30"/>
      <c r="BB100" s="30"/>
      <c r="BC100" s="30"/>
      <c r="BD100" s="30"/>
      <c r="BE100" s="30"/>
      <c r="BF100" s="30"/>
      <c r="BG100" s="30"/>
    </row>
    <row r="101" spans="15:59" ht="16">
      <c r="O101" s="177"/>
      <c r="P101" s="38"/>
      <c r="Q101" s="38"/>
      <c r="T101" s="160">
        <v>50</v>
      </c>
      <c r="U101" s="162">
        <v>15.3</v>
      </c>
      <c r="V101" s="162">
        <v>13.5</v>
      </c>
      <c r="W101" s="162">
        <v>12.75</v>
      </c>
      <c r="X101" s="162">
        <v>12.2</v>
      </c>
      <c r="Y101" s="162">
        <v>11.7</v>
      </c>
      <c r="Z101" s="162">
        <v>11.299999999999999</v>
      </c>
      <c r="AA101" s="159">
        <v>10.94</v>
      </c>
      <c r="AC101" s="295">
        <f t="shared" si="65"/>
        <v>33.923106340363539</v>
      </c>
      <c r="AD101" s="85">
        <f t="shared" si="61"/>
        <v>0.59206989814350797</v>
      </c>
      <c r="AE101" s="297">
        <f t="shared" si="66"/>
        <v>375.04414276420374</v>
      </c>
      <c r="AF101" s="297">
        <f t="shared" si="62"/>
        <v>17.37351436554016</v>
      </c>
      <c r="AG101" s="411">
        <f t="shared" si="67"/>
        <v>375.04414276420374</v>
      </c>
      <c r="AH101" s="297">
        <f t="shared" si="63"/>
        <v>-15.044142764203741</v>
      </c>
      <c r="AI101" s="297">
        <f t="shared" si="64"/>
        <v>-17.37351436554016</v>
      </c>
      <c r="AJ101" s="297">
        <f t="shared" si="60"/>
        <v>-15.044142764203741</v>
      </c>
      <c r="AK101" s="412"/>
      <c r="AN101" s="266"/>
      <c r="AO101" s="266"/>
      <c r="BA101" s="30"/>
      <c r="BB101" s="30"/>
      <c r="BC101" s="30"/>
      <c r="BD101" s="30"/>
      <c r="BE101" s="30"/>
      <c r="BF101" s="30"/>
      <c r="BG101" s="30"/>
    </row>
    <row r="102" spans="15:59" ht="16">
      <c r="O102" s="177"/>
      <c r="P102" s="38"/>
      <c r="Q102" s="38"/>
      <c r="T102" s="160">
        <v>55</v>
      </c>
      <c r="U102" s="162">
        <v>15.4</v>
      </c>
      <c r="V102" s="162">
        <v>13.6</v>
      </c>
      <c r="W102" s="162">
        <v>12.87</v>
      </c>
      <c r="X102" s="162">
        <v>12.299999999999999</v>
      </c>
      <c r="Y102" s="162">
        <v>11.83</v>
      </c>
      <c r="Z102" s="162">
        <v>11.43</v>
      </c>
      <c r="AA102" s="159">
        <v>11.06</v>
      </c>
      <c r="AC102" s="295">
        <f t="shared" si="65"/>
        <v>33.884644801901999</v>
      </c>
      <c r="AD102" s="85">
        <f t="shared" si="61"/>
        <v>0.59139861766197166</v>
      </c>
      <c r="AE102" s="297">
        <f t="shared" si="66"/>
        <v>375.08242485102039</v>
      </c>
      <c r="AF102" s="297">
        <f t="shared" si="62"/>
        <v>17.498912387465875</v>
      </c>
      <c r="AG102" s="411">
        <f t="shared" si="67"/>
        <v>375.08242485102039</v>
      </c>
      <c r="AH102" s="297">
        <f t="shared" si="63"/>
        <v>-15.082424851020392</v>
      </c>
      <c r="AI102" s="297">
        <f t="shared" si="64"/>
        <v>-17.498912387465875</v>
      </c>
      <c r="AJ102" s="297">
        <f t="shared" si="60"/>
        <v>-15.082424851020392</v>
      </c>
      <c r="AK102" s="412"/>
      <c r="AN102" s="266"/>
      <c r="AO102" s="266"/>
      <c r="BA102" s="30"/>
      <c r="BB102" s="30"/>
      <c r="BC102" s="30"/>
      <c r="BD102" s="30"/>
      <c r="BE102" s="30"/>
      <c r="BF102" s="30"/>
      <c r="BG102" s="30"/>
    </row>
    <row r="103" spans="15:59" ht="16">
      <c r="O103" s="177"/>
      <c r="P103" s="38"/>
      <c r="Q103" s="38"/>
      <c r="T103" s="160">
        <v>60</v>
      </c>
      <c r="U103" s="162">
        <v>15.5</v>
      </c>
      <c r="V103" s="162">
        <v>13.73</v>
      </c>
      <c r="W103" s="162">
        <v>13</v>
      </c>
      <c r="X103" s="162">
        <v>12.399999999999999</v>
      </c>
      <c r="Y103" s="162">
        <v>11.95</v>
      </c>
      <c r="Z103" s="162">
        <v>11.55</v>
      </c>
      <c r="AA103" s="159">
        <v>11.2</v>
      </c>
      <c r="AC103" s="295">
        <f t="shared" si="65"/>
        <v>33.846183263440459</v>
      </c>
      <c r="AD103" s="85">
        <f t="shared" si="61"/>
        <v>0.59072733718043535</v>
      </c>
      <c r="AE103" s="297">
        <f t="shared" si="66"/>
        <v>375.12061352042059</v>
      </c>
      <c r="AF103" s="297">
        <f t="shared" si="62"/>
        <v>17.622987728904231</v>
      </c>
      <c r="AG103" s="411">
        <f t="shared" si="67"/>
        <v>375.12061352042059</v>
      </c>
      <c r="AH103" s="297">
        <f t="shared" si="63"/>
        <v>-15.120613520420591</v>
      </c>
      <c r="AI103" s="297">
        <f t="shared" si="64"/>
        <v>-17.622987728904231</v>
      </c>
      <c r="AJ103" s="297">
        <f t="shared" si="60"/>
        <v>-15.120613520420591</v>
      </c>
      <c r="AK103" s="412"/>
      <c r="AN103" s="266"/>
      <c r="AO103" s="266"/>
      <c r="BA103" s="30"/>
      <c r="BB103" s="30"/>
      <c r="BC103" s="30"/>
      <c r="BD103" s="30"/>
      <c r="BE103" s="30"/>
      <c r="BF103" s="30"/>
      <c r="BG103" s="30"/>
    </row>
    <row r="104" spans="15:59" ht="16">
      <c r="O104" s="177"/>
      <c r="P104" s="38"/>
      <c r="Q104" s="38"/>
      <c r="T104" s="121"/>
      <c r="U104" s="7"/>
      <c r="V104" s="15"/>
      <c r="W104" s="15"/>
      <c r="X104" s="15"/>
      <c r="Y104" s="15"/>
      <c r="Z104" s="15"/>
      <c r="AA104" s="122"/>
      <c r="AC104" s="295">
        <f t="shared" si="65"/>
        <v>33.807721724978919</v>
      </c>
      <c r="AD104" s="85">
        <f t="shared" si="61"/>
        <v>0.59005605669889905</v>
      </c>
      <c r="AE104" s="297">
        <f t="shared" si="66"/>
        <v>375.15870913357008</v>
      </c>
      <c r="AF104" s="297">
        <f t="shared" si="62"/>
        <v>17.745775947773403</v>
      </c>
      <c r="AG104" s="411">
        <f t="shared" si="67"/>
        <v>375.15870913357008</v>
      </c>
      <c r="AH104" s="297">
        <f t="shared" si="63"/>
        <v>-15.158709133570085</v>
      </c>
      <c r="AI104" s="297">
        <f t="shared" si="64"/>
        <v>-17.745775947773403</v>
      </c>
      <c r="AJ104" s="297">
        <f t="shared" si="60"/>
        <v>-15.158709133570085</v>
      </c>
      <c r="AK104" s="412"/>
      <c r="AN104" s="266"/>
      <c r="AO104" s="266"/>
      <c r="BA104" s="30"/>
      <c r="BB104" s="30"/>
      <c r="BC104" s="30"/>
      <c r="BD104" s="30"/>
      <c r="BE104" s="30"/>
      <c r="BF104" s="30"/>
      <c r="BG104" s="30"/>
    </row>
    <row r="105" spans="15:59" ht="16">
      <c r="O105" s="177"/>
      <c r="P105" s="38"/>
      <c r="Q105" s="38"/>
      <c r="T105" s="160">
        <v>70</v>
      </c>
      <c r="U105" s="162">
        <v>15.7</v>
      </c>
      <c r="V105" s="162">
        <v>13.9</v>
      </c>
      <c r="W105" s="162">
        <v>13.2</v>
      </c>
      <c r="X105" s="162">
        <v>12.6</v>
      </c>
      <c r="Y105" s="162">
        <v>12.2</v>
      </c>
      <c r="Z105" s="162">
        <v>11.8</v>
      </c>
      <c r="AA105" s="159">
        <v>11.4</v>
      </c>
      <c r="AC105" s="431">
        <f>BK27</f>
        <v>34.769260186517421</v>
      </c>
      <c r="AD105" s="85"/>
      <c r="AE105" s="297"/>
      <c r="AF105" s="297"/>
      <c r="AG105" s="411"/>
      <c r="AH105" s="297"/>
      <c r="AI105" s="297"/>
      <c r="AJ105" s="297"/>
      <c r="AK105" s="432">
        <f>BK28</f>
        <v>-14.177540990110982</v>
      </c>
      <c r="AN105" s="266"/>
      <c r="AO105" s="266"/>
      <c r="BA105" s="30"/>
      <c r="BB105" s="30"/>
      <c r="BC105" s="30"/>
      <c r="BD105" s="30"/>
      <c r="BE105" s="30"/>
      <c r="BF105" s="30"/>
      <c r="BG105" s="30"/>
    </row>
    <row r="106" spans="15:59" ht="16">
      <c r="O106" s="177"/>
      <c r="P106" s="38"/>
      <c r="Q106" s="38"/>
      <c r="T106" s="160">
        <v>80</v>
      </c>
      <c r="U106" s="162">
        <v>15.9</v>
      </c>
      <c r="V106" s="162">
        <v>14.06</v>
      </c>
      <c r="W106" s="162">
        <v>13.36</v>
      </c>
      <c r="X106" s="162">
        <v>12.76</v>
      </c>
      <c r="Y106" s="162">
        <v>12.34</v>
      </c>
      <c r="Z106" s="162">
        <v>11.94</v>
      </c>
      <c r="AA106" s="159">
        <v>11.54</v>
      </c>
      <c r="AC106" s="431">
        <f>AC105-vb</f>
        <v>34.769260186517421</v>
      </c>
      <c r="AD106" s="417"/>
      <c r="AE106" s="418"/>
      <c r="AF106" s="418"/>
      <c r="AG106" s="418"/>
      <c r="AH106" s="418"/>
      <c r="AI106" s="418"/>
      <c r="AJ106" s="418"/>
      <c r="AK106" s="432">
        <f>AK105-vl</f>
        <v>-14.177540990110982</v>
      </c>
      <c r="AN106" s="266"/>
      <c r="AO106" s="266"/>
      <c r="BA106" s="30"/>
      <c r="BB106" s="30"/>
      <c r="BC106" s="30"/>
      <c r="BD106" s="30"/>
      <c r="BE106" s="30"/>
      <c r="BF106" s="30"/>
      <c r="BG106" s="30"/>
    </row>
    <row r="107" spans="15:59" ht="17" thickBot="1">
      <c r="O107" s="177"/>
      <c r="P107" s="38"/>
      <c r="Q107" s="38"/>
      <c r="T107" s="163">
        <v>90</v>
      </c>
      <c r="U107" s="164">
        <v>16</v>
      </c>
      <c r="V107" s="164">
        <v>14.2</v>
      </c>
      <c r="W107" s="164">
        <v>13.5</v>
      </c>
      <c r="X107" s="164">
        <v>12.9</v>
      </c>
      <c r="Y107" s="164">
        <v>12.5</v>
      </c>
      <c r="Z107" s="164">
        <v>12.1</v>
      </c>
      <c r="AA107" s="165">
        <v>11.7</v>
      </c>
      <c r="AC107" s="419"/>
      <c r="AD107" s="94"/>
      <c r="AE107" s="94"/>
      <c r="AF107" s="94"/>
      <c r="AG107" s="94"/>
      <c r="AH107" s="94"/>
      <c r="AI107" s="94"/>
      <c r="AJ107" s="94"/>
      <c r="AK107" s="420"/>
      <c r="AN107" s="266"/>
      <c r="AO107" s="266"/>
      <c r="BA107" s="30"/>
      <c r="BB107" s="30"/>
      <c r="BC107" s="30"/>
      <c r="BD107" s="30"/>
      <c r="BE107" s="30"/>
      <c r="BF107" s="30"/>
      <c r="BG107" s="30"/>
    </row>
    <row r="108" spans="15:59" ht="16">
      <c r="O108" s="177"/>
      <c r="P108" s="38"/>
      <c r="Q108" s="38"/>
      <c r="R108" s="178"/>
      <c r="S108" s="38"/>
      <c r="T108" s="178"/>
      <c r="U108" s="38"/>
      <c r="AA108" s="9"/>
      <c r="AB108" s="366"/>
      <c r="AC108" s="19"/>
      <c r="AD108" s="19"/>
      <c r="BA108" s="30"/>
      <c r="BB108" s="30"/>
      <c r="BC108" s="30"/>
      <c r="BD108" s="30"/>
      <c r="BE108" s="30"/>
      <c r="BF108" s="30"/>
      <c r="BG108" s="30"/>
    </row>
    <row r="109" spans="15:59" ht="16">
      <c r="O109" s="177"/>
      <c r="P109" s="38"/>
      <c r="Q109" s="38"/>
      <c r="R109" s="178"/>
      <c r="S109" s="38"/>
      <c r="T109" s="178"/>
      <c r="U109" s="38"/>
      <c r="AA109" s="9"/>
      <c r="AB109" s="366"/>
      <c r="AC109" s="19"/>
      <c r="AD109" s="19"/>
      <c r="BA109" s="30"/>
      <c r="BB109" s="30"/>
      <c r="BC109" s="30"/>
      <c r="BD109" s="30"/>
      <c r="BE109" s="30"/>
      <c r="BF109" s="30"/>
      <c r="BG109" s="30"/>
    </row>
    <row r="110" spans="15:59" ht="16">
      <c r="O110" s="177"/>
      <c r="P110" s="38"/>
      <c r="Q110" s="38"/>
      <c r="R110" s="178"/>
      <c r="S110" s="38"/>
      <c r="X110" s="126"/>
      <c r="AA110" s="9"/>
      <c r="AB110" s="366"/>
      <c r="AC110" s="19"/>
      <c r="AD110" s="19"/>
      <c r="BA110" s="30"/>
      <c r="BB110" s="30"/>
      <c r="BC110" s="30"/>
      <c r="BD110" s="30"/>
      <c r="BE110" s="30"/>
      <c r="BF110" s="30"/>
      <c r="BG110" s="30"/>
    </row>
    <row r="111" spans="15:59" ht="16">
      <c r="O111" s="177"/>
      <c r="P111" s="38"/>
      <c r="Q111" s="38"/>
      <c r="R111" s="178"/>
      <c r="S111" s="38"/>
      <c r="X111" s="1"/>
      <c r="Y111" s="1"/>
      <c r="AA111" s="9"/>
      <c r="AB111" s="366"/>
      <c r="AD111" s="399"/>
      <c r="AE111" s="399"/>
      <c r="AF111" s="399"/>
      <c r="AG111" s="399"/>
      <c r="BA111" s="30"/>
      <c r="BB111" s="30"/>
      <c r="BC111" s="30"/>
      <c r="BD111" s="30"/>
      <c r="BE111" s="30"/>
      <c r="BF111" s="30"/>
      <c r="BG111" s="30"/>
    </row>
    <row r="112" spans="15:59" ht="16">
      <c r="O112" s="177"/>
      <c r="P112" s="38"/>
      <c r="Q112" s="38"/>
      <c r="R112" s="178"/>
      <c r="S112" s="38"/>
      <c r="Y112" s="34"/>
      <c r="AA112" s="9"/>
      <c r="AB112" s="366"/>
      <c r="AC112" s="510"/>
      <c r="AD112" s="510"/>
      <c r="AE112" s="510"/>
      <c r="AF112" s="126"/>
      <c r="AG112" s="126"/>
      <c r="BA112" s="30"/>
      <c r="BB112" s="30"/>
      <c r="BC112" s="30"/>
      <c r="BD112" s="30"/>
      <c r="BE112" s="30"/>
      <c r="BF112" s="30"/>
      <c r="BG112" s="30"/>
    </row>
    <row r="113" spans="15:33">
      <c r="O113" s="177"/>
      <c r="P113" s="38"/>
      <c r="Q113" s="38"/>
      <c r="R113" s="178"/>
      <c r="S113" s="38"/>
      <c r="Y113" s="33"/>
      <c r="AA113" s="9"/>
      <c r="AB113" s="366"/>
      <c r="AC113" s="126"/>
      <c r="AD113" s="126"/>
      <c r="AE113" s="126"/>
      <c r="AF113" s="126"/>
      <c r="AG113" s="126"/>
    </row>
    <row r="114" spans="15:33">
      <c r="O114" s="177"/>
      <c r="P114" s="38"/>
      <c r="Q114" s="38"/>
      <c r="R114" s="178"/>
      <c r="S114" s="38"/>
      <c r="Y114" s="33"/>
      <c r="AA114" s="9"/>
      <c r="AB114" s="366"/>
      <c r="AC114" s="126"/>
      <c r="AD114" s="126"/>
      <c r="AE114" s="126"/>
      <c r="AF114" s="126"/>
      <c r="AG114" s="126"/>
    </row>
    <row r="115" spans="15:33">
      <c r="O115" s="177"/>
      <c r="P115" s="38"/>
      <c r="Q115" s="38"/>
      <c r="R115" s="178"/>
      <c r="S115" s="38"/>
      <c r="Y115" s="32"/>
      <c r="AA115" s="9"/>
      <c r="AB115" s="366"/>
      <c r="AC115" s="126"/>
      <c r="AD115" s="126"/>
      <c r="AE115" s="126"/>
      <c r="AF115" s="126"/>
      <c r="AG115" s="126"/>
    </row>
    <row r="116" spans="15:33">
      <c r="O116" s="177"/>
      <c r="P116" s="38"/>
      <c r="Q116" s="38"/>
      <c r="R116" s="178"/>
      <c r="S116" s="38"/>
      <c r="Y116" s="32"/>
      <c r="AA116" s="9"/>
      <c r="AB116" s="366"/>
      <c r="AC116" s="126"/>
      <c r="AD116" s="126"/>
      <c r="AE116" s="126"/>
      <c r="AF116" s="126"/>
      <c r="AG116" s="126"/>
    </row>
    <row r="117" spans="15:33" ht="16">
      <c r="O117" s="177"/>
      <c r="P117" s="38"/>
      <c r="Q117" s="38"/>
      <c r="R117" s="178"/>
      <c r="S117" s="38"/>
      <c r="Y117" s="123"/>
      <c r="AA117" s="9"/>
      <c r="AB117" s="366"/>
      <c r="AC117" s="126"/>
      <c r="AD117" s="126"/>
      <c r="AE117" s="126"/>
    </row>
    <row r="118" spans="15:33" ht="16">
      <c r="O118" s="177"/>
      <c r="P118" s="38"/>
      <c r="Q118" s="38"/>
      <c r="R118" s="178"/>
      <c r="S118" s="38"/>
      <c r="Y118" s="124"/>
      <c r="AA118" s="9"/>
      <c r="AB118" s="366"/>
    </row>
    <row r="119" spans="15:33">
      <c r="O119" s="177"/>
      <c r="P119" s="38"/>
      <c r="Q119" s="38"/>
      <c r="R119" s="178"/>
      <c r="S119" s="38"/>
      <c r="Y119" s="125"/>
      <c r="AA119" s="9"/>
      <c r="AB119" s="366"/>
    </row>
    <row r="120" spans="15:33">
      <c r="O120" s="177"/>
      <c r="P120" s="38"/>
      <c r="Q120" s="38"/>
      <c r="R120" s="178"/>
      <c r="S120" s="38"/>
      <c r="W120" s="126"/>
      <c r="X120" s="126"/>
      <c r="Y120" s="125"/>
      <c r="AA120" s="9"/>
      <c r="AB120" s="366"/>
    </row>
    <row r="121" spans="15:33">
      <c r="O121" s="177"/>
      <c r="P121" s="38"/>
      <c r="Q121" s="38"/>
      <c r="R121" s="178"/>
      <c r="S121" s="38"/>
      <c r="Y121" s="125"/>
      <c r="AA121" s="9"/>
      <c r="AB121" s="366"/>
    </row>
    <row r="122" spans="15:33">
      <c r="O122" s="177"/>
      <c r="P122" s="38"/>
      <c r="Q122" s="38"/>
      <c r="R122" s="178"/>
      <c r="S122" s="38"/>
      <c r="Y122" s="125"/>
      <c r="AA122" s="9"/>
      <c r="AB122" s="366"/>
    </row>
    <row r="123" spans="15:33">
      <c r="O123" s="177"/>
      <c r="P123" s="38"/>
      <c r="Q123" s="38"/>
      <c r="R123" s="178"/>
      <c r="S123" s="38"/>
      <c r="W123" s="1"/>
      <c r="X123" s="32"/>
      <c r="Y123" s="125"/>
      <c r="AA123" s="9"/>
      <c r="AB123" s="366"/>
    </row>
    <row r="124" spans="15:33">
      <c r="O124" s="177"/>
      <c r="P124" s="38"/>
      <c r="Q124" s="38"/>
      <c r="R124" s="178"/>
      <c r="S124" s="38"/>
      <c r="V124" s="33"/>
      <c r="W124" s="1"/>
      <c r="X124" s="32"/>
      <c r="Y124" s="125"/>
      <c r="AA124" s="9"/>
      <c r="AB124" s="366"/>
    </row>
    <row r="125" spans="15:33">
      <c r="O125" s="177"/>
      <c r="P125" s="38"/>
      <c r="Q125" s="38"/>
      <c r="R125" s="178"/>
      <c r="S125" s="38"/>
      <c r="V125" s="33"/>
      <c r="W125" s="1"/>
      <c r="X125" s="32"/>
      <c r="Y125" s="125"/>
      <c r="AA125" s="9"/>
      <c r="AB125" s="366"/>
    </row>
    <row r="126" spans="15:33">
      <c r="O126" s="177"/>
      <c r="P126" s="38"/>
      <c r="Q126" s="38"/>
      <c r="R126" s="178"/>
      <c r="S126" s="38"/>
      <c r="V126" s="32"/>
      <c r="W126" s="1"/>
      <c r="X126" s="33"/>
      <c r="Y126" s="125"/>
      <c r="AA126" s="9"/>
      <c r="AB126" s="366"/>
    </row>
    <row r="127" spans="15:33">
      <c r="O127" s="177"/>
      <c r="P127" s="38"/>
      <c r="Q127" s="38"/>
      <c r="R127" s="178"/>
      <c r="S127" s="38"/>
      <c r="V127" s="32"/>
      <c r="W127" s="32"/>
      <c r="X127" s="32"/>
      <c r="AA127" s="9"/>
      <c r="AB127" s="366"/>
    </row>
    <row r="128" spans="15:33">
      <c r="O128" s="177"/>
      <c r="P128" s="38"/>
      <c r="Q128" s="38"/>
      <c r="R128" s="178"/>
      <c r="S128" s="38"/>
      <c r="T128" s="38"/>
      <c r="U128" s="38"/>
      <c r="V128" s="38"/>
      <c r="W128" s="38"/>
      <c r="X128" s="38"/>
      <c r="Y128" s="38"/>
      <c r="AA128" s="9"/>
      <c r="AB128" s="366"/>
    </row>
    <row r="129" spans="15:28">
      <c r="O129" s="177"/>
      <c r="P129" s="38"/>
      <c r="Q129" s="38"/>
      <c r="R129" s="178"/>
      <c r="S129" s="38"/>
      <c r="T129" s="38"/>
      <c r="U129" s="38"/>
      <c r="V129" s="38"/>
      <c r="W129" s="38"/>
      <c r="X129" s="38"/>
      <c r="Y129" s="38"/>
      <c r="AA129" s="9"/>
      <c r="AB129" s="366"/>
    </row>
    <row r="130" spans="15:28">
      <c r="O130" s="177"/>
      <c r="P130" s="38"/>
      <c r="Q130" s="38"/>
      <c r="R130" s="178"/>
      <c r="S130" s="38"/>
      <c r="T130" s="38"/>
      <c r="U130" s="38"/>
      <c r="V130" s="38"/>
      <c r="W130" s="38"/>
      <c r="X130" s="38"/>
      <c r="Y130" s="38"/>
      <c r="AA130" s="9"/>
      <c r="AB130" s="366"/>
    </row>
    <row r="131" spans="15:28">
      <c r="O131" s="177"/>
      <c r="P131" s="38"/>
      <c r="Q131" s="38"/>
      <c r="R131" s="178"/>
      <c r="S131" s="38"/>
      <c r="T131" s="38"/>
      <c r="U131" s="38"/>
      <c r="V131" s="38"/>
      <c r="W131" s="38"/>
      <c r="X131" s="38"/>
      <c r="Y131" s="38"/>
      <c r="AA131" s="9"/>
      <c r="AB131" s="366"/>
    </row>
    <row r="132" spans="15:28"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AA132" s="1"/>
      <c r="AB132" s="366"/>
    </row>
    <row r="133" spans="15:28">
      <c r="O133" s="1"/>
      <c r="P133" s="1"/>
      <c r="Q133" s="1"/>
      <c r="R133" s="1"/>
      <c r="S133" s="1"/>
      <c r="T133" s="177"/>
      <c r="U133" s="177"/>
      <c r="V133" s="177"/>
      <c r="W133" s="177"/>
      <c r="X133" s="177"/>
      <c r="Y133" s="1"/>
      <c r="AA133" s="1"/>
      <c r="AB133" s="366"/>
    </row>
    <row r="134" spans="15:28">
      <c r="O134" s="1"/>
      <c r="P134" s="1"/>
      <c r="Q134" s="1"/>
      <c r="R134" s="1"/>
      <c r="S134" s="1"/>
      <c r="Y134" s="1"/>
      <c r="AA134" s="1"/>
      <c r="AB134" s="366"/>
    </row>
    <row r="135" spans="15:28">
      <c r="O135" s="1"/>
      <c r="P135" s="1"/>
      <c r="Q135" s="1"/>
      <c r="R135" s="1"/>
      <c r="S135" s="1"/>
      <c r="Y135" s="1"/>
      <c r="AA135" s="1"/>
      <c r="AB135" s="366"/>
    </row>
    <row r="136" spans="15:28">
      <c r="O136" s="1"/>
      <c r="P136" s="1"/>
      <c r="Q136" s="1"/>
      <c r="R136" s="1"/>
      <c r="S136" s="1"/>
      <c r="Y136" s="1"/>
      <c r="AA136" s="1"/>
      <c r="AB136" s="366"/>
    </row>
    <row r="137" spans="15:28">
      <c r="O137" s="1"/>
      <c r="P137" s="1"/>
      <c r="Q137" s="1"/>
      <c r="R137" s="1"/>
      <c r="S137" s="1"/>
      <c r="Y137" s="1"/>
      <c r="AA137" s="1"/>
      <c r="AB137" s="366"/>
    </row>
    <row r="138" spans="15:28">
      <c r="O138" s="177"/>
      <c r="P138" s="177"/>
      <c r="Q138" s="177"/>
      <c r="R138" s="177"/>
      <c r="S138" s="177"/>
      <c r="Y138" s="177"/>
      <c r="Z138" s="177"/>
      <c r="AA138" s="9"/>
      <c r="AB138" s="366"/>
    </row>
    <row r="139" spans="15:28">
      <c r="O139" s="177"/>
      <c r="P139" s="177"/>
      <c r="Q139" s="177"/>
      <c r="R139" s="177"/>
      <c r="S139" s="177"/>
      <c r="Y139" s="177"/>
      <c r="Z139" s="177"/>
      <c r="AA139" s="9"/>
      <c r="AB139" s="366"/>
    </row>
    <row r="140" spans="15:28">
      <c r="O140" s="177"/>
      <c r="P140" s="177"/>
      <c r="Q140" s="177"/>
      <c r="R140" s="177"/>
      <c r="S140" s="177"/>
      <c r="T140" s="177"/>
      <c r="U140" s="177"/>
      <c r="V140" s="177"/>
      <c r="W140" s="177"/>
      <c r="X140" s="177"/>
      <c r="Y140" s="177"/>
      <c r="Z140" s="177"/>
      <c r="AA140" s="9"/>
      <c r="AB140" s="366"/>
    </row>
    <row r="141" spans="15:28">
      <c r="O141" s="177"/>
      <c r="P141" s="177"/>
      <c r="Q141" s="177"/>
      <c r="R141" s="177"/>
      <c r="S141" s="177"/>
      <c r="T141" s="177"/>
      <c r="U141" s="177"/>
      <c r="V141" s="177"/>
      <c r="W141" s="177"/>
      <c r="X141" s="177"/>
      <c r="Y141" s="177"/>
      <c r="Z141" s="177"/>
      <c r="AA141" s="9"/>
      <c r="AB141" s="366"/>
    </row>
    <row r="142" spans="15:28">
      <c r="O142" s="177"/>
      <c r="P142" s="177"/>
      <c r="Q142" s="177"/>
      <c r="R142" s="177"/>
      <c r="S142" s="177"/>
      <c r="T142" s="177"/>
      <c r="U142" s="177"/>
      <c r="V142" s="177"/>
      <c r="W142" s="177"/>
      <c r="X142" s="177"/>
      <c r="Y142" s="177"/>
      <c r="Z142" s="177"/>
      <c r="AA142" s="9"/>
      <c r="AB142" s="366"/>
    </row>
    <row r="143" spans="15:28">
      <c r="O143" s="177"/>
      <c r="P143" s="177"/>
      <c r="Q143" s="177"/>
      <c r="R143" s="177"/>
      <c r="S143" s="177"/>
      <c r="T143" s="177"/>
      <c r="U143" s="177"/>
      <c r="V143" s="177"/>
      <c r="W143" s="177"/>
      <c r="X143" s="177"/>
      <c r="Y143" s="177"/>
      <c r="Z143" s="177"/>
      <c r="AA143" s="9"/>
      <c r="AB143" s="366"/>
    </row>
    <row r="144" spans="15:28">
      <c r="O144" s="177"/>
      <c r="P144" s="177"/>
      <c r="Q144" s="177"/>
      <c r="R144" s="177"/>
      <c r="S144" s="177"/>
      <c r="T144" s="177"/>
      <c r="U144" s="177"/>
      <c r="V144" s="177"/>
      <c r="W144" s="177"/>
      <c r="X144" s="177"/>
      <c r="Y144" s="177"/>
      <c r="Z144" s="177"/>
      <c r="AA144" s="9"/>
      <c r="AB144" s="366"/>
    </row>
    <row r="145" spans="15:28">
      <c r="O145" s="177"/>
      <c r="P145" s="177"/>
      <c r="Q145" s="177"/>
      <c r="R145" s="177"/>
      <c r="S145" s="177"/>
      <c r="T145" s="177"/>
      <c r="U145" s="177"/>
      <c r="V145" s="177"/>
      <c r="W145" s="177"/>
      <c r="X145" s="177"/>
      <c r="Y145" s="177"/>
      <c r="Z145" s="177"/>
      <c r="AA145" s="9"/>
      <c r="AB145" s="366"/>
    </row>
    <row r="146" spans="15:28">
      <c r="O146" s="177"/>
      <c r="P146" s="177"/>
      <c r="Q146" s="177"/>
      <c r="R146" s="177"/>
      <c r="S146" s="177"/>
      <c r="T146" s="177"/>
      <c r="U146" s="177"/>
      <c r="V146" s="177"/>
      <c r="W146" s="177"/>
      <c r="X146" s="177"/>
      <c r="Y146" s="177"/>
      <c r="Z146" s="177"/>
      <c r="AA146" s="9"/>
      <c r="AB146" s="366"/>
    </row>
    <row r="147" spans="15:28">
      <c r="O147" s="177"/>
      <c r="P147" s="177"/>
      <c r="Q147" s="177"/>
      <c r="R147" s="177"/>
      <c r="S147" s="177"/>
      <c r="T147" s="177"/>
      <c r="U147" s="177"/>
      <c r="V147" s="177"/>
      <c r="W147" s="177"/>
      <c r="X147" s="177"/>
      <c r="Y147" s="177"/>
      <c r="Z147" s="177"/>
      <c r="AA147" s="9"/>
      <c r="AB147" s="366"/>
    </row>
    <row r="148" spans="15:28">
      <c r="O148" s="177"/>
      <c r="P148" s="177"/>
      <c r="Q148" s="177"/>
      <c r="R148" s="177"/>
      <c r="S148" s="177"/>
      <c r="T148" s="177"/>
      <c r="U148" s="177"/>
      <c r="V148" s="177"/>
      <c r="W148" s="177"/>
      <c r="X148" s="177"/>
      <c r="Y148" s="177"/>
      <c r="Z148" s="177"/>
      <c r="AA148" s="9"/>
      <c r="AB148" s="366"/>
    </row>
    <row r="149" spans="15:28">
      <c r="O149" s="177"/>
      <c r="P149" s="38"/>
      <c r="Q149" s="38"/>
      <c r="R149" s="178"/>
      <c r="S149" s="38"/>
      <c r="T149" s="178"/>
      <c r="U149" s="38"/>
      <c r="AA149" s="9"/>
      <c r="AB149" s="366"/>
    </row>
    <row r="150" spans="15:28">
      <c r="O150" s="177"/>
      <c r="P150" s="38"/>
      <c r="Q150" s="38"/>
      <c r="R150" s="178"/>
      <c r="S150" s="38"/>
      <c r="T150" s="178"/>
      <c r="U150" s="38"/>
      <c r="AA150" s="9"/>
      <c r="AB150" s="366"/>
    </row>
    <row r="151" spans="15:28">
      <c r="O151" s="177"/>
      <c r="P151" s="38"/>
      <c r="Q151" s="38"/>
      <c r="R151" s="178"/>
      <c r="S151" s="38"/>
      <c r="T151" s="178"/>
      <c r="U151" s="38"/>
      <c r="AA151" s="9"/>
      <c r="AB151" s="366"/>
    </row>
    <row r="152" spans="15:28">
      <c r="O152" s="177"/>
      <c r="P152" s="38"/>
      <c r="Q152" s="38"/>
      <c r="R152" s="178"/>
      <c r="S152" s="38"/>
      <c r="T152" s="178"/>
      <c r="U152" s="38"/>
      <c r="AA152" s="9"/>
      <c r="AB152" s="366"/>
    </row>
    <row r="153" spans="15:28">
      <c r="O153" s="177"/>
      <c r="P153" s="38"/>
      <c r="Q153" s="38"/>
      <c r="R153" s="178"/>
      <c r="S153" s="38"/>
      <c r="T153" s="178"/>
      <c r="U153" s="38"/>
      <c r="AA153" s="9"/>
      <c r="AB153" s="366"/>
    </row>
    <row r="154" spans="15:28">
      <c r="O154" s="177"/>
      <c r="P154" s="38"/>
      <c r="Q154" s="38"/>
      <c r="R154" s="178"/>
      <c r="S154" s="38"/>
      <c r="T154" s="178"/>
      <c r="U154" s="38"/>
      <c r="AA154" s="9"/>
      <c r="AB154" s="366"/>
    </row>
    <row r="155" spans="15:28">
      <c r="O155" s="177"/>
      <c r="P155" s="38"/>
      <c r="Q155" s="38"/>
      <c r="R155" s="178"/>
      <c r="S155" s="38"/>
      <c r="T155" s="178"/>
      <c r="U155" s="38"/>
      <c r="AA155" s="9"/>
      <c r="AB155" s="366"/>
    </row>
    <row r="156" spans="15:28">
      <c r="O156" s="177"/>
      <c r="P156" s="38"/>
      <c r="Q156" s="38"/>
      <c r="R156" s="178"/>
      <c r="S156" s="38"/>
      <c r="T156" s="178"/>
      <c r="U156" s="38"/>
      <c r="AA156" s="9"/>
      <c r="AB156" s="366"/>
    </row>
    <row r="157" spans="15:28">
      <c r="O157" s="177"/>
      <c r="P157" s="38"/>
      <c r="Q157" s="38"/>
      <c r="R157" s="178"/>
      <c r="S157" s="38"/>
      <c r="T157" s="178"/>
      <c r="U157" s="38"/>
      <c r="AA157" s="9"/>
      <c r="AB157" s="366"/>
    </row>
    <row r="158" spans="15:28">
      <c r="O158" s="177"/>
      <c r="P158" s="38"/>
      <c r="Q158" s="38"/>
      <c r="R158" s="178"/>
      <c r="S158" s="38"/>
      <c r="T158" s="178"/>
      <c r="U158" s="38"/>
      <c r="AA158" s="9"/>
      <c r="AB158" s="366"/>
    </row>
    <row r="159" spans="15:28">
      <c r="O159" s="177"/>
      <c r="P159" s="38"/>
      <c r="Q159" s="38"/>
      <c r="R159" s="178"/>
      <c r="S159" s="38"/>
      <c r="T159" s="178"/>
      <c r="U159" s="38"/>
      <c r="AA159" s="9"/>
      <c r="AB159" s="366"/>
    </row>
    <row r="160" spans="15:28">
      <c r="O160" s="177"/>
      <c r="P160" s="38"/>
      <c r="Q160" s="38"/>
      <c r="R160" s="178"/>
      <c r="S160" s="38"/>
      <c r="T160" s="178"/>
      <c r="U160" s="38"/>
      <c r="AA160" s="9"/>
      <c r="AB160" s="366"/>
    </row>
    <row r="161" spans="15:28">
      <c r="O161" s="177"/>
      <c r="P161" s="38"/>
      <c r="Q161" s="38"/>
      <c r="R161" s="178"/>
      <c r="S161" s="38"/>
      <c r="T161" s="178"/>
      <c r="U161" s="38"/>
      <c r="AA161" s="9"/>
      <c r="AB161" s="366"/>
    </row>
    <row r="162" spans="15:28">
      <c r="O162" s="177"/>
      <c r="P162" s="38"/>
      <c r="Q162" s="38"/>
      <c r="R162" s="178"/>
      <c r="S162" s="38"/>
      <c r="T162" s="178"/>
      <c r="U162" s="38"/>
      <c r="AA162" s="9"/>
      <c r="AB162" s="366"/>
    </row>
    <row r="163" spans="15:28">
      <c r="O163" s="177"/>
      <c r="P163" s="38"/>
      <c r="Q163" s="38"/>
      <c r="R163" s="178"/>
      <c r="S163" s="38"/>
      <c r="T163" s="178"/>
      <c r="U163" s="38"/>
      <c r="AA163" s="9"/>
      <c r="AB163" s="366"/>
    </row>
    <row r="164" spans="15:28">
      <c r="O164" s="177"/>
      <c r="P164" s="38"/>
      <c r="Q164" s="38"/>
      <c r="R164" s="178"/>
      <c r="S164" s="38"/>
      <c r="T164" s="178"/>
      <c r="U164" s="38"/>
      <c r="AA164" s="9"/>
      <c r="AB164" s="366"/>
    </row>
    <row r="165" spans="15:28">
      <c r="O165" s="177"/>
      <c r="P165" s="38"/>
      <c r="Q165" s="38"/>
      <c r="R165" s="178"/>
      <c r="S165" s="38"/>
      <c r="T165" s="178"/>
      <c r="U165" s="38"/>
      <c r="AA165" s="9"/>
      <c r="AB165" s="366"/>
    </row>
    <row r="166" spans="15:28">
      <c r="O166" s="177"/>
      <c r="P166" s="38"/>
      <c r="Q166" s="38"/>
      <c r="R166" s="178"/>
      <c r="S166" s="38"/>
      <c r="T166" s="178"/>
      <c r="U166" s="38"/>
      <c r="AA166" s="9"/>
      <c r="AB166" s="366"/>
    </row>
    <row r="167" spans="15:28">
      <c r="O167" s="177"/>
      <c r="P167" s="38"/>
      <c r="Q167" s="38"/>
      <c r="R167" s="178"/>
      <c r="S167" s="38"/>
      <c r="T167" s="178"/>
      <c r="U167" s="38"/>
      <c r="AA167" s="9"/>
      <c r="AB167" s="366"/>
    </row>
    <row r="168" spans="15:28">
      <c r="O168" s="177"/>
      <c r="P168" s="38"/>
      <c r="Q168" s="38"/>
      <c r="R168" s="178"/>
      <c r="S168" s="38"/>
      <c r="T168" s="178"/>
      <c r="U168" s="38"/>
      <c r="AA168" s="9"/>
      <c r="AB168" s="366"/>
    </row>
    <row r="169" spans="15:28">
      <c r="O169" s="177"/>
      <c r="P169" s="38"/>
      <c r="Q169" s="38"/>
      <c r="R169" s="178"/>
      <c r="S169" s="38"/>
      <c r="T169" s="178"/>
      <c r="U169" s="38"/>
      <c r="AA169" s="9"/>
      <c r="AB169" s="366"/>
    </row>
    <row r="170" spans="15:28">
      <c r="O170" s="177"/>
      <c r="P170" s="38"/>
      <c r="Q170" s="38"/>
      <c r="R170" s="178"/>
      <c r="S170" s="38"/>
      <c r="T170" s="178"/>
      <c r="U170" s="38"/>
      <c r="AA170" s="9"/>
      <c r="AB170" s="366"/>
    </row>
    <row r="171" spans="15:28">
      <c r="O171" s="177"/>
      <c r="P171" s="38"/>
      <c r="Q171" s="38"/>
      <c r="R171" s="178"/>
      <c r="S171" s="38"/>
      <c r="T171" s="178"/>
      <c r="U171" s="38"/>
      <c r="AA171" s="9"/>
      <c r="AB171" s="366"/>
    </row>
    <row r="172" spans="15:28">
      <c r="O172" s="177"/>
      <c r="P172" s="38"/>
      <c r="Q172" s="38"/>
      <c r="R172" s="178"/>
      <c r="S172" s="38"/>
      <c r="T172" s="178"/>
      <c r="U172" s="38"/>
      <c r="AA172" s="9"/>
      <c r="AB172" s="366"/>
    </row>
    <row r="173" spans="15:28">
      <c r="O173" s="177"/>
      <c r="P173" s="38"/>
      <c r="Q173" s="38"/>
      <c r="R173" s="178"/>
      <c r="S173" s="38"/>
      <c r="T173" s="178"/>
      <c r="U173" s="38"/>
      <c r="AA173" s="9"/>
      <c r="AB173" s="366"/>
    </row>
    <row r="174" spans="15:28">
      <c r="O174" s="177"/>
      <c r="P174" s="38"/>
      <c r="Q174" s="38"/>
      <c r="R174" s="178"/>
      <c r="S174" s="38"/>
      <c r="T174" s="178"/>
      <c r="U174" s="38"/>
      <c r="AA174" s="9"/>
      <c r="AB174" s="366"/>
    </row>
    <row r="175" spans="15:28">
      <c r="O175" s="177"/>
      <c r="P175" s="38"/>
      <c r="Q175" s="38"/>
      <c r="R175" s="178"/>
      <c r="S175" s="38"/>
      <c r="T175" s="178"/>
      <c r="U175" s="38"/>
      <c r="AA175" s="9"/>
      <c r="AB175" s="366"/>
    </row>
    <row r="176" spans="15:28">
      <c r="O176" s="177"/>
      <c r="P176" s="38"/>
      <c r="Q176" s="38"/>
      <c r="R176" s="178"/>
      <c r="S176" s="38"/>
      <c r="T176" s="178"/>
      <c r="U176" s="38"/>
      <c r="AA176" s="9"/>
      <c r="AB176" s="366"/>
    </row>
    <row r="177" spans="15:28">
      <c r="O177" s="177"/>
      <c r="P177" s="38"/>
      <c r="Q177" s="38"/>
      <c r="R177" s="178"/>
      <c r="S177" s="38"/>
      <c r="T177" s="178"/>
      <c r="U177" s="38"/>
      <c r="AA177" s="9"/>
      <c r="AB177" s="366"/>
    </row>
    <row r="178" spans="15:28">
      <c r="O178" s="177"/>
      <c r="P178" s="38"/>
      <c r="Q178" s="38"/>
      <c r="R178" s="178"/>
      <c r="S178" s="38"/>
      <c r="T178" s="178"/>
      <c r="U178" s="38"/>
      <c r="AA178" s="9"/>
      <c r="AB178" s="366"/>
    </row>
    <row r="179" spans="15:28">
      <c r="O179" s="177"/>
      <c r="P179" s="38"/>
      <c r="Q179" s="38"/>
      <c r="R179" s="178"/>
      <c r="S179" s="38"/>
      <c r="T179" s="178"/>
      <c r="U179" s="38"/>
      <c r="AA179" s="9"/>
      <c r="AB179" s="366"/>
    </row>
    <row r="180" spans="15:28">
      <c r="O180" s="177"/>
      <c r="P180" s="38"/>
      <c r="Q180" s="38"/>
      <c r="R180" s="178"/>
      <c r="S180" s="38"/>
      <c r="T180" s="178"/>
      <c r="U180" s="38"/>
      <c r="AA180" s="9"/>
      <c r="AB180" s="366"/>
    </row>
    <row r="181" spans="15:28">
      <c r="O181" s="177"/>
      <c r="P181" s="38"/>
      <c r="Q181" s="38"/>
      <c r="R181" s="178"/>
      <c r="S181" s="38"/>
      <c r="T181" s="178"/>
      <c r="U181" s="38"/>
      <c r="AA181" s="9"/>
      <c r="AB181" s="366"/>
    </row>
    <row r="182" spans="15:28">
      <c r="O182" s="177"/>
      <c r="P182" s="38"/>
      <c r="Q182" s="38"/>
      <c r="R182" s="178"/>
      <c r="S182" s="38"/>
      <c r="T182" s="178"/>
      <c r="U182" s="38"/>
      <c r="AA182" s="9"/>
      <c r="AB182" s="366"/>
    </row>
    <row r="183" spans="15:28">
      <c r="O183" s="177"/>
      <c r="P183" s="38"/>
      <c r="Q183" s="38"/>
      <c r="R183" s="178"/>
      <c r="S183" s="38"/>
      <c r="T183" s="178"/>
      <c r="U183" s="38"/>
      <c r="AA183" s="9"/>
      <c r="AB183" s="366"/>
    </row>
    <row r="184" spans="15:28">
      <c r="O184" s="177"/>
      <c r="P184" s="38"/>
      <c r="Q184" s="38"/>
      <c r="R184" s="178"/>
      <c r="S184" s="38"/>
      <c r="T184" s="178"/>
      <c r="U184" s="38"/>
      <c r="AA184" s="9"/>
      <c r="AB184" s="366"/>
    </row>
    <row r="185" spans="15:28">
      <c r="O185" s="177"/>
      <c r="P185" s="38"/>
      <c r="Q185" s="38"/>
      <c r="R185" s="178"/>
      <c r="S185" s="38"/>
      <c r="T185" s="178"/>
      <c r="U185" s="38"/>
      <c r="AA185" s="9"/>
      <c r="AB185" s="366"/>
    </row>
    <row r="186" spans="15:28">
      <c r="O186" s="177"/>
      <c r="P186" s="38"/>
      <c r="Q186" s="38"/>
      <c r="R186" s="178"/>
      <c r="S186" s="38"/>
      <c r="T186" s="178"/>
      <c r="U186" s="38"/>
      <c r="AA186" s="9"/>
      <c r="AB186" s="366"/>
    </row>
    <row r="187" spans="15:28">
      <c r="O187" s="177"/>
      <c r="P187" s="38"/>
      <c r="Q187" s="38"/>
      <c r="R187" s="178"/>
      <c r="S187" s="38"/>
      <c r="T187" s="178"/>
      <c r="U187" s="38"/>
      <c r="AA187" s="9"/>
      <c r="AB187" s="366"/>
    </row>
    <row r="188" spans="15:28">
      <c r="O188" s="177"/>
      <c r="P188" s="38"/>
      <c r="Q188" s="38"/>
      <c r="R188" s="178"/>
      <c r="S188" s="38"/>
      <c r="T188" s="178"/>
      <c r="U188" s="38"/>
      <c r="AA188" s="9"/>
      <c r="AB188" s="366"/>
    </row>
    <row r="189" spans="15:28">
      <c r="O189" s="177"/>
      <c r="P189" s="38"/>
      <c r="Q189" s="38"/>
      <c r="R189" s="178"/>
      <c r="S189" s="38"/>
      <c r="T189" s="178"/>
      <c r="U189" s="38"/>
      <c r="AA189" s="9"/>
      <c r="AB189" s="366"/>
    </row>
    <row r="190" spans="15:28">
      <c r="O190" s="177"/>
      <c r="P190" s="38"/>
      <c r="Q190" s="38"/>
      <c r="R190" s="178"/>
      <c r="S190" s="38"/>
      <c r="T190" s="178"/>
      <c r="U190" s="38"/>
      <c r="AA190" s="9"/>
      <c r="AB190" s="366"/>
    </row>
    <row r="191" spans="15:28">
      <c r="O191" s="177"/>
      <c r="P191" s="38"/>
      <c r="Q191" s="38"/>
      <c r="R191" s="178"/>
      <c r="S191" s="38"/>
      <c r="T191" s="178"/>
      <c r="U191" s="38"/>
      <c r="AA191" s="9"/>
      <c r="AB191" s="366"/>
    </row>
    <row r="192" spans="15:28">
      <c r="O192" s="177"/>
      <c r="P192" s="38"/>
      <c r="Q192" s="38"/>
      <c r="R192" s="178"/>
      <c r="S192" s="38"/>
      <c r="T192" s="178"/>
      <c r="U192" s="38"/>
      <c r="AA192" s="9"/>
      <c r="AB192" s="366"/>
    </row>
    <row r="193" spans="15:28">
      <c r="O193" s="177"/>
      <c r="P193" s="38"/>
      <c r="Q193" s="38"/>
      <c r="R193" s="178"/>
      <c r="S193" s="38"/>
      <c r="T193" s="178"/>
      <c r="U193" s="38"/>
      <c r="AA193" s="9"/>
      <c r="AB193" s="366"/>
    </row>
    <row r="194" spans="15:28">
      <c r="O194" s="177"/>
      <c r="P194" s="38"/>
      <c r="Q194" s="38"/>
      <c r="R194" s="178"/>
      <c r="S194" s="38"/>
      <c r="T194" s="178"/>
      <c r="U194" s="38"/>
      <c r="AA194" s="9"/>
      <c r="AB194" s="366"/>
    </row>
    <row r="195" spans="15:28">
      <c r="O195" s="177"/>
      <c r="P195" s="38"/>
      <c r="Q195" s="38"/>
      <c r="R195" s="178"/>
      <c r="S195" s="38"/>
      <c r="T195" s="178"/>
      <c r="U195" s="38"/>
      <c r="AA195" s="9"/>
      <c r="AB195" s="366"/>
    </row>
    <row r="196" spans="15:28">
      <c r="O196" s="177"/>
      <c r="P196" s="38"/>
      <c r="Q196" s="38"/>
      <c r="R196" s="178"/>
      <c r="S196" s="38"/>
      <c r="T196" s="178"/>
      <c r="U196" s="38"/>
      <c r="AA196" s="9"/>
      <c r="AB196" s="366"/>
    </row>
    <row r="197" spans="15:28">
      <c r="O197" s="177"/>
      <c r="P197" s="38"/>
      <c r="Q197" s="38"/>
      <c r="R197" s="178"/>
      <c r="S197" s="38"/>
      <c r="T197" s="178"/>
      <c r="U197" s="38"/>
      <c r="AA197" s="9"/>
      <c r="AB197" s="366"/>
    </row>
    <row r="198" spans="15:28">
      <c r="O198" s="177"/>
      <c r="P198" s="38"/>
      <c r="Q198" s="38"/>
      <c r="R198" s="178"/>
      <c r="S198" s="38"/>
      <c r="T198" s="178"/>
      <c r="U198" s="38"/>
      <c r="AA198" s="9"/>
      <c r="AB198" s="366"/>
    </row>
    <row r="199" spans="15:28">
      <c r="O199" s="177"/>
      <c r="P199" s="38"/>
      <c r="Q199" s="38"/>
      <c r="R199" s="178"/>
      <c r="S199" s="38"/>
      <c r="T199" s="178"/>
      <c r="U199" s="38"/>
      <c r="AA199" s="9"/>
      <c r="AB199" s="366"/>
    </row>
    <row r="200" spans="15:28">
      <c r="O200" s="177"/>
      <c r="P200" s="38"/>
      <c r="Q200" s="38"/>
      <c r="R200" s="178"/>
      <c r="S200" s="38"/>
      <c r="T200" s="178"/>
      <c r="U200" s="38"/>
      <c r="AA200" s="9"/>
      <c r="AB200" s="366"/>
    </row>
    <row r="201" spans="15:28">
      <c r="O201" s="177"/>
      <c r="P201" s="38"/>
      <c r="Q201" s="38"/>
      <c r="R201" s="178"/>
      <c r="S201" s="38"/>
      <c r="T201" s="178"/>
      <c r="U201" s="38"/>
      <c r="AA201" s="9"/>
      <c r="AB201" s="366"/>
    </row>
    <row r="202" spans="15:28">
      <c r="O202" s="177"/>
      <c r="P202" s="38"/>
      <c r="Q202" s="38"/>
      <c r="R202" s="178"/>
      <c r="S202" s="38"/>
      <c r="T202" s="178"/>
      <c r="U202" s="38"/>
      <c r="AA202" s="9"/>
      <c r="AB202" s="366"/>
    </row>
    <row r="203" spans="15:28">
      <c r="O203" s="177"/>
      <c r="P203" s="38"/>
      <c r="Q203" s="38"/>
      <c r="R203" s="178"/>
      <c r="S203" s="38"/>
      <c r="T203" s="178"/>
      <c r="U203" s="38"/>
      <c r="AA203" s="9"/>
      <c r="AB203" s="366"/>
    </row>
    <row r="204" spans="15:28">
      <c r="O204" s="177"/>
      <c r="P204" s="38"/>
      <c r="Q204" s="38"/>
      <c r="R204" s="178"/>
      <c r="S204" s="38"/>
      <c r="T204" s="178"/>
      <c r="U204" s="38"/>
      <c r="AA204" s="9"/>
      <c r="AB204" s="366"/>
    </row>
    <row r="205" spans="15:28">
      <c r="O205" s="177"/>
      <c r="P205" s="38"/>
      <c r="Q205" s="38"/>
      <c r="R205" s="178"/>
      <c r="S205" s="38"/>
      <c r="T205" s="178"/>
      <c r="U205" s="38"/>
      <c r="AA205" s="9"/>
      <c r="AB205" s="366"/>
    </row>
    <row r="206" spans="15:28">
      <c r="O206" s="177"/>
      <c r="P206" s="38"/>
      <c r="Q206" s="38"/>
      <c r="R206" s="178"/>
      <c r="S206" s="38"/>
      <c r="T206" s="178"/>
      <c r="U206" s="38"/>
      <c r="AA206" s="9"/>
      <c r="AB206" s="366"/>
    </row>
    <row r="207" spans="15:28">
      <c r="O207" s="177"/>
      <c r="P207" s="38"/>
      <c r="Q207" s="38"/>
      <c r="R207" s="178"/>
      <c r="S207" s="38"/>
      <c r="T207" s="178"/>
      <c r="U207" s="38"/>
      <c r="AA207" s="9"/>
      <c r="AB207" s="366"/>
    </row>
    <row r="208" spans="15:28">
      <c r="O208" s="177"/>
      <c r="P208" s="38"/>
      <c r="Q208" s="38"/>
      <c r="R208" s="178"/>
      <c r="S208" s="38"/>
      <c r="T208" s="178"/>
      <c r="U208" s="38"/>
      <c r="AA208" s="9"/>
      <c r="AB208" s="366"/>
    </row>
    <row r="209" spans="15:28">
      <c r="O209" s="177"/>
      <c r="P209" s="38"/>
      <c r="Q209" s="38"/>
      <c r="R209" s="178"/>
      <c r="S209" s="38"/>
      <c r="T209" s="178"/>
      <c r="U209" s="38"/>
      <c r="AA209" s="9"/>
      <c r="AB209" s="366"/>
    </row>
    <row r="210" spans="15:28">
      <c r="O210" s="177"/>
      <c r="P210" s="38"/>
      <c r="Q210" s="38"/>
      <c r="R210" s="178"/>
      <c r="S210" s="38"/>
      <c r="T210" s="178"/>
      <c r="U210" s="38"/>
      <c r="AA210" s="9"/>
      <c r="AB210" s="366"/>
    </row>
    <row r="211" spans="15:28">
      <c r="O211" s="177"/>
      <c r="P211" s="38"/>
      <c r="Q211" s="38"/>
      <c r="R211" s="178"/>
      <c r="S211" s="38"/>
      <c r="T211" s="178"/>
      <c r="U211" s="38"/>
      <c r="AA211" s="9"/>
      <c r="AB211" s="366"/>
    </row>
    <row r="212" spans="15:28">
      <c r="O212" s="177"/>
      <c r="P212" s="38"/>
      <c r="Q212" s="38"/>
      <c r="R212" s="178"/>
      <c r="S212" s="38"/>
      <c r="T212" s="178"/>
      <c r="U212" s="38"/>
      <c r="AA212" s="9"/>
      <c r="AB212" s="366"/>
    </row>
    <row r="213" spans="15:28">
      <c r="O213" s="177"/>
      <c r="P213" s="38"/>
      <c r="Q213" s="38"/>
      <c r="R213" s="178"/>
      <c r="S213" s="38"/>
      <c r="T213" s="178"/>
      <c r="U213" s="38"/>
      <c r="AA213" s="9"/>
      <c r="AB213" s="366"/>
    </row>
    <row r="214" spans="15:28">
      <c r="O214" s="177"/>
      <c r="P214" s="38"/>
      <c r="Q214" s="38"/>
      <c r="R214" s="178"/>
      <c r="S214" s="38"/>
      <c r="T214" s="178"/>
      <c r="U214" s="38"/>
      <c r="AA214" s="9"/>
      <c r="AB214" s="366"/>
    </row>
    <row r="215" spans="15:28">
      <c r="O215" s="177"/>
      <c r="P215" s="38"/>
      <c r="Q215" s="38"/>
      <c r="R215" s="178"/>
      <c r="S215" s="38"/>
      <c r="T215" s="178"/>
      <c r="U215" s="38"/>
      <c r="AA215" s="9"/>
      <c r="AB215" s="366"/>
    </row>
    <row r="216" spans="15:28">
      <c r="O216" s="177"/>
      <c r="P216" s="38"/>
      <c r="Q216" s="38"/>
      <c r="R216" s="178"/>
      <c r="S216" s="38"/>
      <c r="T216" s="178"/>
      <c r="U216" s="38"/>
      <c r="AA216" s="9"/>
      <c r="AB216" s="366"/>
    </row>
    <row r="217" spans="15:28">
      <c r="O217" s="177"/>
      <c r="P217" s="38"/>
      <c r="Q217" s="38"/>
      <c r="R217" s="178"/>
      <c r="S217" s="38"/>
      <c r="T217" s="178"/>
      <c r="U217" s="38"/>
      <c r="AA217" s="9"/>
      <c r="AB217" s="366"/>
    </row>
    <row r="218" spans="15:28">
      <c r="O218" s="177"/>
      <c r="P218" s="38"/>
      <c r="Q218" s="38"/>
      <c r="R218" s="178"/>
      <c r="S218" s="38"/>
      <c r="T218" s="178"/>
      <c r="U218" s="38"/>
      <c r="AA218" s="9"/>
      <c r="AB218" s="366"/>
    </row>
    <row r="219" spans="15:28">
      <c r="O219" s="177"/>
      <c r="P219" s="38"/>
      <c r="Q219" s="38"/>
      <c r="R219" s="178"/>
      <c r="S219" s="38"/>
      <c r="T219" s="178"/>
      <c r="U219" s="38"/>
      <c r="AA219" s="9"/>
      <c r="AB219" s="366"/>
    </row>
    <row r="220" spans="15:28">
      <c r="O220" s="177"/>
      <c r="P220" s="38"/>
      <c r="Q220" s="38"/>
      <c r="R220" s="178"/>
      <c r="S220" s="38"/>
      <c r="T220" s="178"/>
      <c r="U220" s="38"/>
      <c r="AA220" s="9"/>
      <c r="AB220" s="366"/>
    </row>
    <row r="221" spans="15:28">
      <c r="O221" s="177"/>
      <c r="P221" s="38"/>
      <c r="Q221" s="38"/>
      <c r="R221" s="178"/>
      <c r="S221" s="38"/>
      <c r="T221" s="178"/>
      <c r="U221" s="38"/>
      <c r="AA221" s="9"/>
      <c r="AB221" s="366"/>
    </row>
    <row r="222" spans="15:28">
      <c r="O222" s="177"/>
      <c r="P222" s="38"/>
      <c r="Q222" s="38"/>
      <c r="R222" s="178"/>
      <c r="S222" s="38"/>
      <c r="T222" s="178"/>
      <c r="U222" s="38"/>
      <c r="AA222" s="9"/>
      <c r="AB222" s="366"/>
    </row>
    <row r="223" spans="15:28">
      <c r="O223" s="177"/>
      <c r="P223" s="38"/>
      <c r="Q223" s="38"/>
      <c r="R223" s="178"/>
      <c r="S223" s="38"/>
      <c r="T223" s="178"/>
      <c r="U223" s="38"/>
      <c r="AA223" s="9"/>
      <c r="AB223" s="366"/>
    </row>
    <row r="224" spans="15:28">
      <c r="O224" s="177"/>
      <c r="P224" s="38"/>
      <c r="Q224" s="38"/>
      <c r="R224" s="178"/>
      <c r="S224" s="38"/>
      <c r="T224" s="178"/>
      <c r="U224" s="38"/>
      <c r="AA224" s="9"/>
      <c r="AB224" s="366"/>
    </row>
    <row r="225" spans="15:28">
      <c r="O225" s="177"/>
      <c r="P225" s="38"/>
      <c r="Q225" s="38"/>
      <c r="R225" s="178"/>
      <c r="S225" s="38"/>
      <c r="T225" s="178"/>
      <c r="U225" s="38"/>
      <c r="AA225" s="9"/>
      <c r="AB225" s="366"/>
    </row>
    <row r="226" spans="15:28">
      <c r="O226" s="177"/>
      <c r="P226" s="38"/>
      <c r="Q226" s="38"/>
      <c r="R226" s="178"/>
      <c r="S226" s="38"/>
      <c r="T226" s="178"/>
      <c r="U226" s="38"/>
      <c r="AA226" s="9"/>
      <c r="AB226" s="366"/>
    </row>
    <row r="227" spans="15:28">
      <c r="O227" s="177"/>
      <c r="P227" s="38"/>
      <c r="Q227" s="38"/>
      <c r="R227" s="178"/>
      <c r="S227" s="38"/>
      <c r="T227" s="178"/>
      <c r="U227" s="38"/>
      <c r="AA227" s="9"/>
      <c r="AB227" s="366"/>
    </row>
    <row r="228" spans="15:28">
      <c r="O228" s="177"/>
      <c r="P228" s="38"/>
      <c r="Q228" s="38"/>
      <c r="R228" s="178"/>
      <c r="S228" s="38"/>
      <c r="T228" s="178"/>
      <c r="U228" s="38"/>
      <c r="AA228" s="9"/>
      <c r="AB228" s="366"/>
    </row>
    <row r="229" spans="15:28">
      <c r="O229" s="177"/>
      <c r="P229" s="38"/>
      <c r="Q229" s="38"/>
      <c r="R229" s="178"/>
      <c r="S229" s="38"/>
      <c r="T229" s="178"/>
      <c r="U229" s="38"/>
      <c r="AA229" s="9"/>
      <c r="AB229" s="366"/>
    </row>
    <row r="230" spans="15:28">
      <c r="O230" s="177"/>
      <c r="P230" s="38"/>
      <c r="Q230" s="38"/>
      <c r="R230" s="178"/>
      <c r="S230" s="38"/>
      <c r="T230" s="178"/>
      <c r="U230" s="38"/>
      <c r="AA230" s="9"/>
      <c r="AB230" s="366"/>
    </row>
    <row r="231" spans="15:28">
      <c r="O231" s="177"/>
      <c r="P231" s="38"/>
      <c r="Q231" s="38"/>
      <c r="R231" s="178"/>
      <c r="S231" s="38"/>
      <c r="T231" s="178"/>
      <c r="U231" s="38"/>
      <c r="AA231" s="9"/>
      <c r="AB231" s="366"/>
    </row>
    <row r="232" spans="15:28">
      <c r="O232" s="177"/>
      <c r="P232" s="38"/>
      <c r="Q232" s="38"/>
      <c r="R232" s="178"/>
      <c r="S232" s="38"/>
      <c r="T232" s="178"/>
      <c r="U232" s="38"/>
      <c r="AA232" s="9"/>
      <c r="AB232" s="366"/>
    </row>
    <row r="233" spans="15:28">
      <c r="O233" s="177"/>
      <c r="P233" s="38"/>
      <c r="Q233" s="38"/>
      <c r="R233" s="178"/>
      <c r="S233" s="38"/>
      <c r="T233" s="178"/>
      <c r="U233" s="38"/>
      <c r="AA233" s="9"/>
      <c r="AB233" s="366"/>
    </row>
    <row r="234" spans="15:28">
      <c r="O234" s="177"/>
      <c r="P234" s="38"/>
      <c r="Q234" s="38"/>
      <c r="R234" s="178"/>
      <c r="S234" s="38"/>
      <c r="T234" s="178"/>
      <c r="U234" s="38"/>
      <c r="AA234" s="9"/>
      <c r="AB234" s="366"/>
    </row>
    <row r="235" spans="15:28">
      <c r="O235" s="177"/>
      <c r="P235" s="38"/>
      <c r="Q235" s="38"/>
      <c r="R235" s="178"/>
      <c r="S235" s="38"/>
      <c r="T235" s="178"/>
      <c r="U235" s="38"/>
      <c r="AA235" s="9"/>
      <c r="AB235" s="366"/>
    </row>
    <row r="236" spans="15:28">
      <c r="O236" s="177"/>
      <c r="P236" s="38"/>
      <c r="Q236" s="38"/>
      <c r="R236" s="178"/>
      <c r="S236" s="38"/>
      <c r="T236" s="178"/>
      <c r="U236" s="38"/>
      <c r="AA236" s="9"/>
      <c r="AB236" s="366"/>
    </row>
    <row r="237" spans="15:28">
      <c r="O237" s="177"/>
      <c r="P237" s="38"/>
      <c r="Q237" s="38"/>
      <c r="R237" s="178"/>
      <c r="S237" s="38"/>
      <c r="T237" s="178"/>
      <c r="U237" s="38"/>
      <c r="AA237" s="9"/>
      <c r="AB237" s="366"/>
    </row>
    <row r="238" spans="15:28">
      <c r="O238" s="177"/>
      <c r="P238" s="38"/>
      <c r="Q238" s="38"/>
      <c r="R238" s="178"/>
      <c r="S238" s="38"/>
      <c r="T238" s="178"/>
      <c r="U238" s="38"/>
      <c r="AA238" s="9"/>
      <c r="AB238" s="366"/>
    </row>
    <row r="239" spans="15:28">
      <c r="O239" s="177"/>
      <c r="P239" s="38"/>
      <c r="Q239" s="38"/>
      <c r="R239" s="178"/>
      <c r="S239" s="38"/>
      <c r="T239" s="178"/>
      <c r="U239" s="38"/>
      <c r="AA239" s="9"/>
      <c r="AB239" s="366"/>
    </row>
    <row r="240" spans="15:28">
      <c r="O240" s="177"/>
      <c r="P240" s="38"/>
      <c r="Q240" s="38"/>
      <c r="R240" s="178"/>
      <c r="S240" s="38"/>
      <c r="T240" s="178"/>
      <c r="U240" s="38"/>
      <c r="AA240" s="9"/>
      <c r="AB240" s="366"/>
    </row>
    <row r="241" spans="15:28">
      <c r="O241" s="177"/>
      <c r="P241" s="38"/>
      <c r="Q241" s="38"/>
      <c r="R241" s="178"/>
      <c r="S241" s="38"/>
      <c r="T241" s="178"/>
      <c r="U241" s="38"/>
      <c r="AA241" s="9"/>
      <c r="AB241" s="366"/>
    </row>
    <row r="242" spans="15:28">
      <c r="O242" s="177"/>
      <c r="P242" s="38"/>
      <c r="Q242" s="38"/>
      <c r="R242" s="178"/>
      <c r="S242" s="38"/>
      <c r="T242" s="178"/>
      <c r="U242" s="38"/>
      <c r="AA242" s="9"/>
      <c r="AB242" s="366"/>
    </row>
    <row r="243" spans="15:28">
      <c r="O243" s="177"/>
      <c r="P243" s="38"/>
      <c r="Q243" s="38"/>
      <c r="R243" s="178"/>
      <c r="S243" s="38"/>
      <c r="T243" s="178"/>
      <c r="U243" s="38"/>
      <c r="AA243" s="9"/>
      <c r="AB243" s="366"/>
    </row>
    <row r="244" spans="15:28">
      <c r="O244" s="177"/>
      <c r="P244" s="38"/>
      <c r="Q244" s="38"/>
      <c r="R244" s="178"/>
      <c r="S244" s="38"/>
      <c r="T244" s="178"/>
      <c r="U244" s="38"/>
      <c r="AA244" s="9"/>
      <c r="AB244" s="366"/>
    </row>
    <row r="245" spans="15:28">
      <c r="O245" s="177"/>
      <c r="P245" s="38"/>
      <c r="Q245" s="38"/>
      <c r="R245" s="178"/>
      <c r="S245" s="38"/>
      <c r="T245" s="178"/>
      <c r="U245" s="38"/>
      <c r="AA245" s="9"/>
      <c r="AB245" s="366"/>
    </row>
    <row r="246" spans="15:28">
      <c r="O246" s="177"/>
      <c r="P246" s="38"/>
      <c r="Q246" s="38"/>
      <c r="R246" s="178"/>
      <c r="S246" s="38"/>
      <c r="T246" s="178"/>
      <c r="U246" s="38"/>
      <c r="AA246" s="9"/>
      <c r="AB246" s="366"/>
    </row>
    <row r="247" spans="15:28">
      <c r="O247" s="177"/>
      <c r="P247" s="38"/>
      <c r="Q247" s="38"/>
      <c r="R247" s="178"/>
      <c r="S247" s="38"/>
      <c r="T247" s="178"/>
      <c r="U247" s="38"/>
      <c r="AA247" s="9"/>
      <c r="AB247" s="366"/>
    </row>
    <row r="248" spans="15:28">
      <c r="O248" s="177"/>
      <c r="P248" s="38"/>
      <c r="Q248" s="38"/>
      <c r="R248" s="178"/>
      <c r="S248" s="38"/>
      <c r="T248" s="178"/>
      <c r="U248" s="38"/>
      <c r="AA248" s="9"/>
      <c r="AB248" s="366"/>
    </row>
    <row r="249" spans="15:28">
      <c r="O249" s="177"/>
      <c r="P249" s="38"/>
      <c r="Q249" s="38"/>
      <c r="R249" s="178"/>
      <c r="S249" s="38"/>
      <c r="T249" s="178"/>
      <c r="U249" s="38"/>
      <c r="AA249" s="9"/>
      <c r="AB249" s="366"/>
    </row>
    <row r="250" spans="15:28">
      <c r="O250" s="177"/>
      <c r="P250" s="38"/>
      <c r="Q250" s="38"/>
      <c r="R250" s="178"/>
      <c r="S250" s="38"/>
      <c r="T250" s="178"/>
      <c r="U250" s="38"/>
      <c r="AA250" s="9"/>
      <c r="AB250" s="366"/>
    </row>
    <row r="251" spans="15:28">
      <c r="O251" s="177"/>
      <c r="P251" s="38"/>
      <c r="Q251" s="38"/>
      <c r="R251" s="178"/>
      <c r="S251" s="38"/>
      <c r="T251" s="178"/>
      <c r="U251" s="38"/>
      <c r="AA251" s="9"/>
      <c r="AB251" s="366"/>
    </row>
    <row r="252" spans="15:28">
      <c r="O252" s="177"/>
      <c r="P252" s="38"/>
      <c r="Q252" s="38"/>
      <c r="R252" s="178"/>
      <c r="S252" s="38"/>
      <c r="T252" s="178"/>
      <c r="U252" s="38"/>
      <c r="AA252" s="9"/>
      <c r="AB252" s="366"/>
    </row>
    <row r="253" spans="15:28">
      <c r="O253" s="177"/>
      <c r="P253" s="38"/>
      <c r="Q253" s="38"/>
      <c r="R253" s="178"/>
      <c r="S253" s="38"/>
      <c r="T253" s="178"/>
      <c r="U253" s="38"/>
      <c r="AA253" s="9"/>
      <c r="AB253" s="366"/>
    </row>
    <row r="254" spans="15:28">
      <c r="O254" s="177"/>
      <c r="P254" s="38"/>
      <c r="Q254" s="38"/>
      <c r="R254" s="178"/>
      <c r="S254" s="38"/>
      <c r="T254" s="178"/>
      <c r="U254" s="38"/>
      <c r="AA254" s="9"/>
      <c r="AB254" s="366"/>
    </row>
    <row r="255" spans="15:28">
      <c r="O255" s="177"/>
      <c r="P255" s="38"/>
      <c r="Q255" s="38"/>
      <c r="R255" s="178"/>
      <c r="S255" s="38"/>
      <c r="T255" s="178"/>
      <c r="U255" s="38"/>
      <c r="AA255" s="9"/>
      <c r="AB255" s="366"/>
    </row>
    <row r="256" spans="15:28">
      <c r="O256" s="177"/>
      <c r="P256" s="38"/>
      <c r="Q256" s="38"/>
      <c r="R256" s="178"/>
      <c r="S256" s="38"/>
      <c r="T256" s="178"/>
      <c r="U256" s="38"/>
      <c r="AA256" s="9"/>
      <c r="AB256" s="366"/>
    </row>
    <row r="257" spans="15:28">
      <c r="O257" s="177"/>
      <c r="P257" s="38"/>
      <c r="Q257" s="38"/>
      <c r="R257" s="178"/>
      <c r="S257" s="38"/>
      <c r="T257" s="178"/>
      <c r="U257" s="38"/>
      <c r="AA257" s="9"/>
      <c r="AB257" s="366"/>
    </row>
    <row r="258" spans="15:28">
      <c r="O258" s="177"/>
      <c r="P258" s="38"/>
      <c r="Q258" s="38"/>
      <c r="R258" s="178"/>
      <c r="S258" s="38"/>
      <c r="T258" s="178"/>
      <c r="U258" s="38"/>
      <c r="AA258" s="9"/>
      <c r="AB258" s="366"/>
    </row>
    <row r="259" spans="15:28">
      <c r="O259" s="177"/>
      <c r="P259" s="38"/>
      <c r="Q259" s="38"/>
      <c r="R259" s="178"/>
      <c r="S259" s="38"/>
      <c r="T259" s="178"/>
      <c r="U259" s="38"/>
      <c r="AA259" s="9"/>
      <c r="AB259" s="366"/>
    </row>
    <row r="260" spans="15:28">
      <c r="O260" s="177"/>
      <c r="P260" s="38"/>
      <c r="Q260" s="38"/>
      <c r="R260" s="178"/>
      <c r="S260" s="38"/>
      <c r="T260" s="178"/>
      <c r="U260" s="38"/>
      <c r="AA260" s="9"/>
      <c r="AB260" s="366"/>
    </row>
    <row r="261" spans="15:28">
      <c r="O261" s="177"/>
      <c r="P261" s="38"/>
      <c r="Q261" s="38"/>
      <c r="R261" s="178"/>
      <c r="S261" s="38"/>
      <c r="T261" s="178"/>
      <c r="U261" s="38"/>
      <c r="AA261" s="9"/>
      <c r="AB261" s="366"/>
    </row>
    <row r="262" spans="15:28">
      <c r="O262" s="177"/>
      <c r="P262" s="38"/>
      <c r="Q262" s="38"/>
      <c r="R262" s="178"/>
      <c r="S262" s="38"/>
      <c r="T262" s="178"/>
      <c r="U262" s="38"/>
      <c r="AA262" s="9"/>
      <c r="AB262" s="366"/>
    </row>
    <row r="263" spans="15:28">
      <c r="O263" s="177"/>
      <c r="P263" s="38"/>
      <c r="Q263" s="38"/>
      <c r="R263" s="178"/>
      <c r="S263" s="38"/>
      <c r="T263" s="178"/>
      <c r="U263" s="38"/>
      <c r="AA263" s="9"/>
      <c r="AB263" s="366"/>
    </row>
    <row r="264" spans="15:28">
      <c r="O264" s="177"/>
      <c r="P264" s="38"/>
      <c r="Q264" s="38"/>
      <c r="R264" s="178"/>
      <c r="S264" s="38"/>
      <c r="T264" s="178"/>
      <c r="U264" s="38"/>
      <c r="AA264" s="9"/>
      <c r="AB264" s="366"/>
    </row>
    <row r="265" spans="15:28">
      <c r="O265" s="177"/>
      <c r="P265" s="38"/>
      <c r="Q265" s="38"/>
      <c r="R265" s="178"/>
      <c r="S265" s="38"/>
      <c r="T265" s="178"/>
      <c r="U265" s="38"/>
      <c r="AA265" s="9"/>
      <c r="AB265" s="366"/>
    </row>
    <row r="266" spans="15:28">
      <c r="O266" s="177"/>
      <c r="P266" s="38"/>
      <c r="Q266" s="38"/>
      <c r="R266" s="178"/>
      <c r="S266" s="38"/>
      <c r="T266" s="178"/>
      <c r="U266" s="38"/>
      <c r="AA266" s="9"/>
      <c r="AB266" s="366"/>
    </row>
    <row r="267" spans="15:28">
      <c r="O267" s="177"/>
      <c r="P267" s="38"/>
      <c r="Q267" s="38"/>
      <c r="R267" s="178"/>
      <c r="S267" s="38"/>
      <c r="T267" s="178"/>
      <c r="U267" s="38"/>
      <c r="AA267" s="9"/>
      <c r="AB267" s="366"/>
    </row>
    <row r="268" spans="15:28">
      <c r="O268" s="177"/>
      <c r="P268" s="38"/>
      <c r="Q268" s="38"/>
      <c r="R268" s="178"/>
      <c r="S268" s="38"/>
      <c r="T268" s="178"/>
      <c r="U268" s="38"/>
      <c r="AA268" s="9"/>
      <c r="AB268" s="366"/>
    </row>
    <row r="269" spans="15:28">
      <c r="O269" s="177"/>
      <c r="P269" s="38"/>
      <c r="Q269" s="38"/>
      <c r="R269" s="178"/>
      <c r="S269" s="38"/>
      <c r="T269" s="178"/>
      <c r="U269" s="38"/>
      <c r="AA269" s="9"/>
      <c r="AB269" s="366"/>
    </row>
    <row r="270" spans="15:28">
      <c r="O270" s="177"/>
      <c r="P270" s="38"/>
      <c r="Q270" s="38"/>
      <c r="R270" s="178"/>
      <c r="S270" s="38"/>
      <c r="T270" s="178"/>
      <c r="U270" s="38"/>
      <c r="AA270" s="9"/>
      <c r="AB270" s="366"/>
    </row>
    <row r="271" spans="15:28">
      <c r="O271" s="177"/>
      <c r="P271" s="38"/>
      <c r="Q271" s="38"/>
      <c r="R271" s="178"/>
      <c r="S271" s="38"/>
      <c r="T271" s="178"/>
      <c r="U271" s="38"/>
      <c r="AA271" s="9"/>
      <c r="AB271" s="366"/>
    </row>
    <row r="272" spans="15:28">
      <c r="O272" s="177"/>
      <c r="P272" s="38"/>
      <c r="Q272" s="38"/>
      <c r="R272" s="178"/>
      <c r="S272" s="38"/>
      <c r="T272" s="178"/>
      <c r="U272" s="38"/>
      <c r="AA272" s="9"/>
      <c r="AB272" s="366"/>
    </row>
    <row r="273" spans="15:28">
      <c r="O273" s="177"/>
      <c r="P273" s="38"/>
      <c r="Q273" s="38"/>
      <c r="R273" s="178"/>
      <c r="S273" s="38"/>
      <c r="T273" s="178"/>
      <c r="U273" s="38"/>
      <c r="AA273" s="9"/>
      <c r="AB273" s="366"/>
    </row>
    <row r="274" spans="15:28">
      <c r="O274" s="177"/>
      <c r="P274" s="38"/>
      <c r="Q274" s="38"/>
      <c r="R274" s="178"/>
      <c r="S274" s="38"/>
      <c r="T274" s="178"/>
      <c r="U274" s="38"/>
      <c r="AA274" s="9"/>
      <c r="AB274" s="366"/>
    </row>
    <row r="275" spans="15:28">
      <c r="O275" s="177"/>
      <c r="P275" s="38"/>
      <c r="Q275" s="38"/>
      <c r="R275" s="178"/>
      <c r="S275" s="38"/>
      <c r="T275" s="178"/>
      <c r="U275" s="38"/>
      <c r="AA275" s="9"/>
      <c r="AB275" s="366"/>
    </row>
    <row r="276" spans="15:28">
      <c r="O276" s="177"/>
      <c r="P276" s="38"/>
      <c r="Q276" s="38"/>
      <c r="R276" s="178"/>
      <c r="S276" s="38"/>
      <c r="T276" s="178"/>
      <c r="U276" s="38"/>
      <c r="AA276" s="9"/>
      <c r="AB276" s="366"/>
    </row>
    <row r="277" spans="15:28">
      <c r="O277" s="177"/>
      <c r="P277" s="38"/>
      <c r="Q277" s="38"/>
      <c r="R277" s="178"/>
      <c r="S277" s="38"/>
      <c r="T277" s="178"/>
      <c r="U277" s="38"/>
      <c r="AA277" s="9"/>
      <c r="AB277" s="366"/>
    </row>
    <row r="278" spans="15:28">
      <c r="O278" s="177"/>
      <c r="P278" s="38"/>
      <c r="Q278" s="38"/>
      <c r="R278" s="178"/>
      <c r="S278" s="38"/>
      <c r="T278" s="178"/>
      <c r="U278" s="38"/>
      <c r="AA278" s="9"/>
      <c r="AB278" s="366"/>
    </row>
    <row r="279" spans="15:28">
      <c r="O279" s="177"/>
      <c r="P279" s="38"/>
      <c r="Q279" s="38"/>
      <c r="R279" s="178"/>
      <c r="S279" s="38"/>
      <c r="T279" s="178"/>
      <c r="U279" s="38"/>
      <c r="AA279" s="9"/>
      <c r="AB279" s="366"/>
    </row>
    <row r="280" spans="15:28">
      <c r="O280" s="177"/>
      <c r="P280" s="38"/>
      <c r="Q280" s="38"/>
      <c r="R280" s="178"/>
      <c r="S280" s="38"/>
      <c r="T280" s="178"/>
      <c r="U280" s="38"/>
      <c r="AA280" s="9"/>
      <c r="AB280" s="366"/>
    </row>
    <row r="281" spans="15:28">
      <c r="O281" s="177"/>
      <c r="P281" s="38"/>
      <c r="Q281" s="38"/>
      <c r="R281" s="178"/>
      <c r="S281" s="38"/>
      <c r="T281" s="178"/>
      <c r="U281" s="38"/>
      <c r="AA281" s="9"/>
      <c r="AB281" s="366"/>
    </row>
    <row r="282" spans="15:28">
      <c r="O282" s="177"/>
      <c r="P282" s="38"/>
      <c r="Q282" s="38"/>
      <c r="R282" s="178"/>
      <c r="S282" s="38"/>
      <c r="T282" s="178"/>
      <c r="U282" s="38"/>
      <c r="AA282" s="9"/>
      <c r="AB282" s="366"/>
    </row>
    <row r="283" spans="15:28">
      <c r="O283" s="177"/>
      <c r="P283" s="38"/>
      <c r="Q283" s="38"/>
      <c r="R283" s="178"/>
      <c r="S283" s="38"/>
      <c r="T283" s="178"/>
      <c r="U283" s="38"/>
      <c r="AA283" s="9"/>
      <c r="AB283" s="366"/>
    </row>
    <row r="284" spans="15:28">
      <c r="O284" s="177"/>
      <c r="P284" s="38"/>
      <c r="Q284" s="38"/>
      <c r="R284" s="178"/>
      <c r="S284" s="38"/>
      <c r="T284" s="178"/>
      <c r="U284" s="38"/>
      <c r="AA284" s="9"/>
      <c r="AB284" s="366"/>
    </row>
    <row r="285" spans="15:28">
      <c r="O285" s="177"/>
      <c r="P285" s="38"/>
      <c r="Q285" s="38"/>
      <c r="R285" s="178"/>
      <c r="S285" s="38"/>
      <c r="T285" s="178"/>
      <c r="U285" s="38"/>
      <c r="AA285" s="9"/>
      <c r="AB285" s="366"/>
    </row>
    <row r="286" spans="15:28">
      <c r="O286" s="177"/>
      <c r="P286" s="38"/>
      <c r="Q286" s="38"/>
      <c r="R286" s="178"/>
      <c r="S286" s="38"/>
      <c r="T286" s="178"/>
      <c r="U286" s="38"/>
      <c r="AA286" s="9"/>
      <c r="AB286" s="366"/>
    </row>
    <row r="287" spans="15:28">
      <c r="O287" s="177"/>
      <c r="P287" s="38"/>
      <c r="Q287" s="38"/>
      <c r="R287" s="178"/>
      <c r="S287" s="38"/>
      <c r="T287" s="178"/>
      <c r="U287" s="38"/>
      <c r="AA287" s="9"/>
      <c r="AB287" s="366"/>
    </row>
    <row r="288" spans="15:28">
      <c r="O288" s="177"/>
      <c r="P288" s="38"/>
      <c r="Q288" s="38"/>
      <c r="R288" s="178"/>
      <c r="S288" s="38"/>
      <c r="T288" s="178"/>
      <c r="U288" s="38"/>
      <c r="AA288" s="9"/>
      <c r="AB288" s="366"/>
    </row>
    <row r="289" spans="15:28">
      <c r="O289" s="177"/>
      <c r="P289" s="38"/>
      <c r="Q289" s="38"/>
      <c r="R289" s="178"/>
      <c r="S289" s="38"/>
      <c r="T289" s="178"/>
      <c r="U289" s="38"/>
      <c r="AA289" s="9"/>
      <c r="AB289" s="366"/>
    </row>
    <row r="290" spans="15:28">
      <c r="O290" s="177"/>
      <c r="P290" s="38"/>
      <c r="Q290" s="38"/>
      <c r="R290" s="178"/>
      <c r="S290" s="38"/>
      <c r="T290" s="178"/>
      <c r="U290" s="38"/>
      <c r="AA290" s="9"/>
      <c r="AB290" s="366"/>
    </row>
    <row r="291" spans="15:28">
      <c r="O291" s="177"/>
      <c r="P291" s="38"/>
      <c r="Q291" s="38"/>
      <c r="R291" s="178"/>
      <c r="S291" s="38"/>
      <c r="T291" s="178"/>
      <c r="U291" s="38"/>
      <c r="AA291" s="9"/>
      <c r="AB291" s="366"/>
    </row>
    <row r="292" spans="15:28">
      <c r="O292" s="177"/>
      <c r="P292" s="38"/>
      <c r="Q292" s="38"/>
      <c r="R292" s="178"/>
      <c r="S292" s="38"/>
      <c r="T292" s="178"/>
      <c r="U292" s="38"/>
      <c r="AA292" s="9"/>
      <c r="AB292" s="366"/>
    </row>
    <row r="293" spans="15:28">
      <c r="O293" s="177"/>
      <c r="P293" s="38"/>
      <c r="Q293" s="38"/>
      <c r="R293" s="178"/>
      <c r="S293" s="38"/>
      <c r="T293" s="178"/>
      <c r="U293" s="38"/>
      <c r="AA293" s="9"/>
      <c r="AB293" s="366"/>
    </row>
    <row r="294" spans="15:28">
      <c r="O294" s="177"/>
      <c r="P294" s="38"/>
      <c r="Q294" s="38"/>
      <c r="R294" s="178"/>
      <c r="S294" s="38"/>
      <c r="T294" s="178"/>
      <c r="U294" s="38"/>
      <c r="AA294" s="9"/>
      <c r="AB294" s="366"/>
    </row>
    <row r="295" spans="15:28">
      <c r="O295" s="177"/>
      <c r="P295" s="38"/>
      <c r="Q295" s="38"/>
      <c r="R295" s="178"/>
      <c r="S295" s="38"/>
      <c r="T295" s="178"/>
      <c r="U295" s="38"/>
      <c r="AA295" s="9"/>
      <c r="AB295" s="366"/>
    </row>
    <row r="296" spans="15:28">
      <c r="O296" s="177"/>
      <c r="P296" s="38"/>
      <c r="Q296" s="38"/>
      <c r="R296" s="178"/>
      <c r="S296" s="38"/>
      <c r="T296" s="178"/>
      <c r="U296" s="38"/>
      <c r="AA296" s="9"/>
      <c r="AB296" s="366"/>
    </row>
    <row r="297" spans="15:28">
      <c r="O297" s="177"/>
      <c r="P297" s="38"/>
      <c r="Q297" s="38"/>
      <c r="R297" s="178"/>
      <c r="S297" s="38"/>
      <c r="T297" s="178"/>
      <c r="U297" s="38"/>
      <c r="AA297" s="9"/>
      <c r="AB297" s="366"/>
    </row>
    <row r="298" spans="15:28">
      <c r="O298" s="177"/>
      <c r="P298" s="38"/>
      <c r="Q298" s="38"/>
      <c r="R298" s="178"/>
      <c r="S298" s="38"/>
      <c r="T298" s="178"/>
      <c r="U298" s="38"/>
      <c r="AA298" s="9"/>
      <c r="AB298" s="366"/>
    </row>
    <row r="299" spans="15:28">
      <c r="O299" s="177"/>
      <c r="P299" s="38"/>
      <c r="Q299" s="38"/>
      <c r="R299" s="178"/>
      <c r="S299" s="38"/>
      <c r="T299" s="178"/>
      <c r="U299" s="38"/>
      <c r="AA299" s="9"/>
      <c r="AB299" s="366"/>
    </row>
    <row r="300" spans="15:28">
      <c r="O300" s="177"/>
      <c r="P300" s="38"/>
      <c r="Q300" s="38"/>
      <c r="R300" s="178"/>
      <c r="S300" s="38"/>
      <c r="T300" s="178"/>
      <c r="U300" s="38"/>
      <c r="AA300" s="9"/>
      <c r="AB300" s="366"/>
    </row>
    <row r="301" spans="15:28">
      <c r="O301" s="177"/>
      <c r="P301" s="38"/>
      <c r="Q301" s="38"/>
      <c r="R301" s="178"/>
      <c r="S301" s="38"/>
      <c r="T301" s="178"/>
      <c r="U301" s="38"/>
      <c r="AA301" s="9"/>
      <c r="AB301" s="366"/>
    </row>
    <row r="302" spans="15:28">
      <c r="O302" s="177"/>
      <c r="P302" s="38"/>
      <c r="Q302" s="38"/>
      <c r="R302" s="178"/>
      <c r="S302" s="38"/>
      <c r="T302" s="178"/>
      <c r="U302" s="38"/>
      <c r="AA302" s="9"/>
      <c r="AB302" s="366"/>
    </row>
    <row r="303" spans="15:28">
      <c r="O303" s="177"/>
      <c r="P303" s="38"/>
      <c r="Q303" s="38"/>
      <c r="R303" s="178"/>
      <c r="S303" s="38"/>
      <c r="T303" s="178"/>
      <c r="U303" s="38"/>
      <c r="AA303" s="9"/>
      <c r="AB303" s="366"/>
    </row>
    <row r="304" spans="15:28">
      <c r="O304" s="177"/>
      <c r="P304" s="38"/>
      <c r="Q304" s="38"/>
      <c r="R304" s="178"/>
      <c r="S304" s="38"/>
      <c r="T304" s="178"/>
      <c r="U304" s="38"/>
      <c r="AA304" s="9"/>
      <c r="AB304" s="366"/>
    </row>
    <row r="305" spans="15:28">
      <c r="O305" s="177"/>
      <c r="P305" s="38"/>
      <c r="Q305" s="38"/>
      <c r="R305" s="178"/>
      <c r="S305" s="38"/>
      <c r="T305" s="178"/>
      <c r="U305" s="38"/>
      <c r="AA305" s="9"/>
      <c r="AB305" s="366"/>
    </row>
    <row r="306" spans="15:28">
      <c r="O306" s="177"/>
      <c r="P306" s="38"/>
      <c r="Q306" s="38"/>
      <c r="R306" s="178"/>
      <c r="S306" s="38"/>
      <c r="T306" s="178"/>
      <c r="U306" s="38"/>
      <c r="AA306" s="9"/>
      <c r="AB306" s="366"/>
    </row>
    <row r="307" spans="15:28">
      <c r="O307" s="177"/>
      <c r="P307" s="38"/>
      <c r="Q307" s="38"/>
      <c r="R307" s="178"/>
      <c r="S307" s="38"/>
      <c r="T307" s="178"/>
      <c r="U307" s="38"/>
      <c r="AA307" s="9"/>
      <c r="AB307" s="366"/>
    </row>
    <row r="308" spans="15:28">
      <c r="O308" s="177"/>
      <c r="P308" s="38"/>
      <c r="Q308" s="38"/>
      <c r="R308" s="178"/>
      <c r="S308" s="38"/>
      <c r="T308" s="178"/>
      <c r="U308" s="38"/>
      <c r="AA308" s="9"/>
      <c r="AB308" s="366"/>
    </row>
    <row r="309" spans="15:28">
      <c r="O309" s="177"/>
      <c r="P309" s="38"/>
      <c r="Q309" s="38"/>
      <c r="R309" s="178"/>
      <c r="S309" s="38"/>
      <c r="T309" s="178"/>
      <c r="U309" s="38"/>
      <c r="AA309" s="9"/>
      <c r="AB309" s="366"/>
    </row>
    <row r="310" spans="15:28">
      <c r="O310" s="177"/>
      <c r="P310" s="38"/>
      <c r="Q310" s="38"/>
      <c r="R310" s="178"/>
      <c r="S310" s="38"/>
      <c r="T310" s="178"/>
      <c r="U310" s="38"/>
      <c r="AA310" s="9"/>
      <c r="AB310" s="366"/>
    </row>
    <row r="311" spans="15:28">
      <c r="O311" s="177"/>
      <c r="P311" s="38"/>
      <c r="Q311" s="38"/>
      <c r="R311" s="178"/>
      <c r="S311" s="38"/>
      <c r="T311" s="178"/>
      <c r="U311" s="38"/>
      <c r="AA311" s="9"/>
      <c r="AB311" s="366"/>
    </row>
    <row r="312" spans="15:28">
      <c r="O312" s="177"/>
      <c r="P312" s="38"/>
      <c r="Q312" s="38"/>
      <c r="R312" s="178"/>
      <c r="S312" s="38"/>
      <c r="T312" s="178"/>
      <c r="U312" s="38"/>
      <c r="AA312" s="9"/>
      <c r="AB312" s="366"/>
    </row>
    <row r="313" spans="15:28">
      <c r="O313" s="177"/>
      <c r="P313" s="38"/>
      <c r="Q313" s="38"/>
      <c r="R313" s="178"/>
      <c r="S313" s="38"/>
      <c r="T313" s="178"/>
      <c r="U313" s="38"/>
      <c r="AA313" s="9"/>
      <c r="AB313" s="366"/>
    </row>
    <row r="314" spans="15:28">
      <c r="O314" s="177"/>
      <c r="P314" s="38"/>
      <c r="Q314" s="38"/>
      <c r="R314" s="178"/>
      <c r="S314" s="38"/>
      <c r="T314" s="178"/>
      <c r="U314" s="38"/>
      <c r="AA314" s="9"/>
      <c r="AB314" s="366"/>
    </row>
    <row r="315" spans="15:28">
      <c r="O315" s="177"/>
      <c r="P315" s="38"/>
      <c r="Q315" s="38"/>
      <c r="R315" s="178"/>
      <c r="S315" s="38"/>
      <c r="T315" s="178"/>
      <c r="U315" s="38"/>
      <c r="AA315" s="9"/>
      <c r="AB315" s="366"/>
    </row>
    <row r="316" spans="15:28">
      <c r="O316" s="177"/>
      <c r="P316" s="38"/>
      <c r="Q316" s="38"/>
      <c r="R316" s="178"/>
      <c r="S316" s="38"/>
      <c r="T316" s="178"/>
      <c r="U316" s="38"/>
      <c r="AA316" s="9"/>
      <c r="AB316" s="366"/>
    </row>
    <row r="317" spans="15:28">
      <c r="O317" s="177"/>
      <c r="P317" s="38"/>
      <c r="Q317" s="38"/>
      <c r="R317" s="178"/>
      <c r="S317" s="38"/>
      <c r="T317" s="178"/>
      <c r="U317" s="38"/>
      <c r="AA317" s="9"/>
      <c r="AB317" s="366"/>
    </row>
    <row r="318" spans="15:28">
      <c r="O318" s="177"/>
      <c r="P318" s="38"/>
      <c r="Q318" s="38"/>
      <c r="R318" s="178"/>
      <c r="S318" s="38"/>
      <c r="T318" s="178"/>
      <c r="U318" s="38"/>
      <c r="AA318" s="9"/>
      <c r="AB318" s="366"/>
    </row>
    <row r="319" spans="15:28">
      <c r="O319" s="177"/>
      <c r="P319" s="38"/>
      <c r="Q319" s="38"/>
      <c r="R319" s="178"/>
      <c r="S319" s="38"/>
      <c r="T319" s="178"/>
      <c r="U319" s="38"/>
      <c r="AA319" s="9"/>
      <c r="AB319" s="366"/>
    </row>
    <row r="320" spans="15:28">
      <c r="O320" s="177"/>
      <c r="P320" s="38"/>
      <c r="Q320" s="38"/>
      <c r="R320" s="178"/>
      <c r="S320" s="38"/>
      <c r="T320" s="178"/>
      <c r="U320" s="38"/>
      <c r="AA320" s="9"/>
      <c r="AB320" s="366"/>
    </row>
    <row r="321" spans="15:28">
      <c r="O321" s="177"/>
      <c r="P321" s="38"/>
      <c r="Q321" s="38"/>
      <c r="R321" s="178"/>
      <c r="S321" s="38"/>
      <c r="T321" s="178"/>
      <c r="U321" s="38"/>
      <c r="AA321" s="9"/>
      <c r="AB321" s="366"/>
    </row>
    <row r="322" spans="15:28">
      <c r="O322" s="177"/>
      <c r="P322" s="38"/>
      <c r="Q322" s="38"/>
      <c r="R322" s="178"/>
      <c r="S322" s="38"/>
      <c r="T322" s="178"/>
      <c r="U322" s="38"/>
      <c r="AA322" s="9"/>
      <c r="AB322" s="366"/>
    </row>
    <row r="323" spans="15:28">
      <c r="O323" s="177"/>
      <c r="P323" s="38"/>
      <c r="Q323" s="38"/>
      <c r="R323" s="178"/>
      <c r="S323" s="38"/>
      <c r="T323" s="178"/>
      <c r="U323" s="38"/>
      <c r="AA323" s="9"/>
      <c r="AB323" s="366"/>
    </row>
    <row r="324" spans="15:28">
      <c r="O324" s="177"/>
      <c r="P324" s="38"/>
      <c r="Q324" s="38"/>
      <c r="R324" s="178"/>
      <c r="S324" s="38"/>
      <c r="T324" s="178"/>
      <c r="U324" s="38"/>
      <c r="AA324" s="9"/>
      <c r="AB324" s="366"/>
    </row>
    <row r="325" spans="15:28">
      <c r="O325" s="177"/>
      <c r="P325" s="38"/>
      <c r="Q325" s="38"/>
      <c r="R325" s="178"/>
      <c r="S325" s="38"/>
      <c r="T325" s="178"/>
      <c r="U325" s="38"/>
      <c r="AA325" s="9"/>
      <c r="AB325" s="366"/>
    </row>
    <row r="326" spans="15:28">
      <c r="O326" s="177"/>
      <c r="P326" s="38"/>
      <c r="Q326" s="38"/>
      <c r="R326" s="178"/>
      <c r="S326" s="38"/>
      <c r="T326" s="178"/>
      <c r="U326" s="38"/>
      <c r="AA326" s="9"/>
      <c r="AB326" s="366"/>
    </row>
    <row r="327" spans="15:28">
      <c r="O327" s="177"/>
      <c r="P327" s="38"/>
      <c r="Q327" s="38"/>
      <c r="R327" s="178"/>
      <c r="S327" s="38"/>
      <c r="T327" s="178"/>
      <c r="U327" s="38"/>
      <c r="AA327" s="9"/>
      <c r="AB327" s="366"/>
    </row>
    <row r="328" spans="15:28">
      <c r="O328" s="177"/>
      <c r="P328" s="38"/>
      <c r="Q328" s="38"/>
      <c r="R328" s="178"/>
      <c r="S328" s="38"/>
      <c r="T328" s="178"/>
      <c r="U328" s="38"/>
      <c r="AA328" s="9"/>
      <c r="AB328" s="366"/>
    </row>
    <row r="329" spans="15:28">
      <c r="O329" s="177"/>
      <c r="P329" s="38"/>
      <c r="Q329" s="38"/>
      <c r="R329" s="178"/>
      <c r="S329" s="38"/>
      <c r="T329" s="178"/>
      <c r="U329" s="38"/>
      <c r="AA329" s="9"/>
      <c r="AB329" s="366"/>
    </row>
    <row r="330" spans="15:28">
      <c r="O330" s="177"/>
      <c r="P330" s="38"/>
      <c r="Q330" s="38"/>
      <c r="R330" s="178"/>
      <c r="S330" s="38"/>
      <c r="T330" s="178"/>
      <c r="U330" s="38"/>
      <c r="AA330" s="9"/>
      <c r="AB330" s="366"/>
    </row>
    <row r="331" spans="15:28">
      <c r="O331" s="177"/>
      <c r="P331" s="38"/>
      <c r="Q331" s="38"/>
      <c r="R331" s="178"/>
      <c r="S331" s="38"/>
      <c r="T331" s="178"/>
      <c r="U331" s="38"/>
      <c r="AA331" s="9"/>
      <c r="AB331" s="366"/>
    </row>
    <row r="332" spans="15:28">
      <c r="O332" s="177"/>
      <c r="P332" s="38"/>
      <c r="Q332" s="38"/>
      <c r="R332" s="178"/>
      <c r="S332" s="38"/>
      <c r="T332" s="178"/>
      <c r="U332" s="38"/>
      <c r="AA332" s="9"/>
      <c r="AB332" s="366"/>
    </row>
    <row r="333" spans="15:28">
      <c r="O333" s="177"/>
      <c r="P333" s="38"/>
      <c r="Q333" s="38"/>
      <c r="R333" s="178"/>
      <c r="S333" s="38"/>
      <c r="T333" s="178"/>
      <c r="U333" s="38"/>
      <c r="AA333" s="9"/>
      <c r="AB333" s="366"/>
    </row>
    <row r="334" spans="15:28">
      <c r="O334" s="177"/>
      <c r="P334" s="38"/>
      <c r="Q334" s="38"/>
      <c r="R334" s="178"/>
      <c r="S334" s="38"/>
      <c r="T334" s="178"/>
      <c r="U334" s="38"/>
      <c r="AA334" s="9"/>
      <c r="AB334" s="366"/>
    </row>
    <row r="335" spans="15:28">
      <c r="O335" s="177"/>
      <c r="P335" s="38"/>
      <c r="Q335" s="38"/>
      <c r="R335" s="178"/>
      <c r="S335" s="38"/>
      <c r="T335" s="178"/>
      <c r="U335" s="38"/>
      <c r="AA335" s="9"/>
      <c r="AB335" s="366"/>
    </row>
    <row r="336" spans="15:28">
      <c r="O336" s="177"/>
      <c r="P336" s="38"/>
      <c r="Q336" s="38"/>
      <c r="R336" s="178"/>
      <c r="S336" s="38"/>
      <c r="T336" s="178"/>
      <c r="U336" s="38"/>
      <c r="AA336" s="9"/>
      <c r="AB336" s="366"/>
    </row>
    <row r="337" spans="15:28">
      <c r="O337" s="177"/>
      <c r="P337" s="38"/>
      <c r="Q337" s="38"/>
      <c r="R337" s="178"/>
      <c r="S337" s="38"/>
      <c r="T337" s="178"/>
      <c r="U337" s="38"/>
      <c r="AA337" s="9"/>
      <c r="AB337" s="366"/>
    </row>
    <row r="338" spans="15:28">
      <c r="O338" s="177"/>
      <c r="P338" s="38"/>
      <c r="Q338" s="38"/>
      <c r="R338" s="178"/>
      <c r="S338" s="38"/>
      <c r="T338" s="178"/>
      <c r="U338" s="38"/>
      <c r="AA338" s="9"/>
      <c r="AB338" s="366"/>
    </row>
    <row r="339" spans="15:28">
      <c r="O339" s="177"/>
      <c r="P339" s="38"/>
      <c r="Q339" s="38"/>
      <c r="R339" s="178"/>
      <c r="S339" s="38"/>
      <c r="T339" s="178"/>
      <c r="U339" s="38"/>
      <c r="AA339" s="9"/>
      <c r="AB339" s="366"/>
    </row>
    <row r="340" spans="15:28">
      <c r="O340" s="177"/>
      <c r="P340" s="38"/>
      <c r="Q340" s="38"/>
      <c r="R340" s="178"/>
      <c r="S340" s="38"/>
      <c r="T340" s="178"/>
      <c r="U340" s="38"/>
      <c r="AA340" s="9"/>
      <c r="AB340" s="366"/>
    </row>
    <row r="341" spans="15:28">
      <c r="O341" s="177"/>
      <c r="P341" s="38"/>
      <c r="Q341" s="38"/>
      <c r="R341" s="178"/>
      <c r="S341" s="38"/>
      <c r="T341" s="178"/>
      <c r="U341" s="38"/>
      <c r="AA341" s="9"/>
      <c r="AB341" s="366"/>
    </row>
    <row r="342" spans="15:28">
      <c r="O342" s="177"/>
      <c r="P342" s="38"/>
      <c r="Q342" s="38"/>
      <c r="R342" s="178"/>
      <c r="S342" s="38"/>
      <c r="T342" s="178"/>
      <c r="U342" s="38"/>
      <c r="AA342" s="9"/>
      <c r="AB342" s="366"/>
    </row>
    <row r="343" spans="15:28">
      <c r="O343" s="177"/>
      <c r="P343" s="38"/>
      <c r="Q343" s="38"/>
      <c r="R343" s="178"/>
      <c r="S343" s="38"/>
      <c r="T343" s="178"/>
      <c r="U343" s="38"/>
      <c r="AA343" s="9"/>
      <c r="AB343" s="366"/>
    </row>
    <row r="344" spans="15:28">
      <c r="O344" s="177"/>
      <c r="P344" s="38"/>
      <c r="Q344" s="38"/>
      <c r="R344" s="178"/>
      <c r="S344" s="38"/>
      <c r="T344" s="178"/>
      <c r="U344" s="38"/>
      <c r="AA344" s="9"/>
      <c r="AB344" s="366"/>
    </row>
    <row r="345" spans="15:28">
      <c r="O345" s="177"/>
      <c r="P345" s="38"/>
      <c r="Q345" s="38"/>
      <c r="R345" s="178"/>
      <c r="S345" s="38"/>
      <c r="T345" s="178"/>
      <c r="U345" s="38"/>
      <c r="AA345" s="9"/>
      <c r="AB345" s="366"/>
    </row>
    <row r="346" spans="15:28">
      <c r="O346" s="177"/>
      <c r="P346" s="38"/>
      <c r="Q346" s="38"/>
      <c r="R346" s="178"/>
      <c r="S346" s="38"/>
      <c r="T346" s="178"/>
      <c r="U346" s="38"/>
      <c r="AA346" s="9"/>
      <c r="AB346" s="366"/>
    </row>
    <row r="347" spans="15:28">
      <c r="O347" s="177"/>
      <c r="P347" s="38"/>
      <c r="Q347" s="38"/>
      <c r="R347" s="178"/>
      <c r="S347" s="38"/>
      <c r="T347" s="178"/>
      <c r="U347" s="38"/>
      <c r="AA347" s="9"/>
      <c r="AB347" s="366"/>
    </row>
    <row r="348" spans="15:28">
      <c r="O348" s="177"/>
      <c r="P348" s="38"/>
      <c r="Q348" s="38"/>
      <c r="R348" s="178"/>
      <c r="S348" s="38"/>
      <c r="T348" s="178"/>
      <c r="U348" s="38"/>
      <c r="AA348" s="9"/>
      <c r="AB348" s="366"/>
    </row>
    <row r="349" spans="15:28">
      <c r="O349" s="177"/>
      <c r="P349" s="38"/>
      <c r="Q349" s="38"/>
      <c r="R349" s="178"/>
      <c r="S349" s="38"/>
      <c r="T349" s="178"/>
      <c r="U349" s="38"/>
      <c r="AA349" s="9"/>
      <c r="AB349" s="366"/>
    </row>
    <row r="350" spans="15:28">
      <c r="O350" s="177"/>
      <c r="P350" s="38"/>
      <c r="Q350" s="38"/>
      <c r="R350" s="178"/>
      <c r="S350" s="38"/>
      <c r="T350" s="178"/>
      <c r="U350" s="38"/>
      <c r="AA350" s="9"/>
      <c r="AB350" s="366"/>
    </row>
    <row r="351" spans="15:28">
      <c r="O351" s="177"/>
      <c r="P351" s="38"/>
      <c r="Q351" s="38"/>
      <c r="R351" s="178"/>
      <c r="S351" s="38"/>
      <c r="T351" s="178"/>
      <c r="U351" s="38"/>
      <c r="AA351" s="9"/>
      <c r="AB351" s="366"/>
    </row>
    <row r="352" spans="15:28">
      <c r="O352" s="177"/>
      <c r="P352" s="38"/>
      <c r="Q352" s="38"/>
      <c r="R352" s="178"/>
      <c r="S352" s="38"/>
      <c r="T352" s="178"/>
      <c r="U352" s="38"/>
      <c r="AA352" s="9"/>
      <c r="AB352" s="366"/>
    </row>
    <row r="353" spans="15:28">
      <c r="O353" s="177"/>
      <c r="P353" s="38"/>
      <c r="Q353" s="38"/>
      <c r="R353" s="178"/>
      <c r="S353" s="38"/>
      <c r="T353" s="178"/>
      <c r="U353" s="38"/>
      <c r="AA353" s="9"/>
      <c r="AB353" s="366"/>
    </row>
    <row r="354" spans="15:28">
      <c r="O354" s="177"/>
      <c r="P354" s="38"/>
      <c r="Q354" s="38"/>
      <c r="R354" s="178"/>
      <c r="S354" s="38"/>
      <c r="T354" s="178"/>
      <c r="U354" s="38"/>
      <c r="AA354" s="9"/>
      <c r="AB354" s="366"/>
    </row>
    <row r="355" spans="15:28">
      <c r="O355" s="177"/>
      <c r="P355" s="38"/>
      <c r="Q355" s="38"/>
      <c r="R355" s="178"/>
      <c r="S355" s="38"/>
      <c r="T355" s="178"/>
      <c r="U355" s="38"/>
      <c r="AA355" s="9"/>
      <c r="AB355" s="366"/>
    </row>
    <row r="356" spans="15:28">
      <c r="O356" s="177"/>
      <c r="P356" s="38"/>
      <c r="Q356" s="38"/>
      <c r="R356" s="178"/>
      <c r="S356" s="38"/>
      <c r="T356" s="178"/>
      <c r="U356" s="38"/>
      <c r="AA356" s="9"/>
      <c r="AB356" s="366"/>
    </row>
    <row r="357" spans="15:28">
      <c r="O357" s="177"/>
      <c r="P357" s="38"/>
      <c r="Q357" s="38"/>
      <c r="R357" s="178"/>
      <c r="S357" s="38"/>
      <c r="T357" s="178"/>
      <c r="U357" s="38"/>
      <c r="AA357" s="9"/>
      <c r="AB357" s="366"/>
    </row>
    <row r="358" spans="15:28">
      <c r="O358" s="177"/>
      <c r="P358" s="38"/>
      <c r="Q358" s="38"/>
      <c r="R358" s="178"/>
      <c r="S358" s="38"/>
      <c r="T358" s="178"/>
      <c r="U358" s="38"/>
      <c r="AA358" s="9"/>
      <c r="AB358" s="366"/>
    </row>
    <row r="359" spans="15:28">
      <c r="O359" s="177"/>
      <c r="P359" s="38"/>
      <c r="Q359" s="38"/>
      <c r="R359" s="178"/>
      <c r="S359" s="38"/>
      <c r="T359" s="178"/>
      <c r="U359" s="38"/>
      <c r="AA359" s="9"/>
      <c r="AB359" s="366"/>
    </row>
    <row r="360" spans="15:28">
      <c r="O360" s="177"/>
      <c r="P360" s="38"/>
      <c r="Q360" s="38"/>
      <c r="R360" s="178"/>
      <c r="S360" s="38"/>
      <c r="T360" s="178"/>
      <c r="U360" s="38"/>
      <c r="AA360" s="9"/>
      <c r="AB360" s="366"/>
    </row>
    <row r="361" spans="15:28">
      <c r="O361" s="177"/>
      <c r="P361" s="38"/>
      <c r="Q361" s="38"/>
      <c r="R361" s="178"/>
      <c r="S361" s="38"/>
      <c r="T361" s="178"/>
      <c r="U361" s="38"/>
      <c r="AA361" s="9"/>
      <c r="AB361" s="366"/>
    </row>
    <row r="362" spans="15:28">
      <c r="O362" s="177"/>
      <c r="P362" s="38"/>
      <c r="Q362" s="38"/>
      <c r="R362" s="178"/>
      <c r="S362" s="38"/>
      <c r="T362" s="178"/>
      <c r="U362" s="38"/>
      <c r="AA362" s="9"/>
      <c r="AB362" s="366"/>
    </row>
    <row r="363" spans="15:28">
      <c r="O363" s="177"/>
      <c r="P363" s="38"/>
      <c r="Q363" s="38"/>
      <c r="R363" s="178"/>
      <c r="S363" s="38"/>
      <c r="T363" s="178"/>
      <c r="U363" s="38"/>
      <c r="AA363" s="9"/>
      <c r="AB363" s="366"/>
    </row>
    <row r="364" spans="15:28">
      <c r="O364" s="177"/>
      <c r="P364" s="38"/>
      <c r="Q364" s="38"/>
      <c r="R364" s="178"/>
      <c r="S364" s="38"/>
      <c r="T364" s="178"/>
      <c r="U364" s="38"/>
      <c r="AA364" s="9"/>
      <c r="AB364" s="366"/>
    </row>
    <row r="365" spans="15:28">
      <c r="O365" s="177"/>
      <c r="P365" s="38"/>
      <c r="Q365" s="38"/>
      <c r="R365" s="178"/>
      <c r="S365" s="38"/>
      <c r="T365" s="178"/>
      <c r="U365" s="38"/>
      <c r="AA365" s="9"/>
      <c r="AB365" s="366"/>
    </row>
    <row r="366" spans="15:28">
      <c r="O366" s="177"/>
      <c r="P366" s="38"/>
      <c r="Q366" s="38"/>
      <c r="R366" s="178"/>
      <c r="S366" s="38"/>
      <c r="T366" s="178"/>
      <c r="U366" s="38"/>
      <c r="AA366" s="9"/>
      <c r="AB366" s="366"/>
    </row>
    <row r="367" spans="15:28">
      <c r="O367" s="177"/>
      <c r="P367" s="38"/>
      <c r="Q367" s="38"/>
      <c r="R367" s="178"/>
      <c r="S367" s="38"/>
      <c r="T367" s="178"/>
      <c r="U367" s="38"/>
      <c r="AA367" s="9"/>
      <c r="AB367" s="366"/>
    </row>
    <row r="368" spans="15:28">
      <c r="O368" s="177"/>
      <c r="P368" s="38"/>
      <c r="Q368" s="38"/>
      <c r="R368" s="178"/>
      <c r="S368" s="38"/>
      <c r="T368" s="178"/>
      <c r="U368" s="38"/>
      <c r="AA368" s="9"/>
      <c r="AB368" s="366"/>
    </row>
    <row r="369" spans="15:28">
      <c r="O369" s="177"/>
      <c r="P369" s="38"/>
      <c r="Q369" s="38"/>
      <c r="R369" s="178"/>
      <c r="S369" s="38"/>
      <c r="T369" s="178"/>
      <c r="U369" s="38"/>
      <c r="AA369" s="9"/>
      <c r="AB369" s="366"/>
    </row>
    <row r="370" spans="15:28">
      <c r="O370" s="177"/>
      <c r="P370" s="38"/>
      <c r="Q370" s="38"/>
      <c r="R370" s="178"/>
      <c r="S370" s="38"/>
      <c r="T370" s="178"/>
      <c r="U370" s="38"/>
      <c r="AA370" s="9"/>
      <c r="AB370" s="366"/>
    </row>
    <row r="371" spans="15:28">
      <c r="O371" s="177"/>
      <c r="P371" s="38"/>
      <c r="Q371" s="38"/>
      <c r="R371" s="178"/>
      <c r="S371" s="38"/>
      <c r="T371" s="178"/>
      <c r="U371" s="38"/>
      <c r="AA371" s="9"/>
      <c r="AB371" s="366"/>
    </row>
    <row r="372" spans="15:28">
      <c r="O372" s="177"/>
      <c r="P372" s="38"/>
      <c r="Q372" s="38"/>
      <c r="R372" s="178"/>
      <c r="S372" s="38"/>
      <c r="T372" s="178"/>
      <c r="U372" s="38"/>
      <c r="AA372" s="9"/>
      <c r="AB372" s="366"/>
    </row>
    <row r="373" spans="15:28">
      <c r="O373" s="177"/>
      <c r="P373" s="38"/>
      <c r="Q373" s="38"/>
      <c r="R373" s="178"/>
      <c r="S373" s="38"/>
      <c r="T373" s="178"/>
      <c r="U373" s="38"/>
      <c r="AA373" s="9"/>
      <c r="AB373" s="366"/>
    </row>
    <row r="374" spans="15:28">
      <c r="O374" s="177"/>
      <c r="P374" s="38"/>
      <c r="Q374" s="38"/>
      <c r="R374" s="178"/>
      <c r="S374" s="38"/>
      <c r="T374" s="178"/>
      <c r="U374" s="38"/>
      <c r="AA374" s="9"/>
      <c r="AB374" s="366"/>
    </row>
    <row r="375" spans="15:28">
      <c r="O375" s="177"/>
      <c r="P375" s="38"/>
      <c r="Q375" s="38"/>
      <c r="R375" s="178"/>
      <c r="S375" s="38"/>
      <c r="T375" s="178"/>
      <c r="U375" s="38"/>
      <c r="AA375" s="9"/>
      <c r="AB375" s="366"/>
    </row>
    <row r="376" spans="15:28">
      <c r="O376" s="177"/>
      <c r="P376" s="38"/>
      <c r="Q376" s="38"/>
      <c r="R376" s="178"/>
      <c r="S376" s="38"/>
      <c r="T376" s="178"/>
      <c r="U376" s="38"/>
      <c r="AA376" s="9"/>
      <c r="AB376" s="366"/>
    </row>
    <row r="377" spans="15:28">
      <c r="O377" s="177"/>
      <c r="P377" s="38"/>
      <c r="Q377" s="38"/>
      <c r="R377" s="178"/>
      <c r="S377" s="38"/>
      <c r="T377" s="178"/>
      <c r="U377" s="38"/>
      <c r="AA377" s="9"/>
      <c r="AB377" s="366"/>
    </row>
    <row r="378" spans="15:28">
      <c r="O378" s="177"/>
      <c r="P378" s="38"/>
      <c r="Q378" s="38"/>
      <c r="R378" s="178"/>
      <c r="S378" s="38"/>
      <c r="T378" s="178"/>
      <c r="U378" s="38"/>
      <c r="AA378" s="9"/>
      <c r="AB378" s="366"/>
    </row>
    <row r="379" spans="15:28">
      <c r="O379" s="177"/>
      <c r="P379" s="38"/>
      <c r="Q379" s="38"/>
      <c r="R379" s="178"/>
      <c r="S379" s="38"/>
      <c r="T379" s="178"/>
      <c r="U379" s="38"/>
      <c r="AA379" s="9"/>
      <c r="AB379" s="366"/>
    </row>
    <row r="380" spans="15:28">
      <c r="O380" s="177"/>
      <c r="P380" s="38"/>
      <c r="Q380" s="38"/>
      <c r="R380" s="178"/>
      <c r="S380" s="38"/>
      <c r="T380" s="178"/>
      <c r="U380" s="38"/>
      <c r="AA380" s="9"/>
      <c r="AB380" s="366"/>
    </row>
    <row r="381" spans="15:28">
      <c r="O381" s="177"/>
      <c r="P381" s="38"/>
      <c r="Q381" s="38"/>
      <c r="R381" s="178"/>
      <c r="S381" s="38"/>
      <c r="T381" s="178"/>
      <c r="U381" s="38"/>
      <c r="AA381" s="9"/>
      <c r="AB381" s="366"/>
    </row>
    <row r="382" spans="15:28">
      <c r="O382" s="177"/>
      <c r="P382" s="38"/>
      <c r="Q382" s="38"/>
      <c r="R382" s="178"/>
      <c r="S382" s="38"/>
      <c r="T382" s="178"/>
      <c r="U382" s="38"/>
      <c r="AA382" s="9"/>
      <c r="AB382" s="366"/>
    </row>
    <row r="383" spans="15:28">
      <c r="O383" s="177"/>
      <c r="P383" s="38"/>
      <c r="Q383" s="38"/>
      <c r="R383" s="178"/>
      <c r="S383" s="38"/>
      <c r="T383" s="178"/>
      <c r="U383" s="38"/>
      <c r="AA383" s="9"/>
      <c r="AB383" s="366"/>
    </row>
    <row r="384" spans="15:28">
      <c r="O384" s="177"/>
      <c r="P384" s="38"/>
      <c r="Q384" s="38"/>
      <c r="R384" s="178"/>
      <c r="S384" s="38"/>
      <c r="T384" s="178"/>
      <c r="U384" s="38"/>
      <c r="AA384" s="9"/>
      <c r="AB384" s="366"/>
    </row>
    <row r="385" spans="15:28">
      <c r="O385" s="177"/>
      <c r="P385" s="38"/>
      <c r="Q385" s="38"/>
      <c r="R385" s="178"/>
      <c r="S385" s="38"/>
      <c r="T385" s="178"/>
      <c r="U385" s="38"/>
      <c r="AA385" s="9"/>
      <c r="AB385" s="366"/>
    </row>
    <row r="386" spans="15:28">
      <c r="O386" s="177"/>
      <c r="P386" s="38"/>
      <c r="Q386" s="38"/>
      <c r="R386" s="178"/>
      <c r="S386" s="38"/>
      <c r="T386" s="178"/>
      <c r="U386" s="38"/>
      <c r="AA386" s="9"/>
      <c r="AB386" s="366"/>
    </row>
    <row r="387" spans="15:28">
      <c r="O387" s="177"/>
      <c r="P387" s="38"/>
      <c r="Q387" s="38"/>
      <c r="R387" s="178"/>
      <c r="S387" s="38"/>
      <c r="T387" s="178"/>
      <c r="U387" s="38"/>
      <c r="AA387" s="9"/>
      <c r="AB387" s="366"/>
    </row>
    <row r="388" spans="15:28">
      <c r="O388" s="177"/>
      <c r="P388" s="38"/>
      <c r="Q388" s="38"/>
      <c r="R388" s="178"/>
      <c r="S388" s="38"/>
      <c r="T388" s="178"/>
      <c r="U388" s="38"/>
      <c r="AA388" s="9"/>
      <c r="AB388" s="366"/>
    </row>
    <row r="389" spans="15:28">
      <c r="O389" s="177"/>
      <c r="P389" s="38"/>
      <c r="Q389" s="38"/>
      <c r="R389" s="178"/>
      <c r="S389" s="38"/>
      <c r="T389" s="178"/>
      <c r="U389" s="38"/>
      <c r="AA389" s="9"/>
      <c r="AB389" s="366"/>
    </row>
    <row r="390" spans="15:28">
      <c r="O390" s="177"/>
      <c r="P390" s="38"/>
      <c r="Q390" s="38"/>
      <c r="R390" s="178"/>
      <c r="S390" s="38"/>
      <c r="T390" s="178"/>
      <c r="U390" s="38"/>
      <c r="AA390" s="9"/>
      <c r="AB390" s="366"/>
    </row>
    <row r="391" spans="15:28">
      <c r="O391" s="177"/>
      <c r="P391" s="38"/>
      <c r="Q391" s="38"/>
      <c r="R391" s="178"/>
      <c r="S391" s="38"/>
      <c r="T391" s="178"/>
      <c r="U391" s="38"/>
      <c r="AA391" s="9"/>
      <c r="AB391" s="366"/>
    </row>
    <row r="392" spans="15:28">
      <c r="O392" s="177"/>
      <c r="P392" s="38"/>
      <c r="Q392" s="38"/>
      <c r="R392" s="178"/>
      <c r="S392" s="38"/>
      <c r="T392" s="178"/>
      <c r="U392" s="38"/>
      <c r="AA392" s="9"/>
      <c r="AB392" s="366"/>
    </row>
    <row r="393" spans="15:28">
      <c r="O393" s="177"/>
      <c r="P393" s="38"/>
      <c r="Q393" s="38"/>
      <c r="R393" s="178"/>
      <c r="S393" s="38"/>
      <c r="T393" s="178"/>
      <c r="U393" s="38"/>
      <c r="AA393" s="9"/>
      <c r="AB393" s="366"/>
    </row>
    <row r="394" spans="15:28">
      <c r="O394" s="177"/>
      <c r="P394" s="38"/>
      <c r="Q394" s="38"/>
      <c r="R394" s="178"/>
      <c r="S394" s="38"/>
      <c r="T394" s="178"/>
      <c r="U394" s="38"/>
      <c r="AA394" s="9"/>
      <c r="AB394" s="366"/>
    </row>
    <row r="395" spans="15:28">
      <c r="O395" s="177"/>
      <c r="P395" s="38"/>
      <c r="Q395" s="38"/>
      <c r="R395" s="178"/>
      <c r="S395" s="38"/>
      <c r="T395" s="178"/>
      <c r="U395" s="38"/>
      <c r="AA395" s="9"/>
      <c r="AB395" s="366"/>
    </row>
    <row r="396" spans="15:28">
      <c r="O396" s="177"/>
      <c r="P396" s="38"/>
      <c r="Q396" s="38"/>
      <c r="R396" s="178"/>
      <c r="S396" s="38"/>
      <c r="T396" s="178"/>
      <c r="U396" s="38"/>
      <c r="AA396" s="9"/>
      <c r="AB396" s="366"/>
    </row>
    <row r="397" spans="15:28">
      <c r="O397" s="177"/>
      <c r="P397" s="38"/>
      <c r="Q397" s="38"/>
      <c r="R397" s="178"/>
      <c r="S397" s="38"/>
      <c r="T397" s="178"/>
      <c r="U397" s="38"/>
      <c r="AA397" s="9"/>
      <c r="AB397" s="366"/>
    </row>
    <row r="398" spans="15:28">
      <c r="O398" s="177"/>
      <c r="P398" s="38"/>
      <c r="Q398" s="38"/>
      <c r="R398" s="178"/>
      <c r="S398" s="38"/>
      <c r="T398" s="178"/>
      <c r="U398" s="38"/>
      <c r="AA398" s="9"/>
      <c r="AB398" s="366"/>
    </row>
    <row r="399" spans="15:28">
      <c r="O399" s="177"/>
      <c r="P399" s="38"/>
      <c r="Q399" s="38"/>
      <c r="R399" s="178"/>
      <c r="S399" s="38"/>
      <c r="T399" s="178"/>
      <c r="U399" s="38"/>
      <c r="AA399" s="9"/>
      <c r="AB399" s="366"/>
    </row>
    <row r="400" spans="15:28">
      <c r="O400" s="177"/>
      <c r="P400" s="38"/>
      <c r="Q400" s="38"/>
      <c r="R400" s="178"/>
      <c r="S400" s="38"/>
      <c r="T400" s="178"/>
      <c r="U400" s="38"/>
      <c r="AA400" s="9"/>
      <c r="AB400" s="366"/>
    </row>
    <row r="401" spans="15:28">
      <c r="O401" s="177"/>
      <c r="P401" s="38"/>
      <c r="Q401" s="38"/>
      <c r="R401" s="178"/>
      <c r="S401" s="38"/>
      <c r="T401" s="178"/>
      <c r="U401" s="38"/>
      <c r="AA401" s="9"/>
      <c r="AB401" s="366"/>
    </row>
    <row r="402" spans="15:28">
      <c r="O402" s="177"/>
      <c r="P402" s="38"/>
      <c r="Q402" s="38"/>
      <c r="R402" s="178"/>
      <c r="S402" s="38"/>
      <c r="T402" s="178"/>
      <c r="U402" s="38"/>
      <c r="AA402" s="9"/>
      <c r="AB402" s="366"/>
    </row>
    <row r="403" spans="15:28">
      <c r="O403" s="177"/>
      <c r="P403" s="38"/>
      <c r="Q403" s="38"/>
      <c r="R403" s="178"/>
      <c r="S403" s="38"/>
      <c r="T403" s="178"/>
      <c r="U403" s="38"/>
      <c r="AA403" s="9"/>
      <c r="AB403" s="366"/>
    </row>
    <row r="404" spans="15:28">
      <c r="O404" s="177"/>
      <c r="P404" s="38"/>
      <c r="Q404" s="38"/>
      <c r="R404" s="178"/>
      <c r="S404" s="38"/>
      <c r="T404" s="178"/>
      <c r="U404" s="38"/>
      <c r="AA404" s="9"/>
      <c r="AB404" s="366"/>
    </row>
    <row r="405" spans="15:28">
      <c r="O405" s="177"/>
      <c r="P405" s="38"/>
      <c r="Q405" s="38"/>
      <c r="R405" s="178"/>
      <c r="S405" s="38"/>
      <c r="T405" s="178"/>
      <c r="U405" s="38"/>
      <c r="AA405" s="9"/>
      <c r="AB405" s="366"/>
    </row>
    <row r="406" spans="15:28">
      <c r="O406" s="177"/>
      <c r="P406" s="38"/>
      <c r="Q406" s="38"/>
      <c r="R406" s="178"/>
      <c r="S406" s="38"/>
      <c r="T406" s="178"/>
      <c r="U406" s="38"/>
      <c r="AA406" s="9"/>
      <c r="AB406" s="366"/>
    </row>
    <row r="407" spans="15:28">
      <c r="O407" s="177"/>
      <c r="P407" s="38"/>
      <c r="Q407" s="38"/>
      <c r="R407" s="178"/>
      <c r="S407" s="38"/>
      <c r="T407" s="178"/>
      <c r="U407" s="38"/>
      <c r="AA407" s="9"/>
      <c r="AB407" s="366"/>
    </row>
    <row r="408" spans="15:28">
      <c r="O408" s="177"/>
      <c r="P408" s="38"/>
      <c r="Q408" s="38"/>
      <c r="R408" s="178"/>
      <c r="S408" s="38"/>
      <c r="T408" s="178"/>
      <c r="U408" s="38"/>
      <c r="AA408" s="9"/>
      <c r="AB408" s="366"/>
    </row>
    <row r="409" spans="15:28">
      <c r="O409" s="177"/>
      <c r="P409" s="38"/>
      <c r="Q409" s="38"/>
      <c r="R409" s="178"/>
      <c r="S409" s="38"/>
      <c r="T409" s="178"/>
      <c r="U409" s="38"/>
      <c r="AA409" s="9"/>
      <c r="AB409" s="366"/>
    </row>
    <row r="410" spans="15:28">
      <c r="O410" s="177"/>
      <c r="P410" s="38"/>
      <c r="Q410" s="38"/>
      <c r="R410" s="178"/>
      <c r="S410" s="38"/>
      <c r="T410" s="178"/>
      <c r="U410" s="38"/>
      <c r="AA410" s="9"/>
      <c r="AB410" s="366"/>
    </row>
    <row r="411" spans="15:28">
      <c r="O411" s="177"/>
      <c r="P411" s="38"/>
      <c r="Q411" s="38"/>
      <c r="R411" s="178"/>
      <c r="S411" s="38"/>
      <c r="T411" s="178"/>
      <c r="U411" s="38"/>
      <c r="AA411" s="9"/>
      <c r="AB411" s="366"/>
    </row>
    <row r="412" spans="15:28">
      <c r="O412" s="177"/>
      <c r="P412" s="38"/>
      <c r="Q412" s="38"/>
      <c r="R412" s="178"/>
      <c r="S412" s="38"/>
      <c r="T412" s="178"/>
      <c r="U412" s="38"/>
      <c r="AA412" s="9"/>
      <c r="AB412" s="366"/>
    </row>
    <row r="413" spans="15:28">
      <c r="O413" s="177"/>
      <c r="P413" s="38"/>
      <c r="Q413" s="38"/>
      <c r="R413" s="178"/>
      <c r="S413" s="38"/>
      <c r="T413" s="178"/>
      <c r="U413" s="38"/>
      <c r="AA413" s="9"/>
      <c r="AB413" s="366"/>
    </row>
    <row r="414" spans="15:28">
      <c r="O414" s="177"/>
      <c r="P414" s="38"/>
      <c r="Q414" s="38"/>
      <c r="R414" s="178"/>
      <c r="S414" s="38"/>
      <c r="T414" s="178"/>
      <c r="U414" s="38"/>
      <c r="AA414" s="9"/>
      <c r="AB414" s="366"/>
    </row>
    <row r="415" spans="15:28">
      <c r="O415" s="177"/>
      <c r="P415" s="38"/>
      <c r="Q415" s="38"/>
      <c r="R415" s="178"/>
      <c r="S415" s="38"/>
      <c r="T415" s="178"/>
      <c r="U415" s="38"/>
      <c r="AA415" s="9"/>
      <c r="AB415" s="366"/>
    </row>
    <row r="416" spans="15:28">
      <c r="O416" s="177"/>
      <c r="P416" s="38"/>
      <c r="Q416" s="38"/>
      <c r="R416" s="178"/>
      <c r="S416" s="38"/>
      <c r="T416" s="178"/>
      <c r="U416" s="38"/>
      <c r="AA416" s="9"/>
      <c r="AB416" s="366"/>
    </row>
    <row r="417" spans="15:28">
      <c r="O417" s="177"/>
      <c r="P417" s="38"/>
      <c r="Q417" s="38"/>
      <c r="R417" s="178"/>
      <c r="S417" s="38"/>
      <c r="T417" s="178"/>
      <c r="U417" s="38"/>
      <c r="AA417" s="9"/>
      <c r="AB417" s="366"/>
    </row>
    <row r="418" spans="15:28">
      <c r="O418" s="177"/>
      <c r="P418" s="38"/>
      <c r="Q418" s="38"/>
      <c r="R418" s="178"/>
      <c r="S418" s="38"/>
      <c r="T418" s="178"/>
      <c r="U418" s="38"/>
      <c r="AA418" s="9"/>
      <c r="AB418" s="366"/>
    </row>
    <row r="419" spans="15:28">
      <c r="O419" s="177"/>
      <c r="P419" s="38"/>
      <c r="Q419" s="38"/>
      <c r="R419" s="178"/>
      <c r="S419" s="38"/>
      <c r="T419" s="178"/>
      <c r="U419" s="38"/>
      <c r="AA419" s="9"/>
      <c r="AB419" s="366"/>
    </row>
    <row r="420" spans="15:28">
      <c r="O420" s="177"/>
      <c r="P420" s="38"/>
      <c r="Q420" s="38"/>
      <c r="R420" s="178"/>
      <c r="S420" s="38"/>
      <c r="T420" s="178"/>
      <c r="U420" s="38"/>
      <c r="AA420" s="9"/>
      <c r="AB420" s="366"/>
    </row>
    <row r="421" spans="15:28">
      <c r="O421" s="177"/>
      <c r="P421" s="38"/>
      <c r="Q421" s="38"/>
      <c r="R421" s="178"/>
      <c r="S421" s="38"/>
      <c r="T421" s="178"/>
      <c r="U421" s="38"/>
      <c r="AA421" s="9"/>
      <c r="AB421" s="366"/>
    </row>
    <row r="422" spans="15:28">
      <c r="O422" s="177"/>
      <c r="P422" s="38"/>
      <c r="Q422" s="38"/>
      <c r="R422" s="178"/>
      <c r="S422" s="38"/>
      <c r="T422" s="178"/>
      <c r="U422" s="38"/>
      <c r="AA422" s="9"/>
      <c r="AB422" s="366"/>
    </row>
    <row r="423" spans="15:28">
      <c r="O423" s="177"/>
      <c r="P423" s="38"/>
      <c r="Q423" s="38"/>
      <c r="R423" s="178"/>
      <c r="S423" s="38"/>
      <c r="T423" s="178"/>
      <c r="U423" s="38"/>
      <c r="AA423" s="9"/>
      <c r="AB423" s="366"/>
    </row>
    <row r="424" spans="15:28">
      <c r="O424" s="177"/>
      <c r="P424" s="38"/>
      <c r="Q424" s="38"/>
      <c r="R424" s="178"/>
      <c r="S424" s="38"/>
      <c r="T424" s="178"/>
      <c r="U424" s="38"/>
      <c r="AA424" s="9"/>
      <c r="AB424" s="366"/>
    </row>
    <row r="425" spans="15:28">
      <c r="O425" s="177"/>
      <c r="P425" s="38"/>
      <c r="Q425" s="38"/>
      <c r="R425" s="178"/>
      <c r="S425" s="38"/>
      <c r="T425" s="178"/>
      <c r="U425" s="38"/>
      <c r="AA425" s="9"/>
      <c r="AB425" s="366"/>
    </row>
    <row r="426" spans="15:28">
      <c r="O426" s="177"/>
      <c r="P426" s="38"/>
      <c r="Q426" s="38"/>
      <c r="R426" s="178"/>
      <c r="S426" s="38"/>
      <c r="T426" s="178"/>
      <c r="U426" s="38"/>
      <c r="AA426" s="9"/>
      <c r="AB426" s="366"/>
    </row>
    <row r="427" spans="15:28">
      <c r="O427" s="177"/>
      <c r="P427" s="38"/>
      <c r="Q427" s="38"/>
      <c r="R427" s="178"/>
      <c r="S427" s="38"/>
      <c r="T427" s="178"/>
      <c r="U427" s="38"/>
      <c r="AA427" s="9"/>
      <c r="AB427" s="366"/>
    </row>
    <row r="428" spans="15:28">
      <c r="O428" s="177"/>
      <c r="P428" s="38"/>
      <c r="Q428" s="38"/>
      <c r="R428" s="178"/>
      <c r="S428" s="38"/>
      <c r="T428" s="178"/>
      <c r="U428" s="38"/>
      <c r="AA428" s="9"/>
      <c r="AB428" s="366"/>
    </row>
    <row r="429" spans="15:28">
      <c r="O429" s="177"/>
      <c r="P429" s="38"/>
      <c r="Q429" s="38"/>
      <c r="R429" s="178"/>
      <c r="S429" s="38"/>
      <c r="T429" s="178"/>
      <c r="U429" s="38"/>
      <c r="AA429" s="9"/>
      <c r="AB429" s="366"/>
    </row>
    <row r="430" spans="15:28">
      <c r="O430" s="177"/>
      <c r="P430" s="38"/>
      <c r="Q430" s="38"/>
      <c r="R430" s="178"/>
      <c r="S430" s="38"/>
      <c r="T430" s="178"/>
      <c r="U430" s="38"/>
      <c r="AA430" s="9"/>
      <c r="AB430" s="366"/>
    </row>
    <row r="431" spans="15:28">
      <c r="O431" s="177"/>
      <c r="P431" s="38"/>
      <c r="Q431" s="38"/>
      <c r="R431" s="178"/>
      <c r="S431" s="38"/>
      <c r="T431" s="178"/>
      <c r="U431" s="38"/>
      <c r="AA431" s="9"/>
      <c r="AB431" s="366"/>
    </row>
    <row r="432" spans="15:28">
      <c r="O432" s="177"/>
      <c r="P432" s="38"/>
      <c r="Q432" s="38"/>
      <c r="R432" s="178"/>
      <c r="S432" s="38"/>
      <c r="T432" s="178"/>
      <c r="U432" s="38"/>
      <c r="AA432" s="9"/>
      <c r="AB432" s="366"/>
    </row>
    <row r="433" spans="15:28">
      <c r="O433" s="177"/>
      <c r="P433" s="38"/>
      <c r="Q433" s="38"/>
      <c r="R433" s="178"/>
      <c r="S433" s="38"/>
      <c r="T433" s="178"/>
      <c r="U433" s="38"/>
      <c r="AA433" s="9"/>
      <c r="AB433" s="366"/>
    </row>
    <row r="434" spans="15:28">
      <c r="O434" s="177"/>
      <c r="P434" s="38"/>
      <c r="Q434" s="38"/>
      <c r="R434" s="178"/>
      <c r="S434" s="38"/>
      <c r="T434" s="178"/>
      <c r="U434" s="38"/>
      <c r="AA434" s="9"/>
      <c r="AB434" s="366"/>
    </row>
    <row r="435" spans="15:28">
      <c r="O435" s="177"/>
      <c r="P435" s="38"/>
      <c r="Q435" s="38"/>
      <c r="R435" s="178"/>
      <c r="S435" s="38"/>
      <c r="T435" s="178"/>
      <c r="U435" s="38"/>
      <c r="AA435" s="9"/>
      <c r="AB435" s="366"/>
    </row>
    <row r="436" spans="15:28">
      <c r="O436" s="177"/>
      <c r="P436" s="38"/>
      <c r="Q436" s="38"/>
      <c r="R436" s="178"/>
      <c r="S436" s="38"/>
      <c r="T436" s="178"/>
      <c r="U436" s="38"/>
      <c r="AA436" s="9"/>
      <c r="AB436" s="366"/>
    </row>
    <row r="437" spans="15:28">
      <c r="O437" s="177"/>
      <c r="P437" s="38"/>
      <c r="Q437" s="38"/>
      <c r="R437" s="178"/>
      <c r="S437" s="38"/>
      <c r="T437" s="178"/>
      <c r="U437" s="38"/>
      <c r="AA437" s="9"/>
      <c r="AB437" s="366"/>
    </row>
    <row r="438" spans="15:28">
      <c r="O438" s="177"/>
      <c r="P438" s="38"/>
      <c r="Q438" s="38"/>
      <c r="R438" s="178"/>
      <c r="S438" s="38"/>
      <c r="T438" s="178"/>
      <c r="U438" s="38"/>
      <c r="AA438" s="9"/>
      <c r="AB438" s="366"/>
    </row>
    <row r="439" spans="15:28">
      <c r="O439" s="177"/>
      <c r="P439" s="38"/>
      <c r="Q439" s="38"/>
      <c r="R439" s="178"/>
      <c r="S439" s="38"/>
      <c r="T439" s="178"/>
      <c r="U439" s="38"/>
      <c r="AA439" s="9"/>
      <c r="AB439" s="366"/>
    </row>
    <row r="440" spans="15:28">
      <c r="O440" s="177"/>
      <c r="P440" s="38"/>
      <c r="Q440" s="38"/>
      <c r="R440" s="178"/>
      <c r="S440" s="38"/>
      <c r="T440" s="178"/>
      <c r="U440" s="38"/>
      <c r="AA440" s="9"/>
      <c r="AB440" s="366"/>
    </row>
    <row r="441" spans="15:28">
      <c r="O441" s="177"/>
      <c r="P441" s="38"/>
      <c r="Q441" s="38"/>
      <c r="R441" s="178"/>
      <c r="S441" s="38"/>
      <c r="T441" s="178"/>
      <c r="U441" s="38"/>
      <c r="AA441" s="9"/>
      <c r="AB441" s="366"/>
    </row>
    <row r="442" spans="15:28">
      <c r="O442" s="177"/>
      <c r="P442" s="38"/>
      <c r="Q442" s="38"/>
      <c r="R442" s="178"/>
      <c r="S442" s="38"/>
      <c r="T442" s="178"/>
      <c r="U442" s="38"/>
      <c r="AA442" s="9"/>
      <c r="AB442" s="366"/>
    </row>
    <row r="443" spans="15:28">
      <c r="O443" s="177"/>
      <c r="P443" s="38"/>
      <c r="Q443" s="38"/>
      <c r="R443" s="178"/>
      <c r="S443" s="38"/>
      <c r="T443" s="178"/>
      <c r="U443" s="38"/>
      <c r="AA443" s="9"/>
      <c r="AB443" s="366"/>
    </row>
    <row r="444" spans="15:28">
      <c r="O444" s="177"/>
      <c r="P444" s="38"/>
      <c r="Q444" s="38"/>
      <c r="R444" s="178"/>
      <c r="S444" s="38"/>
      <c r="T444" s="178"/>
      <c r="U444" s="38"/>
      <c r="AA444" s="9"/>
      <c r="AB444" s="366"/>
    </row>
    <row r="445" spans="15:28">
      <c r="O445" s="177"/>
      <c r="P445" s="38"/>
      <c r="Q445" s="38"/>
      <c r="R445" s="178"/>
      <c r="S445" s="38"/>
      <c r="T445" s="178"/>
      <c r="U445" s="38"/>
      <c r="AA445" s="9"/>
      <c r="AB445" s="366"/>
    </row>
    <row r="446" spans="15:28">
      <c r="O446" s="177"/>
      <c r="P446" s="38"/>
      <c r="Q446" s="38"/>
      <c r="R446" s="178"/>
      <c r="S446" s="38"/>
      <c r="T446" s="178"/>
      <c r="U446" s="38"/>
      <c r="AA446" s="9"/>
      <c r="AB446" s="366"/>
    </row>
    <row r="447" spans="15:28">
      <c r="O447" s="177"/>
      <c r="P447" s="38"/>
      <c r="Q447" s="38"/>
      <c r="R447" s="178"/>
      <c r="S447" s="38"/>
      <c r="T447" s="178"/>
      <c r="U447" s="38"/>
      <c r="AA447" s="9"/>
      <c r="AB447" s="366"/>
    </row>
    <row r="448" spans="15:28">
      <c r="O448" s="177"/>
      <c r="P448" s="38"/>
      <c r="Q448" s="38"/>
      <c r="R448" s="178"/>
      <c r="S448" s="38"/>
      <c r="T448" s="178"/>
      <c r="U448" s="38"/>
      <c r="AA448" s="9"/>
      <c r="AB448" s="366"/>
    </row>
    <row r="449" spans="15:28">
      <c r="O449" s="177"/>
      <c r="P449" s="38"/>
      <c r="Q449" s="38"/>
      <c r="R449" s="178"/>
      <c r="S449" s="38"/>
      <c r="T449" s="178"/>
      <c r="U449" s="38"/>
      <c r="AA449" s="9"/>
      <c r="AB449" s="366"/>
    </row>
    <row r="450" spans="15:28">
      <c r="O450" s="177"/>
      <c r="P450" s="38"/>
      <c r="Q450" s="38"/>
      <c r="R450" s="178"/>
      <c r="S450" s="38"/>
      <c r="T450" s="178"/>
      <c r="U450" s="38"/>
      <c r="AA450" s="9"/>
      <c r="AB450" s="366"/>
    </row>
    <row r="451" spans="15:28">
      <c r="O451" s="177"/>
      <c r="P451" s="38"/>
      <c r="Q451" s="38"/>
      <c r="R451" s="178"/>
      <c r="S451" s="38"/>
      <c r="T451" s="178"/>
      <c r="U451" s="38"/>
      <c r="AA451" s="9"/>
      <c r="AB451" s="366"/>
    </row>
    <row r="452" spans="15:28">
      <c r="O452" s="177"/>
      <c r="P452" s="38"/>
      <c r="Q452" s="38"/>
      <c r="R452" s="178"/>
      <c r="S452" s="38"/>
      <c r="T452" s="178"/>
      <c r="U452" s="38"/>
      <c r="AA452" s="9"/>
      <c r="AB452" s="366"/>
    </row>
    <row r="453" spans="15:28">
      <c r="O453" s="177"/>
      <c r="P453" s="38"/>
      <c r="Q453" s="38"/>
      <c r="R453" s="178"/>
      <c r="S453" s="38"/>
      <c r="T453" s="178"/>
      <c r="U453" s="38"/>
      <c r="AA453" s="9"/>
      <c r="AB453" s="366"/>
    </row>
    <row r="454" spans="15:28">
      <c r="O454" s="177"/>
      <c r="P454" s="38"/>
      <c r="Q454" s="38"/>
      <c r="R454" s="178"/>
      <c r="S454" s="38"/>
      <c r="T454" s="178"/>
      <c r="U454" s="38"/>
      <c r="AA454" s="9"/>
      <c r="AB454" s="366"/>
    </row>
    <row r="455" spans="15:28">
      <c r="O455" s="177"/>
      <c r="P455" s="38"/>
      <c r="Q455" s="38"/>
      <c r="R455" s="178"/>
      <c r="S455" s="38"/>
      <c r="T455" s="178"/>
      <c r="U455" s="38"/>
      <c r="AA455" s="9"/>
      <c r="AB455" s="366"/>
    </row>
    <row r="456" spans="15:28">
      <c r="O456" s="177"/>
      <c r="P456" s="38"/>
      <c r="Q456" s="38"/>
      <c r="R456" s="178"/>
      <c r="S456" s="38"/>
      <c r="T456" s="178"/>
      <c r="U456" s="38"/>
      <c r="AA456" s="9"/>
      <c r="AB456" s="366"/>
    </row>
    <row r="457" spans="15:28">
      <c r="O457" s="177"/>
      <c r="P457" s="38"/>
      <c r="Q457" s="38"/>
      <c r="R457" s="178"/>
      <c r="S457" s="38"/>
      <c r="T457" s="178"/>
      <c r="U457" s="38"/>
      <c r="AA457" s="9"/>
      <c r="AB457" s="366"/>
    </row>
    <row r="458" spans="15:28">
      <c r="O458" s="177"/>
      <c r="P458" s="38"/>
      <c r="Q458" s="38"/>
      <c r="R458" s="178"/>
      <c r="S458" s="38"/>
      <c r="T458" s="178"/>
      <c r="U458" s="38"/>
      <c r="AA458" s="9"/>
      <c r="AB458" s="366"/>
    </row>
    <row r="459" spans="15:28">
      <c r="O459" s="177"/>
      <c r="P459" s="38"/>
      <c r="Q459" s="38"/>
      <c r="R459" s="178"/>
      <c r="S459" s="38"/>
      <c r="T459" s="178"/>
      <c r="U459" s="38"/>
      <c r="AA459" s="9"/>
      <c r="AB459" s="366"/>
    </row>
    <row r="460" spans="15:28">
      <c r="O460" s="177"/>
      <c r="P460" s="38"/>
      <c r="Q460" s="38"/>
      <c r="R460" s="178"/>
      <c r="S460" s="38"/>
      <c r="T460" s="178"/>
      <c r="U460" s="38"/>
      <c r="AA460" s="9"/>
      <c r="AB460" s="366"/>
    </row>
    <row r="461" spans="15:28">
      <c r="O461" s="177"/>
      <c r="P461" s="38"/>
      <c r="Q461" s="38"/>
      <c r="R461" s="178"/>
      <c r="S461" s="38"/>
      <c r="T461" s="178"/>
      <c r="U461" s="38"/>
      <c r="AA461" s="9"/>
      <c r="AB461" s="366"/>
    </row>
    <row r="462" spans="15:28">
      <c r="O462" s="177"/>
      <c r="P462" s="38"/>
      <c r="Q462" s="38"/>
      <c r="R462" s="178"/>
      <c r="S462" s="38"/>
      <c r="T462" s="178"/>
      <c r="U462" s="38"/>
      <c r="AA462" s="9"/>
      <c r="AB462" s="366"/>
    </row>
    <row r="463" spans="15:28">
      <c r="O463" s="177"/>
      <c r="P463" s="38"/>
      <c r="Q463" s="38"/>
      <c r="R463" s="178"/>
      <c r="S463" s="38"/>
      <c r="T463" s="178"/>
      <c r="U463" s="38"/>
      <c r="AA463" s="9"/>
      <c r="AB463" s="366"/>
    </row>
    <row r="464" spans="15:28">
      <c r="O464" s="177"/>
      <c r="P464" s="38"/>
      <c r="Q464" s="38"/>
      <c r="R464" s="178"/>
      <c r="S464" s="38"/>
      <c r="T464" s="178"/>
      <c r="U464" s="38"/>
      <c r="AA464" s="9"/>
      <c r="AB464" s="366"/>
    </row>
    <row r="465" spans="15:28">
      <c r="O465" s="177"/>
      <c r="P465" s="38"/>
      <c r="Q465" s="38"/>
      <c r="R465" s="178"/>
      <c r="S465" s="38"/>
      <c r="T465" s="178"/>
      <c r="U465" s="38"/>
      <c r="AA465" s="9"/>
      <c r="AB465" s="366"/>
    </row>
    <row r="466" spans="15:28">
      <c r="O466" s="177"/>
      <c r="P466" s="38"/>
      <c r="Q466" s="38"/>
      <c r="R466" s="178"/>
      <c r="S466" s="38"/>
      <c r="T466" s="178"/>
      <c r="U466" s="38"/>
      <c r="AA466" s="9"/>
      <c r="AB466" s="366"/>
    </row>
    <row r="467" spans="15:28">
      <c r="O467" s="177"/>
      <c r="P467" s="38"/>
      <c r="Q467" s="38"/>
      <c r="R467" s="178"/>
      <c r="S467" s="38"/>
      <c r="T467" s="178"/>
      <c r="U467" s="38"/>
      <c r="AA467" s="9"/>
      <c r="AB467" s="366"/>
    </row>
    <row r="468" spans="15:28">
      <c r="O468" s="177"/>
      <c r="P468" s="38"/>
      <c r="Q468" s="38"/>
      <c r="R468" s="178"/>
      <c r="S468" s="38"/>
      <c r="T468" s="178"/>
      <c r="U468" s="38"/>
      <c r="AA468" s="9"/>
      <c r="AB468" s="366"/>
    </row>
    <row r="469" spans="15:28">
      <c r="O469" s="177"/>
      <c r="P469" s="38"/>
      <c r="Q469" s="38"/>
      <c r="R469" s="178"/>
      <c r="S469" s="38"/>
      <c r="T469" s="178"/>
      <c r="U469" s="38"/>
      <c r="AA469" s="9"/>
      <c r="AB469" s="366"/>
    </row>
    <row r="470" spans="15:28">
      <c r="O470" s="177"/>
      <c r="P470" s="38"/>
      <c r="Q470" s="38"/>
      <c r="R470" s="178"/>
      <c r="S470" s="38"/>
      <c r="T470" s="178"/>
      <c r="U470" s="38"/>
      <c r="AA470" s="9"/>
      <c r="AB470" s="366"/>
    </row>
    <row r="471" spans="15:28">
      <c r="O471" s="177"/>
      <c r="P471" s="38"/>
      <c r="Q471" s="38"/>
      <c r="R471" s="178"/>
      <c r="S471" s="38"/>
      <c r="T471" s="178"/>
      <c r="U471" s="38"/>
      <c r="AA471" s="9"/>
      <c r="AB471" s="366"/>
    </row>
    <row r="472" spans="15:28">
      <c r="O472" s="177"/>
      <c r="P472" s="38"/>
      <c r="Q472" s="38"/>
      <c r="R472" s="178"/>
      <c r="S472" s="38"/>
      <c r="T472" s="178"/>
      <c r="U472" s="38"/>
      <c r="AA472" s="9"/>
      <c r="AB472" s="366"/>
    </row>
    <row r="473" spans="15:28">
      <c r="O473" s="177"/>
      <c r="P473" s="38"/>
      <c r="Q473" s="38"/>
      <c r="R473" s="178"/>
      <c r="S473" s="38"/>
      <c r="T473" s="178"/>
      <c r="U473" s="38"/>
      <c r="AA473" s="9"/>
      <c r="AB473" s="366"/>
    </row>
    <row r="474" spans="15:28">
      <c r="O474" s="177"/>
      <c r="P474" s="38"/>
      <c r="Q474" s="38"/>
      <c r="R474" s="178"/>
      <c r="S474" s="38"/>
      <c r="T474" s="178"/>
      <c r="U474" s="38"/>
      <c r="AA474" s="9"/>
      <c r="AB474" s="366"/>
    </row>
    <row r="475" spans="15:28">
      <c r="O475" s="177"/>
      <c r="P475" s="38"/>
      <c r="Q475" s="38"/>
      <c r="R475" s="178"/>
      <c r="S475" s="38"/>
      <c r="T475" s="178"/>
      <c r="U475" s="38"/>
      <c r="AA475" s="9"/>
      <c r="AB475" s="366"/>
    </row>
    <row r="476" spans="15:28">
      <c r="O476" s="177"/>
      <c r="P476" s="38"/>
      <c r="Q476" s="38"/>
      <c r="R476" s="178"/>
      <c r="S476" s="38"/>
      <c r="T476" s="178"/>
      <c r="U476" s="38"/>
      <c r="AA476" s="9"/>
      <c r="AB476" s="366"/>
    </row>
    <row r="477" spans="15:28">
      <c r="O477" s="177"/>
      <c r="P477" s="38"/>
      <c r="Q477" s="38"/>
      <c r="R477" s="178"/>
      <c r="S477" s="38"/>
      <c r="T477" s="178"/>
      <c r="U477" s="38"/>
      <c r="AA477" s="9"/>
      <c r="AB477" s="366"/>
    </row>
    <row r="478" spans="15:28">
      <c r="O478" s="177"/>
      <c r="P478" s="38"/>
      <c r="Q478" s="38"/>
      <c r="R478" s="178"/>
      <c r="S478" s="38"/>
      <c r="T478" s="178"/>
      <c r="U478" s="38"/>
      <c r="AA478" s="9"/>
      <c r="AB478" s="366"/>
    </row>
    <row r="479" spans="15:28">
      <c r="O479" s="177"/>
      <c r="P479" s="38"/>
      <c r="Q479" s="38"/>
      <c r="R479" s="178"/>
      <c r="S479" s="38"/>
      <c r="T479" s="178"/>
      <c r="U479" s="38"/>
      <c r="AA479" s="9"/>
      <c r="AB479" s="366"/>
    </row>
    <row r="480" spans="15:28">
      <c r="O480" s="177"/>
      <c r="P480" s="38"/>
      <c r="Q480" s="38"/>
      <c r="R480" s="178"/>
      <c r="S480" s="38"/>
      <c r="T480" s="178"/>
      <c r="U480" s="38"/>
      <c r="AA480" s="9"/>
      <c r="AB480" s="366"/>
    </row>
    <row r="481" spans="15:28">
      <c r="O481" s="177"/>
      <c r="P481" s="38"/>
      <c r="Q481" s="38"/>
      <c r="R481" s="178"/>
      <c r="S481" s="38"/>
      <c r="T481" s="178"/>
      <c r="U481" s="38"/>
      <c r="AA481" s="9"/>
      <c r="AB481" s="366"/>
    </row>
    <row r="482" spans="15:28">
      <c r="O482" s="177"/>
      <c r="P482" s="38"/>
      <c r="Q482" s="38"/>
      <c r="R482" s="178"/>
      <c r="S482" s="38"/>
      <c r="T482" s="178"/>
      <c r="U482" s="38"/>
      <c r="AA482" s="9"/>
      <c r="AB482" s="366"/>
    </row>
    <row r="483" spans="15:28">
      <c r="O483" s="177"/>
      <c r="P483" s="38"/>
      <c r="Q483" s="38"/>
      <c r="R483" s="178"/>
      <c r="S483" s="38"/>
      <c r="T483" s="178"/>
      <c r="U483" s="38"/>
      <c r="AA483" s="9"/>
      <c r="AB483" s="366"/>
    </row>
    <row r="484" spans="15:28">
      <c r="O484" s="177"/>
      <c r="P484" s="38"/>
      <c r="Q484" s="38"/>
      <c r="R484" s="178"/>
      <c r="S484" s="38"/>
      <c r="T484" s="178"/>
      <c r="U484" s="38"/>
      <c r="AA484" s="9"/>
      <c r="AB484" s="366"/>
    </row>
    <row r="485" spans="15:28">
      <c r="O485" s="177"/>
      <c r="P485" s="38"/>
      <c r="Q485" s="38"/>
      <c r="R485" s="178"/>
      <c r="S485" s="38"/>
      <c r="T485" s="178"/>
      <c r="U485" s="38"/>
      <c r="AA485" s="9"/>
      <c r="AB485" s="366"/>
    </row>
    <row r="486" spans="15:28">
      <c r="O486" s="177"/>
      <c r="P486" s="38"/>
      <c r="Q486" s="38"/>
      <c r="R486" s="178"/>
      <c r="S486" s="38"/>
      <c r="T486" s="178"/>
      <c r="U486" s="38"/>
      <c r="AA486" s="9"/>
      <c r="AB486" s="366"/>
    </row>
    <row r="487" spans="15:28">
      <c r="O487" s="177"/>
      <c r="P487" s="38"/>
      <c r="Q487" s="38"/>
      <c r="R487" s="178"/>
      <c r="S487" s="38"/>
      <c r="T487" s="178"/>
      <c r="U487" s="38"/>
      <c r="AA487" s="9"/>
      <c r="AB487" s="366"/>
    </row>
    <row r="488" spans="15:28">
      <c r="O488" s="177"/>
      <c r="P488" s="38"/>
      <c r="Q488" s="38"/>
      <c r="R488" s="178"/>
      <c r="S488" s="38"/>
      <c r="T488" s="178"/>
      <c r="U488" s="38"/>
      <c r="AA488" s="9"/>
      <c r="AB488" s="366"/>
    </row>
    <row r="489" spans="15:28">
      <c r="O489" s="177"/>
      <c r="P489" s="38"/>
      <c r="Q489" s="38"/>
      <c r="R489" s="178"/>
      <c r="S489" s="38"/>
      <c r="T489" s="178"/>
      <c r="U489" s="38"/>
      <c r="AA489" s="9"/>
      <c r="AB489" s="366"/>
    </row>
    <row r="490" spans="15:28">
      <c r="O490" s="177"/>
      <c r="P490" s="38"/>
      <c r="Q490" s="38"/>
      <c r="R490" s="178"/>
      <c r="S490" s="38"/>
      <c r="T490" s="178"/>
      <c r="U490" s="38"/>
      <c r="AA490" s="9"/>
      <c r="AB490" s="366"/>
    </row>
    <row r="491" spans="15:28">
      <c r="O491" s="177"/>
      <c r="P491" s="38"/>
      <c r="Q491" s="38"/>
      <c r="R491" s="178"/>
      <c r="S491" s="38"/>
      <c r="T491" s="178"/>
      <c r="U491" s="38"/>
      <c r="AA491" s="9"/>
      <c r="AB491" s="366"/>
    </row>
    <row r="492" spans="15:28">
      <c r="O492" s="177"/>
      <c r="P492" s="38"/>
      <c r="Q492" s="38"/>
      <c r="R492" s="178"/>
      <c r="S492" s="38"/>
      <c r="T492" s="178"/>
      <c r="U492" s="38"/>
      <c r="AA492" s="9"/>
      <c r="AB492" s="366"/>
    </row>
    <row r="493" spans="15:28">
      <c r="O493" s="177"/>
      <c r="P493" s="38"/>
      <c r="Q493" s="38"/>
      <c r="R493" s="178"/>
      <c r="S493" s="38"/>
      <c r="T493" s="178"/>
      <c r="U493" s="38"/>
      <c r="AA493" s="9"/>
      <c r="AB493" s="366"/>
    </row>
    <row r="494" spans="15:28">
      <c r="O494" s="177"/>
      <c r="P494" s="38"/>
      <c r="Q494" s="38"/>
      <c r="R494" s="178"/>
      <c r="S494" s="38"/>
      <c r="T494" s="178"/>
      <c r="U494" s="38"/>
      <c r="AA494" s="9"/>
      <c r="AB494" s="366"/>
    </row>
    <row r="495" spans="15:28">
      <c r="O495" s="177"/>
      <c r="P495" s="38"/>
      <c r="Q495" s="38"/>
      <c r="R495" s="178"/>
      <c r="S495" s="38"/>
      <c r="T495" s="178"/>
      <c r="U495" s="38"/>
      <c r="AA495" s="9"/>
      <c r="AB495" s="366"/>
    </row>
    <row r="496" spans="15:28">
      <c r="O496" s="177"/>
      <c r="P496" s="38"/>
      <c r="Q496" s="38"/>
      <c r="R496" s="178"/>
      <c r="S496" s="38"/>
      <c r="T496" s="178"/>
      <c r="U496" s="38"/>
      <c r="AA496" s="9"/>
      <c r="AB496" s="366"/>
    </row>
    <row r="497" spans="15:28">
      <c r="O497" s="177"/>
      <c r="P497" s="38"/>
      <c r="Q497" s="38"/>
      <c r="R497" s="178"/>
      <c r="S497" s="38"/>
      <c r="T497" s="178"/>
      <c r="U497" s="38"/>
      <c r="AA497" s="9"/>
      <c r="AB497" s="366"/>
    </row>
    <row r="498" spans="15:28">
      <c r="O498" s="177"/>
      <c r="P498" s="38"/>
      <c r="Q498" s="38"/>
      <c r="R498" s="178"/>
      <c r="S498" s="38"/>
      <c r="T498" s="178"/>
      <c r="U498" s="38"/>
      <c r="AA498" s="9"/>
      <c r="AB498" s="366"/>
    </row>
    <row r="499" spans="15:28">
      <c r="O499" s="177"/>
      <c r="P499" s="38"/>
      <c r="Q499" s="38"/>
      <c r="R499" s="178"/>
      <c r="S499" s="38"/>
      <c r="T499" s="178"/>
      <c r="U499" s="38"/>
      <c r="AA499" s="9"/>
      <c r="AB499" s="366"/>
    </row>
    <row r="500" spans="15:28">
      <c r="O500" s="177"/>
      <c r="P500" s="38"/>
      <c r="Q500" s="38"/>
      <c r="R500" s="178"/>
      <c r="S500" s="38"/>
      <c r="T500" s="178"/>
      <c r="U500" s="38"/>
      <c r="AA500" s="9"/>
      <c r="AB500" s="366"/>
    </row>
    <row r="501" spans="15:28">
      <c r="O501" s="177"/>
      <c r="P501" s="38"/>
      <c r="Q501" s="38"/>
      <c r="R501" s="178"/>
      <c r="S501" s="38"/>
      <c r="T501" s="178"/>
      <c r="U501" s="38"/>
      <c r="AA501" s="9"/>
      <c r="AB501" s="366"/>
    </row>
    <row r="502" spans="15:28">
      <c r="O502" s="177"/>
      <c r="P502" s="38"/>
      <c r="Q502" s="38"/>
      <c r="R502" s="178"/>
      <c r="S502" s="38"/>
      <c r="T502" s="178"/>
      <c r="U502" s="38"/>
      <c r="AA502" s="9"/>
      <c r="AB502" s="366"/>
    </row>
    <row r="503" spans="15:28">
      <c r="O503" s="177"/>
      <c r="P503" s="38"/>
      <c r="Q503" s="38"/>
      <c r="R503" s="178"/>
      <c r="S503" s="38"/>
      <c r="T503" s="178"/>
      <c r="U503" s="38"/>
      <c r="AA503" s="9"/>
      <c r="AB503" s="366"/>
    </row>
    <row r="504" spans="15:28">
      <c r="O504" s="177"/>
      <c r="P504" s="38"/>
      <c r="Q504" s="38"/>
      <c r="R504" s="178"/>
      <c r="S504" s="38"/>
      <c r="T504" s="178"/>
      <c r="U504" s="38"/>
      <c r="AA504" s="9"/>
      <c r="AB504" s="366"/>
    </row>
    <row r="505" spans="15:28">
      <c r="O505" s="177"/>
      <c r="P505" s="38"/>
      <c r="Q505" s="38"/>
      <c r="R505" s="178"/>
      <c r="S505" s="38"/>
      <c r="T505" s="178"/>
      <c r="U505" s="38"/>
      <c r="AA505" s="9"/>
      <c r="AB505" s="366"/>
    </row>
    <row r="506" spans="15:28">
      <c r="O506" s="177"/>
      <c r="P506" s="38"/>
      <c r="Q506" s="38"/>
      <c r="R506" s="178"/>
      <c r="S506" s="38"/>
      <c r="T506" s="178"/>
      <c r="U506" s="38"/>
      <c r="AA506" s="9"/>
      <c r="AB506" s="366"/>
    </row>
    <row r="507" spans="15:28">
      <c r="O507" s="177"/>
      <c r="P507" s="38"/>
      <c r="Q507" s="38"/>
      <c r="R507" s="178"/>
      <c r="S507" s="38"/>
      <c r="T507" s="178"/>
      <c r="U507" s="38"/>
      <c r="AA507" s="9"/>
      <c r="AB507" s="366"/>
    </row>
    <row r="508" spans="15:28">
      <c r="O508" s="177"/>
      <c r="P508" s="38"/>
      <c r="Q508" s="38"/>
      <c r="R508" s="178"/>
      <c r="S508" s="38"/>
      <c r="T508" s="178"/>
      <c r="U508" s="38"/>
      <c r="AA508" s="9"/>
      <c r="AB508" s="366"/>
    </row>
    <row r="509" spans="15:28">
      <c r="O509" s="177"/>
      <c r="P509" s="38"/>
      <c r="Q509" s="38"/>
      <c r="R509" s="178"/>
      <c r="S509" s="38"/>
      <c r="T509" s="178"/>
      <c r="U509" s="38"/>
      <c r="AA509" s="9"/>
      <c r="AB509" s="366"/>
    </row>
    <row r="510" spans="15:28">
      <c r="O510" s="177"/>
      <c r="P510" s="38"/>
      <c r="Q510" s="38"/>
      <c r="R510" s="178"/>
      <c r="S510" s="38"/>
      <c r="T510" s="178"/>
      <c r="U510" s="38"/>
      <c r="AA510" s="9"/>
      <c r="AB510" s="366"/>
    </row>
    <row r="511" spans="15:28">
      <c r="O511" s="177"/>
      <c r="P511" s="38"/>
      <c r="Q511" s="38"/>
      <c r="R511" s="178"/>
      <c r="S511" s="38"/>
      <c r="T511" s="178"/>
      <c r="U511" s="38"/>
      <c r="AA511" s="9"/>
      <c r="AB511" s="366"/>
    </row>
    <row r="512" spans="15:28">
      <c r="O512" s="177"/>
      <c r="P512" s="38"/>
      <c r="Q512" s="38"/>
      <c r="R512" s="178"/>
      <c r="S512" s="38"/>
      <c r="T512" s="178"/>
      <c r="U512" s="38"/>
      <c r="AA512" s="9"/>
      <c r="AB512" s="366"/>
    </row>
    <row r="513" spans="15:28">
      <c r="O513" s="177"/>
      <c r="P513" s="38"/>
      <c r="Q513" s="38"/>
      <c r="R513" s="178"/>
      <c r="S513" s="38"/>
      <c r="T513" s="178"/>
      <c r="U513" s="38"/>
      <c r="AA513" s="9"/>
      <c r="AB513" s="366"/>
    </row>
    <row r="514" spans="15:28">
      <c r="O514" s="177"/>
      <c r="P514" s="38"/>
      <c r="Q514" s="38"/>
      <c r="R514" s="178"/>
      <c r="S514" s="38"/>
      <c r="T514" s="178"/>
      <c r="U514" s="38"/>
      <c r="AA514" s="9"/>
      <c r="AB514" s="366"/>
    </row>
    <row r="515" spans="15:28">
      <c r="O515" s="177"/>
      <c r="P515" s="38"/>
      <c r="Q515" s="38"/>
      <c r="R515" s="178"/>
      <c r="S515" s="38"/>
      <c r="T515" s="178"/>
      <c r="U515" s="38"/>
      <c r="AA515" s="9"/>
      <c r="AB515" s="366"/>
    </row>
    <row r="516" spans="15:28">
      <c r="O516" s="177"/>
      <c r="P516" s="38"/>
      <c r="Q516" s="38"/>
      <c r="R516" s="178"/>
      <c r="S516" s="38"/>
      <c r="T516" s="178"/>
      <c r="U516" s="38"/>
      <c r="AA516" s="9"/>
      <c r="AB516" s="366"/>
    </row>
    <row r="517" spans="15:28">
      <c r="O517" s="177"/>
      <c r="P517" s="38"/>
      <c r="Q517" s="38"/>
      <c r="R517" s="178"/>
      <c r="S517" s="38"/>
      <c r="T517" s="178"/>
      <c r="U517" s="38"/>
      <c r="AA517" s="9"/>
      <c r="AB517" s="366"/>
    </row>
    <row r="518" spans="15:28">
      <c r="O518" s="177"/>
      <c r="P518" s="38"/>
      <c r="Q518" s="38"/>
      <c r="R518" s="178"/>
      <c r="S518" s="38"/>
      <c r="T518" s="178"/>
      <c r="U518" s="38"/>
      <c r="AA518" s="9"/>
      <c r="AB518" s="366"/>
    </row>
    <row r="519" spans="15:28">
      <c r="O519" s="177"/>
      <c r="P519" s="38"/>
      <c r="Q519" s="38"/>
      <c r="R519" s="178"/>
      <c r="S519" s="38"/>
      <c r="T519" s="178"/>
      <c r="U519" s="38"/>
      <c r="AA519" s="9"/>
      <c r="AB519" s="366"/>
    </row>
    <row r="520" spans="15:28">
      <c r="O520" s="177"/>
      <c r="P520" s="38"/>
      <c r="Q520" s="38"/>
      <c r="R520" s="178"/>
      <c r="S520" s="38"/>
      <c r="T520" s="178"/>
      <c r="U520" s="38"/>
      <c r="AA520" s="9"/>
      <c r="AB520" s="366"/>
    </row>
    <row r="521" spans="15:28">
      <c r="O521" s="177"/>
      <c r="P521" s="38"/>
      <c r="Q521" s="38"/>
      <c r="R521" s="178"/>
      <c r="S521" s="38"/>
      <c r="T521" s="178"/>
      <c r="U521" s="38"/>
      <c r="AA521" s="9"/>
      <c r="AB521" s="366"/>
    </row>
    <row r="522" spans="15:28">
      <c r="O522" s="177"/>
      <c r="P522" s="38"/>
      <c r="Q522" s="38"/>
      <c r="R522" s="178"/>
      <c r="S522" s="38"/>
      <c r="T522" s="178"/>
      <c r="U522" s="38"/>
      <c r="AA522" s="9"/>
      <c r="AB522" s="366"/>
    </row>
    <row r="523" spans="15:28">
      <c r="O523" s="177"/>
      <c r="P523" s="38"/>
      <c r="Q523" s="38"/>
      <c r="R523" s="178"/>
      <c r="S523" s="38"/>
      <c r="T523" s="178"/>
      <c r="U523" s="38"/>
      <c r="AA523" s="9"/>
      <c r="AB523" s="366"/>
    </row>
    <row r="524" spans="15:28">
      <c r="O524" s="177"/>
      <c r="P524" s="38"/>
      <c r="Q524" s="38"/>
      <c r="R524" s="178"/>
      <c r="S524" s="38"/>
      <c r="T524" s="178"/>
      <c r="U524" s="38"/>
      <c r="AA524" s="9"/>
      <c r="AB524" s="366"/>
    </row>
    <row r="525" spans="15:28">
      <c r="O525" s="177"/>
      <c r="P525" s="38"/>
      <c r="Q525" s="38"/>
      <c r="R525" s="178"/>
      <c r="S525" s="38"/>
      <c r="T525" s="178"/>
      <c r="U525" s="38"/>
      <c r="AA525" s="9"/>
      <c r="AB525" s="366"/>
    </row>
    <row r="526" spans="15:28">
      <c r="O526" s="177"/>
      <c r="P526" s="38"/>
      <c r="Q526" s="38"/>
      <c r="R526" s="178"/>
      <c r="S526" s="38"/>
      <c r="T526" s="178"/>
      <c r="U526" s="38"/>
      <c r="AA526" s="9"/>
      <c r="AB526" s="366"/>
    </row>
    <row r="527" spans="15:28">
      <c r="O527" s="177"/>
      <c r="P527" s="38"/>
      <c r="Q527" s="38"/>
      <c r="R527" s="178"/>
      <c r="S527" s="38"/>
      <c r="T527" s="178"/>
      <c r="U527" s="38"/>
      <c r="AA527" s="9"/>
      <c r="AB527" s="366"/>
    </row>
    <row r="528" spans="15:28">
      <c r="O528" s="177"/>
      <c r="P528" s="38"/>
      <c r="Q528" s="38"/>
      <c r="R528" s="178"/>
      <c r="S528" s="38"/>
      <c r="T528" s="178"/>
      <c r="U528" s="38"/>
      <c r="AA528" s="9"/>
      <c r="AB528" s="366"/>
    </row>
    <row r="529" spans="15:28">
      <c r="O529" s="177"/>
      <c r="P529" s="38"/>
      <c r="Q529" s="38"/>
      <c r="R529" s="178"/>
      <c r="S529" s="38"/>
      <c r="T529" s="178"/>
      <c r="U529" s="38"/>
      <c r="AA529" s="9"/>
      <c r="AB529" s="366"/>
    </row>
    <row r="530" spans="15:28">
      <c r="O530" s="177"/>
      <c r="P530" s="38"/>
      <c r="Q530" s="38"/>
      <c r="R530" s="178"/>
      <c r="S530" s="38"/>
      <c r="T530" s="178"/>
      <c r="U530" s="38"/>
      <c r="AA530" s="9"/>
      <c r="AB530" s="366"/>
    </row>
    <row r="531" spans="15:28">
      <c r="O531" s="177"/>
      <c r="P531" s="38"/>
      <c r="Q531" s="38"/>
      <c r="R531" s="178"/>
      <c r="S531" s="38"/>
      <c r="T531" s="178"/>
      <c r="U531" s="38"/>
      <c r="AA531" s="9"/>
      <c r="AB531" s="366"/>
    </row>
    <row r="532" spans="15:28">
      <c r="O532" s="177"/>
      <c r="P532" s="38"/>
      <c r="Q532" s="38"/>
      <c r="R532" s="178"/>
      <c r="S532" s="38"/>
      <c r="T532" s="178"/>
      <c r="U532" s="38"/>
      <c r="AA532" s="9"/>
      <c r="AB532" s="366"/>
    </row>
    <row r="533" spans="15:28">
      <c r="O533" s="177"/>
      <c r="P533" s="38"/>
      <c r="Q533" s="38"/>
      <c r="R533" s="178"/>
      <c r="S533" s="38"/>
      <c r="T533" s="178"/>
      <c r="U533" s="38"/>
      <c r="AA533" s="9"/>
      <c r="AB533" s="366"/>
    </row>
    <row r="534" spans="15:28">
      <c r="O534" s="177"/>
      <c r="P534" s="38"/>
      <c r="Q534" s="38"/>
      <c r="R534" s="178"/>
      <c r="S534" s="38"/>
      <c r="T534" s="178"/>
      <c r="U534" s="38"/>
      <c r="AA534" s="9"/>
      <c r="AB534" s="366"/>
    </row>
    <row r="535" spans="15:28">
      <c r="O535" s="177"/>
      <c r="P535" s="38"/>
      <c r="Q535" s="38"/>
      <c r="R535" s="178"/>
      <c r="S535" s="38"/>
      <c r="T535" s="178"/>
      <c r="U535" s="38"/>
      <c r="AA535" s="9"/>
      <c r="AB535" s="366"/>
    </row>
    <row r="536" spans="15:28">
      <c r="O536" s="177"/>
      <c r="P536" s="38"/>
      <c r="Q536" s="38"/>
      <c r="R536" s="178"/>
      <c r="S536" s="38"/>
      <c r="T536" s="178"/>
      <c r="U536" s="38"/>
      <c r="AA536" s="9"/>
      <c r="AB536" s="366"/>
    </row>
    <row r="537" spans="15:28">
      <c r="O537" s="177"/>
      <c r="P537" s="38"/>
      <c r="Q537" s="38"/>
      <c r="R537" s="178"/>
      <c r="S537" s="38"/>
      <c r="T537" s="178"/>
      <c r="U537" s="38"/>
      <c r="AA537" s="9"/>
      <c r="AB537" s="366"/>
    </row>
    <row r="538" spans="15:28">
      <c r="O538" s="177"/>
      <c r="P538" s="38"/>
      <c r="Q538" s="38"/>
      <c r="R538" s="178"/>
      <c r="S538" s="38"/>
      <c r="T538" s="178"/>
      <c r="U538" s="38"/>
      <c r="AA538" s="9"/>
      <c r="AB538" s="366"/>
    </row>
    <row r="539" spans="15:28">
      <c r="O539" s="177"/>
      <c r="P539" s="38"/>
      <c r="Q539" s="38"/>
      <c r="R539" s="178"/>
      <c r="S539" s="38"/>
      <c r="T539" s="178"/>
      <c r="U539" s="38"/>
      <c r="AA539" s="9"/>
      <c r="AB539" s="366"/>
    </row>
    <row r="540" spans="15:28">
      <c r="O540" s="177"/>
      <c r="P540" s="38"/>
      <c r="Q540" s="38"/>
      <c r="R540" s="178"/>
      <c r="S540" s="38"/>
      <c r="T540" s="178"/>
      <c r="U540" s="38"/>
      <c r="AA540" s="9"/>
      <c r="AB540" s="366"/>
    </row>
    <row r="541" spans="15:28">
      <c r="O541" s="177"/>
      <c r="P541" s="38"/>
      <c r="Q541" s="38"/>
      <c r="R541" s="178"/>
      <c r="S541" s="38"/>
      <c r="T541" s="178"/>
      <c r="U541" s="38"/>
      <c r="AA541" s="9"/>
      <c r="AB541" s="366"/>
    </row>
    <row r="542" spans="15:28">
      <c r="O542" s="177"/>
      <c r="P542" s="38"/>
      <c r="Q542" s="38"/>
      <c r="R542" s="178"/>
      <c r="S542" s="38"/>
      <c r="T542" s="178"/>
      <c r="U542" s="38"/>
      <c r="AA542" s="9"/>
      <c r="AB542" s="366"/>
    </row>
    <row r="543" spans="15:28">
      <c r="O543" s="177"/>
      <c r="P543" s="38"/>
      <c r="Q543" s="38"/>
      <c r="R543" s="178"/>
      <c r="S543" s="38"/>
      <c r="T543" s="178"/>
      <c r="U543" s="38"/>
      <c r="AA543" s="9"/>
      <c r="AB543" s="366"/>
    </row>
    <row r="544" spans="15:28">
      <c r="O544" s="177"/>
      <c r="P544" s="38"/>
      <c r="Q544" s="38"/>
      <c r="R544" s="178"/>
      <c r="S544" s="38"/>
      <c r="T544" s="178"/>
      <c r="U544" s="38"/>
      <c r="AA544" s="9"/>
      <c r="AB544" s="366"/>
    </row>
    <row r="545" spans="15:28">
      <c r="O545" s="177"/>
      <c r="P545" s="38"/>
      <c r="Q545" s="38"/>
      <c r="R545" s="178"/>
      <c r="S545" s="38"/>
      <c r="T545" s="178"/>
      <c r="U545" s="38"/>
      <c r="AA545" s="9"/>
      <c r="AB545" s="366"/>
    </row>
    <row r="546" spans="15:28">
      <c r="O546" s="177"/>
      <c r="P546" s="38"/>
      <c r="Q546" s="38"/>
      <c r="R546" s="178"/>
      <c r="S546" s="38"/>
      <c r="T546" s="178"/>
      <c r="U546" s="38"/>
      <c r="AA546" s="9"/>
      <c r="AB546" s="366"/>
    </row>
    <row r="547" spans="15:28">
      <c r="O547" s="177"/>
      <c r="P547" s="38"/>
      <c r="Q547" s="38"/>
      <c r="R547" s="178"/>
      <c r="S547" s="38"/>
      <c r="T547" s="178"/>
      <c r="U547" s="38"/>
      <c r="AA547" s="9"/>
      <c r="AB547" s="366"/>
    </row>
    <row r="548" spans="15:28">
      <c r="O548" s="177"/>
      <c r="P548" s="38"/>
      <c r="Q548" s="38"/>
      <c r="R548" s="178"/>
      <c r="S548" s="38"/>
      <c r="T548" s="178"/>
      <c r="U548" s="38"/>
      <c r="AA548" s="9"/>
      <c r="AB548" s="366"/>
    </row>
    <row r="549" spans="15:28">
      <c r="O549" s="177"/>
      <c r="P549" s="38"/>
      <c r="Q549" s="38"/>
      <c r="R549" s="178"/>
      <c r="S549" s="38"/>
      <c r="T549" s="178"/>
      <c r="U549" s="38"/>
      <c r="AA549" s="9"/>
      <c r="AB549" s="366"/>
    </row>
    <row r="550" spans="15:28">
      <c r="O550" s="177"/>
      <c r="P550" s="38"/>
      <c r="Q550" s="38"/>
      <c r="R550" s="178"/>
      <c r="S550" s="38"/>
      <c r="T550" s="178"/>
      <c r="U550" s="38"/>
      <c r="AA550" s="9"/>
      <c r="AB550" s="366"/>
    </row>
    <row r="551" spans="15:28">
      <c r="O551" s="177"/>
      <c r="P551" s="38"/>
      <c r="Q551" s="38"/>
      <c r="R551" s="178"/>
      <c r="S551" s="38"/>
      <c r="T551" s="178"/>
      <c r="U551" s="38"/>
      <c r="AA551" s="9"/>
      <c r="AB551" s="366"/>
    </row>
    <row r="552" spans="15:28">
      <c r="O552" s="177"/>
      <c r="P552" s="38"/>
      <c r="Q552" s="38"/>
      <c r="R552" s="178"/>
      <c r="S552" s="38"/>
      <c r="T552" s="178"/>
      <c r="U552" s="38"/>
      <c r="AA552" s="9"/>
      <c r="AB552" s="366"/>
    </row>
    <row r="553" spans="15:28">
      <c r="O553" s="177"/>
      <c r="P553" s="38"/>
      <c r="Q553" s="38"/>
      <c r="R553" s="178"/>
      <c r="S553" s="38"/>
      <c r="T553" s="178"/>
      <c r="U553" s="38"/>
      <c r="AA553" s="9"/>
      <c r="AB553" s="366"/>
    </row>
    <row r="554" spans="15:28">
      <c r="O554" s="177"/>
      <c r="P554" s="38"/>
      <c r="Q554" s="38"/>
      <c r="R554" s="178"/>
      <c r="S554" s="38"/>
      <c r="T554" s="178"/>
      <c r="U554" s="38"/>
      <c r="AA554" s="9"/>
      <c r="AB554" s="366"/>
    </row>
    <row r="555" spans="15:28">
      <c r="O555" s="177"/>
      <c r="P555" s="38"/>
      <c r="Q555" s="38"/>
      <c r="R555" s="178"/>
      <c r="S555" s="38"/>
      <c r="T555" s="178"/>
      <c r="U555" s="38"/>
      <c r="AA555" s="9"/>
      <c r="AB555" s="366"/>
    </row>
    <row r="556" spans="15:28">
      <c r="O556" s="177"/>
      <c r="P556" s="38"/>
      <c r="Q556" s="38"/>
      <c r="R556" s="178"/>
      <c r="S556" s="38"/>
      <c r="T556" s="178"/>
      <c r="U556" s="38"/>
      <c r="AA556" s="9"/>
      <c r="AB556" s="366"/>
    </row>
    <row r="557" spans="15:28">
      <c r="O557" s="177"/>
      <c r="P557" s="38"/>
      <c r="Q557" s="38"/>
      <c r="R557" s="178"/>
      <c r="S557" s="38"/>
      <c r="T557" s="178"/>
      <c r="U557" s="38"/>
      <c r="AA557" s="9"/>
      <c r="AB557" s="366"/>
    </row>
    <row r="558" spans="15:28">
      <c r="O558" s="177"/>
      <c r="P558" s="38"/>
      <c r="Q558" s="38"/>
      <c r="R558" s="178"/>
      <c r="S558" s="38"/>
      <c r="T558" s="178"/>
      <c r="U558" s="38"/>
      <c r="AA558" s="9"/>
      <c r="AB558" s="366"/>
    </row>
    <row r="559" spans="15:28">
      <c r="O559" s="177"/>
      <c r="P559" s="38"/>
      <c r="Q559" s="38"/>
      <c r="R559" s="178"/>
      <c r="S559" s="38"/>
      <c r="T559" s="178"/>
      <c r="U559" s="38"/>
      <c r="AA559" s="9"/>
      <c r="AB559" s="366"/>
    </row>
    <row r="560" spans="15:28">
      <c r="O560" s="177"/>
      <c r="P560" s="38"/>
      <c r="Q560" s="38"/>
      <c r="R560" s="178"/>
      <c r="S560" s="38"/>
      <c r="T560" s="178"/>
      <c r="U560" s="38"/>
      <c r="AA560" s="9"/>
      <c r="AB560" s="366"/>
    </row>
    <row r="561" spans="15:28">
      <c r="O561" s="177"/>
      <c r="P561" s="38"/>
      <c r="Q561" s="38"/>
      <c r="R561" s="178"/>
      <c r="S561" s="38"/>
      <c r="T561" s="178"/>
      <c r="U561" s="38"/>
      <c r="AA561" s="9"/>
      <c r="AB561" s="366"/>
    </row>
    <row r="562" spans="15:28">
      <c r="O562" s="177"/>
      <c r="P562" s="38"/>
      <c r="Q562" s="38"/>
      <c r="R562" s="178"/>
      <c r="S562" s="38"/>
      <c r="T562" s="178"/>
      <c r="U562" s="38"/>
      <c r="AA562" s="9"/>
      <c r="AB562" s="366"/>
    </row>
    <row r="563" spans="15:28">
      <c r="O563" s="177"/>
      <c r="P563" s="38"/>
      <c r="Q563" s="38"/>
      <c r="R563" s="178"/>
      <c r="S563" s="38"/>
      <c r="T563" s="178"/>
      <c r="U563" s="38"/>
      <c r="AA563" s="9"/>
      <c r="AB563" s="366"/>
    </row>
    <row r="564" spans="15:28">
      <c r="O564" s="177"/>
      <c r="P564" s="38"/>
      <c r="Q564" s="38"/>
      <c r="R564" s="178"/>
      <c r="S564" s="38"/>
      <c r="T564" s="178"/>
      <c r="U564" s="38"/>
      <c r="AA564" s="9"/>
      <c r="AB564" s="366"/>
    </row>
    <row r="565" spans="15:28">
      <c r="O565" s="177"/>
      <c r="P565" s="38"/>
      <c r="Q565" s="38"/>
      <c r="R565" s="178"/>
      <c r="S565" s="38"/>
      <c r="T565" s="178"/>
      <c r="U565" s="38"/>
      <c r="AA565" s="9"/>
      <c r="AB565" s="366"/>
    </row>
    <row r="566" spans="15:28">
      <c r="O566" s="177"/>
      <c r="P566" s="38"/>
      <c r="Q566" s="38"/>
      <c r="R566" s="178"/>
      <c r="S566" s="38"/>
      <c r="T566" s="178"/>
      <c r="U566" s="38"/>
      <c r="AA566" s="9"/>
      <c r="AB566" s="366"/>
    </row>
    <row r="567" spans="15:28">
      <c r="O567" s="177"/>
      <c r="P567" s="38"/>
      <c r="Q567" s="38"/>
      <c r="R567" s="178"/>
      <c r="S567" s="38"/>
      <c r="T567" s="178"/>
      <c r="U567" s="38"/>
      <c r="AA567" s="9"/>
      <c r="AB567" s="366"/>
    </row>
    <row r="568" spans="15:28">
      <c r="O568" s="177"/>
      <c r="P568" s="38"/>
      <c r="Q568" s="38"/>
      <c r="R568" s="178"/>
      <c r="S568" s="38"/>
      <c r="T568" s="178"/>
      <c r="U568" s="38"/>
      <c r="AA568" s="9"/>
      <c r="AB568" s="366"/>
    </row>
    <row r="569" spans="15:28">
      <c r="O569" s="177"/>
      <c r="P569" s="38"/>
      <c r="Q569" s="38"/>
      <c r="R569" s="178"/>
      <c r="S569" s="38"/>
      <c r="T569" s="178"/>
      <c r="U569" s="38"/>
      <c r="AA569" s="9"/>
      <c r="AB569" s="366"/>
    </row>
    <row r="570" spans="15:28">
      <c r="O570" s="177"/>
      <c r="P570" s="38"/>
      <c r="Q570" s="38"/>
      <c r="R570" s="178"/>
      <c r="S570" s="38"/>
      <c r="T570" s="178"/>
      <c r="U570" s="38"/>
      <c r="AA570" s="9"/>
      <c r="AB570" s="366"/>
    </row>
    <row r="571" spans="15:28">
      <c r="O571" s="177"/>
      <c r="P571" s="38"/>
      <c r="Q571" s="38"/>
      <c r="R571" s="178"/>
      <c r="S571" s="38"/>
      <c r="T571" s="178"/>
      <c r="U571" s="38"/>
      <c r="AA571" s="9"/>
      <c r="AB571" s="366"/>
    </row>
    <row r="572" spans="15:28">
      <c r="O572" s="177"/>
      <c r="P572" s="38"/>
      <c r="Q572" s="38"/>
      <c r="R572" s="178"/>
      <c r="S572" s="38"/>
      <c r="T572" s="178"/>
      <c r="U572" s="38"/>
      <c r="AA572" s="9"/>
      <c r="AB572" s="366"/>
    </row>
    <row r="573" spans="15:28">
      <c r="O573" s="177"/>
      <c r="P573" s="38"/>
      <c r="Q573" s="38"/>
      <c r="R573" s="178"/>
      <c r="S573" s="38"/>
      <c r="T573" s="178"/>
      <c r="U573" s="38"/>
      <c r="AA573" s="9"/>
      <c r="AB573" s="366"/>
    </row>
    <row r="574" spans="15:28">
      <c r="O574" s="177"/>
      <c r="P574" s="38"/>
      <c r="Q574" s="38"/>
      <c r="R574" s="178"/>
      <c r="S574" s="38"/>
      <c r="T574" s="178"/>
      <c r="U574" s="38"/>
      <c r="AA574" s="9"/>
      <c r="AB574" s="366"/>
    </row>
    <row r="575" spans="15:28">
      <c r="O575" s="177"/>
      <c r="P575" s="38"/>
      <c r="Q575" s="38"/>
      <c r="R575" s="178"/>
      <c r="S575" s="38"/>
      <c r="T575" s="178"/>
      <c r="U575" s="38"/>
      <c r="AA575" s="9"/>
      <c r="AB575" s="366"/>
    </row>
    <row r="576" spans="15:28">
      <c r="O576" s="177"/>
      <c r="P576" s="38"/>
      <c r="Q576" s="38"/>
      <c r="R576" s="178"/>
      <c r="S576" s="38"/>
      <c r="T576" s="178"/>
      <c r="U576" s="38"/>
      <c r="AA576" s="9"/>
      <c r="AB576" s="366"/>
    </row>
    <row r="577" spans="15:28">
      <c r="O577" s="177"/>
      <c r="P577" s="38"/>
      <c r="Q577" s="38"/>
      <c r="R577" s="178"/>
      <c r="S577" s="38"/>
      <c r="T577" s="178"/>
      <c r="U577" s="38"/>
      <c r="AA577" s="9"/>
      <c r="AB577" s="366"/>
    </row>
    <row r="578" spans="15:28">
      <c r="O578" s="177"/>
      <c r="P578" s="38"/>
      <c r="Q578" s="38"/>
      <c r="R578" s="178"/>
      <c r="S578" s="38"/>
      <c r="T578" s="178"/>
      <c r="U578" s="38"/>
      <c r="AA578" s="9"/>
      <c r="AB578" s="366"/>
    </row>
    <row r="579" spans="15:28">
      <c r="O579" s="177"/>
      <c r="P579" s="38"/>
      <c r="Q579" s="38"/>
      <c r="R579" s="178"/>
      <c r="S579" s="38"/>
      <c r="T579" s="178"/>
      <c r="U579" s="38"/>
      <c r="AA579" s="9"/>
      <c r="AB579" s="366"/>
    </row>
    <row r="580" spans="15:28">
      <c r="O580" s="177"/>
      <c r="P580" s="38"/>
      <c r="Q580" s="38"/>
      <c r="R580" s="178"/>
      <c r="S580" s="38"/>
      <c r="T580" s="178"/>
      <c r="U580" s="38"/>
      <c r="AA580" s="9"/>
      <c r="AB580" s="366"/>
    </row>
    <row r="581" spans="15:28">
      <c r="O581" s="177"/>
      <c r="P581" s="38"/>
      <c r="Q581" s="38"/>
      <c r="R581" s="178"/>
      <c r="S581" s="38"/>
      <c r="T581" s="178"/>
      <c r="U581" s="38"/>
      <c r="AA581" s="9"/>
      <c r="AB581" s="366"/>
    </row>
    <row r="582" spans="15:28">
      <c r="O582" s="177"/>
      <c r="P582" s="38"/>
      <c r="Q582" s="38"/>
      <c r="R582" s="178"/>
      <c r="S582" s="38"/>
      <c r="T582" s="178"/>
      <c r="U582" s="38"/>
      <c r="AA582" s="9"/>
      <c r="AB582" s="366"/>
    </row>
    <row r="583" spans="15:28">
      <c r="O583" s="177"/>
      <c r="P583" s="38"/>
      <c r="Q583" s="38"/>
      <c r="R583" s="178"/>
      <c r="S583" s="38"/>
      <c r="T583" s="178"/>
      <c r="U583" s="38"/>
      <c r="AA583" s="9"/>
      <c r="AB583" s="366"/>
    </row>
    <row r="584" spans="15:28">
      <c r="O584" s="177"/>
      <c r="P584" s="38"/>
      <c r="Q584" s="38"/>
      <c r="R584" s="178"/>
      <c r="S584" s="38"/>
      <c r="T584" s="178"/>
      <c r="U584" s="38"/>
      <c r="AA584" s="9"/>
      <c r="AB584" s="366"/>
    </row>
    <row r="585" spans="15:28">
      <c r="O585" s="177"/>
      <c r="P585" s="38"/>
      <c r="Q585" s="38"/>
      <c r="R585" s="178"/>
      <c r="S585" s="38"/>
      <c r="T585" s="178"/>
      <c r="U585" s="38"/>
      <c r="AA585" s="9"/>
      <c r="AB585" s="366"/>
    </row>
    <row r="586" spans="15:28">
      <c r="O586" s="177"/>
      <c r="P586" s="38"/>
      <c r="Q586" s="38"/>
      <c r="R586" s="178"/>
      <c r="S586" s="38"/>
      <c r="T586" s="178"/>
      <c r="U586" s="38"/>
      <c r="AA586" s="9"/>
      <c r="AB586" s="366"/>
    </row>
    <row r="587" spans="15:28">
      <c r="O587" s="177"/>
      <c r="P587" s="38"/>
      <c r="Q587" s="38"/>
      <c r="R587" s="178"/>
      <c r="S587" s="38"/>
      <c r="T587" s="178"/>
      <c r="U587" s="38"/>
      <c r="AA587" s="9"/>
      <c r="AB587" s="366"/>
    </row>
    <row r="588" spans="15:28">
      <c r="O588" s="177"/>
      <c r="P588" s="38"/>
      <c r="Q588" s="38"/>
      <c r="R588" s="178"/>
      <c r="S588" s="38"/>
      <c r="T588" s="178"/>
      <c r="U588" s="38"/>
      <c r="AA588" s="9"/>
      <c r="AB588" s="366"/>
    </row>
    <row r="589" spans="15:28">
      <c r="O589" s="177"/>
      <c r="P589" s="38"/>
      <c r="Q589" s="38"/>
      <c r="R589" s="178"/>
      <c r="S589" s="38"/>
      <c r="T589" s="178"/>
      <c r="U589" s="38"/>
      <c r="AA589" s="9"/>
      <c r="AB589" s="366"/>
    </row>
    <row r="590" spans="15:28">
      <c r="O590" s="177"/>
      <c r="P590" s="38"/>
      <c r="Q590" s="38"/>
      <c r="R590" s="178"/>
      <c r="S590" s="38"/>
      <c r="T590" s="178"/>
      <c r="U590" s="38"/>
      <c r="AA590" s="9"/>
      <c r="AB590" s="366"/>
    </row>
    <row r="591" spans="15:28">
      <c r="O591" s="177"/>
      <c r="P591" s="38"/>
      <c r="Q591" s="38"/>
      <c r="R591" s="178"/>
      <c r="S591" s="38"/>
      <c r="T591" s="178"/>
      <c r="U591" s="38"/>
      <c r="AA591" s="9"/>
      <c r="AB591" s="366"/>
    </row>
    <row r="592" spans="15:28">
      <c r="O592" s="177"/>
      <c r="P592" s="38"/>
      <c r="Q592" s="38"/>
      <c r="R592" s="178"/>
      <c r="S592" s="38"/>
      <c r="T592" s="178"/>
      <c r="U592" s="38"/>
      <c r="AA592" s="9"/>
      <c r="AB592" s="366"/>
    </row>
    <row r="593" spans="15:28">
      <c r="O593" s="177"/>
      <c r="P593" s="38"/>
      <c r="Q593" s="38"/>
      <c r="R593" s="178"/>
      <c r="S593" s="38"/>
      <c r="T593" s="178"/>
      <c r="U593" s="38"/>
      <c r="AA593" s="9"/>
      <c r="AB593" s="366"/>
    </row>
    <row r="594" spans="15:28">
      <c r="O594" s="177"/>
      <c r="P594" s="38"/>
      <c r="Q594" s="38"/>
      <c r="R594" s="178"/>
      <c r="S594" s="38"/>
      <c r="T594" s="178"/>
      <c r="U594" s="38"/>
      <c r="AA594" s="9"/>
      <c r="AB594" s="366"/>
    </row>
    <row r="595" spans="15:28">
      <c r="O595" s="177"/>
      <c r="P595" s="38"/>
      <c r="Q595" s="38"/>
      <c r="R595" s="178"/>
      <c r="S595" s="38"/>
      <c r="T595" s="178"/>
      <c r="U595" s="38"/>
      <c r="AA595" s="9"/>
      <c r="AB595" s="366"/>
    </row>
    <row r="596" spans="15:28">
      <c r="O596" s="177"/>
      <c r="P596" s="38"/>
      <c r="Q596" s="38"/>
      <c r="R596" s="178"/>
      <c r="S596" s="38"/>
      <c r="T596" s="178"/>
      <c r="U596" s="38"/>
      <c r="AA596" s="9"/>
      <c r="AB596" s="366"/>
    </row>
    <row r="597" spans="15:28">
      <c r="O597" s="177"/>
      <c r="P597" s="38"/>
      <c r="Q597" s="38"/>
      <c r="R597" s="178"/>
      <c r="S597" s="38"/>
      <c r="T597" s="178"/>
      <c r="U597" s="38"/>
      <c r="AA597" s="9"/>
      <c r="AB597" s="366"/>
    </row>
    <row r="598" spans="15:28">
      <c r="O598" s="177"/>
      <c r="P598" s="38"/>
      <c r="Q598" s="38"/>
      <c r="R598" s="178"/>
      <c r="S598" s="38"/>
      <c r="T598" s="178"/>
      <c r="U598" s="38"/>
      <c r="AA598" s="9"/>
      <c r="AB598" s="366"/>
    </row>
    <row r="599" spans="15:28">
      <c r="O599" s="177"/>
      <c r="P599" s="38"/>
      <c r="Q599" s="38"/>
      <c r="R599" s="178"/>
      <c r="S599" s="38"/>
      <c r="T599" s="178"/>
      <c r="U599" s="38"/>
      <c r="AA599" s="9"/>
      <c r="AB599" s="366"/>
    </row>
    <row r="600" spans="15:28">
      <c r="O600" s="177"/>
      <c r="P600" s="38"/>
      <c r="Q600" s="38"/>
      <c r="R600" s="178"/>
      <c r="S600" s="38"/>
      <c r="T600" s="178"/>
      <c r="U600" s="38"/>
      <c r="AA600" s="9"/>
      <c r="AB600" s="366"/>
    </row>
    <row r="601" spans="15:28">
      <c r="O601" s="177"/>
      <c r="P601" s="38"/>
      <c r="Q601" s="38"/>
      <c r="R601" s="178"/>
      <c r="S601" s="38"/>
      <c r="T601" s="178"/>
      <c r="U601" s="38"/>
      <c r="AA601" s="9"/>
      <c r="AB601" s="366"/>
    </row>
    <row r="602" spans="15:28">
      <c r="O602" s="177"/>
      <c r="P602" s="38"/>
      <c r="Q602" s="38"/>
      <c r="R602" s="178"/>
      <c r="S602" s="38"/>
      <c r="T602" s="178"/>
      <c r="U602" s="38"/>
      <c r="AA602" s="9"/>
      <c r="AB602" s="366"/>
    </row>
    <row r="603" spans="15:28">
      <c r="O603" s="177"/>
      <c r="P603" s="38"/>
      <c r="Q603" s="38"/>
      <c r="R603" s="178"/>
      <c r="S603" s="38"/>
      <c r="T603" s="178"/>
      <c r="U603" s="38"/>
      <c r="AA603" s="9"/>
      <c r="AB603" s="366"/>
    </row>
    <row r="604" spans="15:28">
      <c r="O604" s="177"/>
      <c r="P604" s="38"/>
      <c r="Q604" s="38"/>
      <c r="R604" s="178"/>
      <c r="S604" s="38"/>
      <c r="T604" s="178"/>
      <c r="U604" s="38"/>
      <c r="AA604" s="9"/>
      <c r="AB604" s="366"/>
    </row>
    <row r="605" spans="15:28">
      <c r="O605" s="177"/>
      <c r="P605" s="38"/>
      <c r="Q605" s="38"/>
      <c r="R605" s="178"/>
      <c r="S605" s="38"/>
      <c r="T605" s="178"/>
      <c r="U605" s="38"/>
      <c r="AA605" s="9"/>
      <c r="AB605" s="366"/>
    </row>
    <row r="606" spans="15:28">
      <c r="O606" s="177"/>
      <c r="P606" s="38"/>
      <c r="Q606" s="38"/>
      <c r="R606" s="178"/>
      <c r="S606" s="38"/>
      <c r="T606" s="178"/>
      <c r="U606" s="38"/>
      <c r="AA606" s="9"/>
      <c r="AB606" s="366"/>
    </row>
    <row r="607" spans="15:28">
      <c r="O607" s="177"/>
      <c r="P607" s="38"/>
      <c r="Q607" s="38"/>
      <c r="R607" s="178"/>
      <c r="S607" s="38"/>
      <c r="T607" s="178"/>
      <c r="U607" s="38"/>
      <c r="AA607" s="9"/>
      <c r="AB607" s="366"/>
    </row>
    <row r="608" spans="15:28">
      <c r="O608" s="177"/>
      <c r="P608" s="38"/>
      <c r="Q608" s="38"/>
      <c r="R608" s="178"/>
      <c r="S608" s="38"/>
      <c r="T608" s="178"/>
      <c r="U608" s="38"/>
      <c r="AA608" s="9"/>
      <c r="AB608" s="366"/>
    </row>
    <row r="609" spans="15:28">
      <c r="O609" s="177"/>
      <c r="P609" s="38"/>
      <c r="Q609" s="38"/>
      <c r="R609" s="178"/>
      <c r="S609" s="38"/>
      <c r="T609" s="178"/>
      <c r="U609" s="38"/>
      <c r="AA609" s="9"/>
      <c r="AB609" s="366"/>
    </row>
    <row r="610" spans="15:28">
      <c r="O610" s="177"/>
      <c r="P610" s="38"/>
      <c r="Q610" s="38"/>
      <c r="R610" s="178"/>
      <c r="S610" s="38"/>
      <c r="T610" s="178"/>
      <c r="U610" s="38"/>
      <c r="AA610" s="9"/>
      <c r="AB610" s="366"/>
    </row>
    <row r="611" spans="15:28">
      <c r="O611" s="177"/>
      <c r="P611" s="38"/>
      <c r="Q611" s="38"/>
      <c r="R611" s="178"/>
      <c r="S611" s="38"/>
      <c r="T611" s="178"/>
      <c r="U611" s="38"/>
      <c r="AA611" s="9"/>
      <c r="AB611" s="366"/>
    </row>
    <row r="612" spans="15:28">
      <c r="O612" s="177"/>
      <c r="P612" s="38"/>
      <c r="Q612" s="38"/>
      <c r="R612" s="178"/>
      <c r="S612" s="38"/>
      <c r="T612" s="178"/>
      <c r="U612" s="38"/>
      <c r="AA612" s="9"/>
      <c r="AB612" s="366"/>
    </row>
    <row r="613" spans="15:28">
      <c r="O613" s="177"/>
      <c r="P613" s="38"/>
      <c r="Q613" s="38"/>
      <c r="R613" s="178"/>
      <c r="S613" s="38"/>
      <c r="T613" s="178"/>
      <c r="U613" s="38"/>
      <c r="AA613" s="9"/>
      <c r="AB613" s="366"/>
    </row>
    <row r="614" spans="15:28">
      <c r="O614" s="177"/>
      <c r="P614" s="38"/>
      <c r="Q614" s="38"/>
      <c r="R614" s="178"/>
      <c r="S614" s="38"/>
      <c r="T614" s="178"/>
      <c r="U614" s="38"/>
      <c r="AA614" s="9"/>
      <c r="AB614" s="366"/>
    </row>
    <row r="615" spans="15:28">
      <c r="O615" s="177"/>
      <c r="P615" s="38"/>
      <c r="Q615" s="38"/>
      <c r="R615" s="178"/>
      <c r="S615" s="38"/>
      <c r="T615" s="178"/>
      <c r="U615" s="38"/>
      <c r="AA615" s="9"/>
      <c r="AB615" s="366"/>
    </row>
    <row r="616" spans="15:28">
      <c r="O616" s="177"/>
      <c r="P616" s="38"/>
      <c r="Q616" s="38"/>
      <c r="R616" s="178"/>
      <c r="S616" s="38"/>
      <c r="T616" s="178"/>
      <c r="U616" s="38"/>
      <c r="AA616" s="9"/>
      <c r="AB616" s="366"/>
    </row>
    <row r="617" spans="15:28">
      <c r="O617" s="177"/>
      <c r="P617" s="38"/>
      <c r="Q617" s="38"/>
      <c r="R617" s="178"/>
      <c r="S617" s="38"/>
      <c r="T617" s="178"/>
      <c r="U617" s="38"/>
      <c r="AA617" s="9"/>
      <c r="AB617" s="366"/>
    </row>
    <row r="618" spans="15:28">
      <c r="O618" s="177"/>
      <c r="P618" s="38"/>
      <c r="Q618" s="38"/>
      <c r="R618" s="178"/>
      <c r="S618" s="38"/>
      <c r="T618" s="178"/>
      <c r="U618" s="38"/>
      <c r="AA618" s="9"/>
      <c r="AB618" s="366"/>
    </row>
    <row r="619" spans="15:28">
      <c r="O619" s="177"/>
      <c r="P619" s="38"/>
      <c r="Q619" s="38"/>
      <c r="R619" s="178"/>
      <c r="S619" s="38"/>
      <c r="T619" s="178"/>
      <c r="U619" s="38"/>
      <c r="AA619" s="9"/>
      <c r="AB619" s="366"/>
    </row>
    <row r="620" spans="15:28">
      <c r="O620" s="177"/>
      <c r="P620" s="38"/>
      <c r="Q620" s="38"/>
      <c r="R620" s="178"/>
      <c r="S620" s="38"/>
      <c r="T620" s="178"/>
      <c r="U620" s="38"/>
      <c r="AA620" s="9"/>
      <c r="AB620" s="366"/>
    </row>
    <row r="621" spans="15:28">
      <c r="O621" s="177"/>
      <c r="P621" s="38"/>
      <c r="Q621" s="38"/>
      <c r="R621" s="178"/>
      <c r="S621" s="38"/>
      <c r="T621" s="178"/>
      <c r="U621" s="38"/>
      <c r="AA621" s="9"/>
      <c r="AB621" s="366"/>
    </row>
    <row r="622" spans="15:28">
      <c r="O622" s="177"/>
      <c r="P622" s="38"/>
      <c r="Q622" s="38"/>
      <c r="R622" s="178"/>
      <c r="S622" s="38"/>
      <c r="T622" s="178"/>
      <c r="U622" s="38"/>
      <c r="AA622" s="9"/>
      <c r="AB622" s="366"/>
    </row>
    <row r="623" spans="15:28">
      <c r="O623" s="177"/>
      <c r="P623" s="38"/>
      <c r="Q623" s="38"/>
      <c r="R623" s="178"/>
      <c r="S623" s="38"/>
      <c r="T623" s="178"/>
      <c r="U623" s="38"/>
      <c r="AA623" s="9"/>
      <c r="AB623" s="366"/>
    </row>
    <row r="624" spans="15:28">
      <c r="O624" s="177"/>
      <c r="P624" s="38"/>
      <c r="Q624" s="38"/>
      <c r="R624" s="178"/>
      <c r="S624" s="38"/>
      <c r="T624" s="178"/>
      <c r="U624" s="38"/>
      <c r="AA624" s="9"/>
      <c r="AB624" s="366"/>
    </row>
    <row r="625" spans="15:28">
      <c r="O625" s="177"/>
      <c r="P625" s="38"/>
      <c r="Q625" s="38"/>
      <c r="R625" s="178"/>
      <c r="S625" s="38"/>
      <c r="T625" s="178"/>
      <c r="U625" s="38"/>
      <c r="AA625" s="9"/>
      <c r="AB625" s="366"/>
    </row>
    <row r="626" spans="15:28">
      <c r="O626" s="177"/>
      <c r="P626" s="38"/>
      <c r="Q626" s="38"/>
      <c r="R626" s="178"/>
      <c r="S626" s="38"/>
      <c r="T626" s="178"/>
      <c r="U626" s="38"/>
      <c r="AA626" s="9"/>
      <c r="AB626" s="366"/>
    </row>
    <row r="627" spans="15:28">
      <c r="O627" s="177"/>
      <c r="P627" s="38"/>
      <c r="Q627" s="38"/>
      <c r="R627" s="178"/>
      <c r="S627" s="38"/>
      <c r="T627" s="178"/>
      <c r="U627" s="38"/>
      <c r="AA627" s="9"/>
      <c r="AB627" s="366"/>
    </row>
    <row r="628" spans="15:28">
      <c r="O628" s="177"/>
      <c r="P628" s="38"/>
      <c r="Q628" s="38"/>
      <c r="R628" s="178"/>
      <c r="S628" s="38"/>
      <c r="T628" s="178"/>
      <c r="U628" s="38"/>
      <c r="AA628" s="9"/>
      <c r="AB628" s="366"/>
    </row>
    <row r="629" spans="15:28">
      <c r="O629" s="177"/>
      <c r="P629" s="38"/>
      <c r="Q629" s="38"/>
      <c r="R629" s="178"/>
      <c r="S629" s="38"/>
      <c r="T629" s="178"/>
      <c r="U629" s="38"/>
      <c r="AA629" s="9"/>
      <c r="AB629" s="366"/>
    </row>
    <row r="630" spans="15:28">
      <c r="O630" s="177"/>
      <c r="P630" s="38"/>
      <c r="Q630" s="38"/>
      <c r="R630" s="178"/>
      <c r="S630" s="38"/>
      <c r="T630" s="178"/>
      <c r="U630" s="38"/>
      <c r="AA630" s="9"/>
      <c r="AB630" s="366"/>
    </row>
    <row r="631" spans="15:28">
      <c r="O631" s="177"/>
      <c r="P631" s="38"/>
      <c r="Q631" s="38"/>
      <c r="R631" s="178"/>
      <c r="S631" s="38"/>
      <c r="T631" s="178"/>
      <c r="U631" s="38"/>
      <c r="AA631" s="9"/>
      <c r="AB631" s="366"/>
    </row>
    <row r="632" spans="15:28">
      <c r="O632" s="177"/>
      <c r="P632" s="38"/>
      <c r="Q632" s="38"/>
      <c r="R632" s="178"/>
      <c r="S632" s="38"/>
      <c r="T632" s="178"/>
      <c r="U632" s="38"/>
      <c r="AA632" s="9"/>
      <c r="AB632" s="366"/>
    </row>
    <row r="633" spans="15:28">
      <c r="O633" s="177"/>
      <c r="P633" s="38"/>
      <c r="Q633" s="38"/>
      <c r="R633" s="178"/>
      <c r="S633" s="38"/>
      <c r="T633" s="178"/>
      <c r="U633" s="38"/>
      <c r="AA633" s="9"/>
      <c r="AB633" s="366"/>
    </row>
    <row r="634" spans="15:28">
      <c r="O634" s="177"/>
      <c r="P634" s="38"/>
      <c r="Q634" s="38"/>
      <c r="R634" s="178"/>
      <c r="S634" s="38"/>
      <c r="T634" s="178"/>
      <c r="U634" s="38"/>
      <c r="AA634" s="9"/>
      <c r="AB634" s="366"/>
    </row>
    <row r="635" spans="15:28">
      <c r="O635" s="177"/>
      <c r="P635" s="38"/>
      <c r="Q635" s="38"/>
      <c r="R635" s="178"/>
      <c r="S635" s="38"/>
      <c r="T635" s="178"/>
      <c r="U635" s="38"/>
      <c r="AA635" s="9"/>
      <c r="AB635" s="366"/>
    </row>
    <row r="636" spans="15:28">
      <c r="O636" s="177"/>
      <c r="P636" s="38"/>
      <c r="Q636" s="38"/>
      <c r="R636" s="178"/>
      <c r="S636" s="38"/>
      <c r="T636" s="178"/>
      <c r="U636" s="38"/>
      <c r="AA636" s="9"/>
      <c r="AB636" s="366"/>
    </row>
    <row r="637" spans="15:28">
      <c r="O637" s="177"/>
      <c r="P637" s="38"/>
      <c r="Q637" s="38"/>
      <c r="R637" s="178"/>
      <c r="S637" s="38"/>
      <c r="T637" s="178"/>
      <c r="U637" s="38"/>
      <c r="AA637" s="9"/>
      <c r="AB637" s="366"/>
    </row>
    <row r="638" spans="15:28">
      <c r="O638" s="177"/>
      <c r="P638" s="38"/>
      <c r="Q638" s="38"/>
      <c r="R638" s="178"/>
      <c r="S638" s="38"/>
      <c r="T638" s="178"/>
      <c r="U638" s="38"/>
      <c r="AA638" s="9"/>
      <c r="AB638" s="366"/>
    </row>
    <row r="639" spans="15:28">
      <c r="O639" s="177"/>
      <c r="P639" s="38"/>
      <c r="Q639" s="38"/>
      <c r="R639" s="178"/>
      <c r="S639" s="38"/>
      <c r="T639" s="178"/>
      <c r="U639" s="38"/>
      <c r="AA639" s="9"/>
      <c r="AB639" s="366"/>
    </row>
    <row r="640" spans="15:28">
      <c r="O640" s="177"/>
      <c r="P640" s="38"/>
      <c r="Q640" s="38"/>
      <c r="R640" s="178"/>
      <c r="S640" s="38"/>
      <c r="T640" s="178"/>
      <c r="U640" s="38"/>
      <c r="AA640" s="9"/>
      <c r="AB640" s="366"/>
    </row>
    <row r="641" spans="15:28">
      <c r="O641" s="177"/>
      <c r="P641" s="38"/>
      <c r="Q641" s="38"/>
      <c r="R641" s="178"/>
      <c r="S641" s="38"/>
      <c r="T641" s="178"/>
      <c r="U641" s="38"/>
      <c r="AA641" s="9"/>
      <c r="AB641" s="366"/>
    </row>
    <row r="642" spans="15:28">
      <c r="O642" s="177"/>
      <c r="P642" s="38"/>
      <c r="Q642" s="38"/>
      <c r="R642" s="178"/>
      <c r="S642" s="38"/>
      <c r="T642" s="178"/>
      <c r="U642" s="38"/>
      <c r="AA642" s="9"/>
      <c r="AB642" s="366"/>
    </row>
    <row r="643" spans="15:28">
      <c r="O643" s="177"/>
      <c r="P643" s="38"/>
      <c r="Q643" s="38"/>
      <c r="R643" s="178"/>
      <c r="S643" s="38"/>
      <c r="T643" s="178"/>
      <c r="U643" s="38"/>
      <c r="AA643" s="9"/>
      <c r="AB643" s="366"/>
    </row>
    <row r="644" spans="15:28">
      <c r="O644" s="177"/>
      <c r="P644" s="38"/>
      <c r="Q644" s="38"/>
      <c r="R644" s="178"/>
      <c r="S644" s="38"/>
      <c r="T644" s="178"/>
      <c r="U644" s="38"/>
      <c r="AA644" s="9"/>
      <c r="AB644" s="366"/>
    </row>
    <row r="645" spans="15:28">
      <c r="O645" s="177"/>
      <c r="P645" s="38"/>
      <c r="Q645" s="38"/>
      <c r="R645" s="178"/>
      <c r="S645" s="38"/>
      <c r="T645" s="178"/>
      <c r="U645" s="38"/>
      <c r="AA645" s="9"/>
      <c r="AB645" s="366"/>
    </row>
    <row r="646" spans="15:28">
      <c r="O646" s="177"/>
      <c r="P646" s="38"/>
      <c r="Q646" s="38"/>
      <c r="R646" s="178"/>
      <c r="S646" s="38"/>
      <c r="T646" s="178"/>
      <c r="U646" s="38"/>
      <c r="AA646" s="9"/>
      <c r="AB646" s="366"/>
    </row>
    <row r="647" spans="15:28">
      <c r="O647" s="177"/>
      <c r="P647" s="38"/>
      <c r="Q647" s="38"/>
      <c r="R647" s="178"/>
      <c r="S647" s="38"/>
      <c r="T647" s="178"/>
      <c r="U647" s="38"/>
      <c r="AA647" s="9"/>
      <c r="AB647" s="366"/>
    </row>
    <row r="648" spans="15:28">
      <c r="O648" s="177"/>
      <c r="P648" s="38"/>
      <c r="Q648" s="38"/>
      <c r="R648" s="178"/>
      <c r="S648" s="38"/>
      <c r="T648" s="178"/>
      <c r="U648" s="38"/>
      <c r="AA648" s="9"/>
      <c r="AB648" s="366"/>
    </row>
    <row r="649" spans="15:28">
      <c r="O649" s="177"/>
      <c r="P649" s="38"/>
      <c r="Q649" s="38"/>
      <c r="R649" s="178"/>
      <c r="S649" s="38"/>
      <c r="T649" s="178"/>
      <c r="U649" s="38"/>
      <c r="AA649" s="9"/>
      <c r="AB649" s="366"/>
    </row>
    <row r="650" spans="15:28">
      <c r="O650" s="177"/>
      <c r="P650" s="38"/>
      <c r="Q650" s="38"/>
      <c r="R650" s="178"/>
      <c r="S650" s="38"/>
      <c r="T650" s="178"/>
      <c r="U650" s="38"/>
      <c r="AA650" s="9"/>
      <c r="AB650" s="366"/>
    </row>
    <row r="651" spans="15:28">
      <c r="O651" s="177"/>
      <c r="P651" s="38"/>
      <c r="Q651" s="38"/>
      <c r="R651" s="178"/>
      <c r="S651" s="38"/>
      <c r="T651" s="178"/>
      <c r="U651" s="38"/>
      <c r="AA651" s="9"/>
      <c r="AB651" s="366"/>
    </row>
    <row r="652" spans="15:28">
      <c r="O652" s="177"/>
      <c r="P652" s="38"/>
      <c r="Q652" s="38"/>
      <c r="R652" s="178"/>
      <c r="S652" s="38"/>
      <c r="T652" s="178"/>
      <c r="U652" s="38"/>
      <c r="AA652" s="9"/>
      <c r="AB652" s="366"/>
    </row>
    <row r="653" spans="15:28">
      <c r="O653" s="177"/>
      <c r="P653" s="38"/>
      <c r="Q653" s="38"/>
      <c r="R653" s="178"/>
      <c r="S653" s="38"/>
      <c r="T653" s="178"/>
      <c r="U653" s="38"/>
      <c r="AA653" s="9"/>
      <c r="AB653" s="366"/>
    </row>
    <row r="654" spans="15:28">
      <c r="O654" s="177"/>
      <c r="P654" s="38"/>
      <c r="Q654" s="38"/>
      <c r="R654" s="178"/>
      <c r="S654" s="38"/>
      <c r="T654" s="178"/>
      <c r="U654" s="38"/>
      <c r="AA654" s="9"/>
      <c r="AB654" s="366"/>
    </row>
    <row r="655" spans="15:28">
      <c r="O655" s="177"/>
      <c r="P655" s="38"/>
      <c r="Q655" s="38"/>
      <c r="R655" s="178"/>
      <c r="S655" s="38"/>
      <c r="T655" s="178"/>
      <c r="U655" s="38"/>
      <c r="AA655" s="9"/>
      <c r="AB655" s="366"/>
    </row>
    <row r="656" spans="15:28">
      <c r="O656" s="177"/>
      <c r="P656" s="38"/>
      <c r="Q656" s="38"/>
      <c r="R656" s="178"/>
      <c r="S656" s="38"/>
      <c r="T656" s="178"/>
      <c r="U656" s="38"/>
      <c r="AA656" s="9"/>
      <c r="AB656" s="366"/>
    </row>
    <row r="657" spans="15:28">
      <c r="O657" s="177"/>
      <c r="P657" s="38"/>
      <c r="Q657" s="38"/>
      <c r="R657" s="178"/>
      <c r="S657" s="38"/>
      <c r="T657" s="178"/>
      <c r="U657" s="38"/>
      <c r="AA657" s="9"/>
      <c r="AB657" s="366"/>
    </row>
    <row r="658" spans="15:28">
      <c r="O658" s="177"/>
      <c r="P658" s="38"/>
      <c r="Q658" s="38"/>
      <c r="R658" s="178"/>
      <c r="S658" s="38"/>
      <c r="T658" s="178"/>
      <c r="U658" s="38"/>
      <c r="AA658" s="9"/>
      <c r="AB658" s="366"/>
    </row>
    <row r="659" spans="15:28">
      <c r="O659" s="177"/>
      <c r="P659" s="38"/>
      <c r="Q659" s="38"/>
      <c r="R659" s="178"/>
      <c r="S659" s="38"/>
      <c r="T659" s="178"/>
      <c r="U659" s="38"/>
      <c r="AA659" s="9"/>
      <c r="AB659" s="366"/>
    </row>
    <row r="660" spans="15:28">
      <c r="O660" s="177"/>
      <c r="P660" s="38"/>
      <c r="Q660" s="38"/>
      <c r="R660" s="178"/>
      <c r="S660" s="38"/>
      <c r="T660" s="178"/>
      <c r="U660" s="38"/>
      <c r="AA660" s="9"/>
      <c r="AB660" s="366"/>
    </row>
    <row r="661" spans="15:28">
      <c r="O661" s="177"/>
      <c r="P661" s="38"/>
      <c r="Q661" s="38"/>
      <c r="R661" s="178"/>
      <c r="S661" s="38"/>
      <c r="T661" s="178"/>
      <c r="U661" s="38"/>
      <c r="AA661" s="9"/>
      <c r="AB661" s="366"/>
    </row>
    <row r="662" spans="15:28">
      <c r="O662" s="177"/>
      <c r="P662" s="38"/>
      <c r="Q662" s="38"/>
      <c r="R662" s="178"/>
      <c r="S662" s="38"/>
      <c r="T662" s="178"/>
      <c r="U662" s="38"/>
      <c r="AA662" s="9"/>
      <c r="AB662" s="366"/>
    </row>
    <row r="663" spans="15:28">
      <c r="O663" s="177"/>
      <c r="P663" s="38"/>
      <c r="Q663" s="38"/>
      <c r="R663" s="178"/>
      <c r="S663" s="38"/>
      <c r="T663" s="178"/>
      <c r="U663" s="38"/>
      <c r="AA663" s="9"/>
      <c r="AB663" s="366"/>
    </row>
    <row r="664" spans="15:28">
      <c r="O664" s="177"/>
      <c r="P664" s="38"/>
      <c r="Q664" s="38"/>
      <c r="R664" s="178"/>
      <c r="S664" s="38"/>
      <c r="T664" s="178"/>
      <c r="U664" s="38"/>
      <c r="AA664" s="9"/>
      <c r="AB664" s="366"/>
    </row>
    <row r="665" spans="15:28">
      <c r="O665" s="177"/>
      <c r="P665" s="38"/>
      <c r="Q665" s="38"/>
      <c r="R665" s="178"/>
      <c r="S665" s="38"/>
      <c r="T665" s="178"/>
      <c r="U665" s="38"/>
      <c r="AA665" s="9"/>
      <c r="AB665" s="366"/>
    </row>
    <row r="666" spans="15:28">
      <c r="O666" s="177"/>
      <c r="P666" s="38"/>
      <c r="Q666" s="38"/>
      <c r="R666" s="178"/>
      <c r="S666" s="38"/>
      <c r="T666" s="178"/>
      <c r="U666" s="38"/>
      <c r="AA666" s="9"/>
      <c r="AB666" s="366"/>
    </row>
    <row r="667" spans="15:28">
      <c r="O667" s="177"/>
      <c r="P667" s="38"/>
      <c r="Q667" s="38"/>
      <c r="R667" s="178"/>
      <c r="S667" s="38"/>
      <c r="T667" s="178"/>
      <c r="U667" s="38"/>
      <c r="AA667" s="9"/>
      <c r="AB667" s="366"/>
    </row>
    <row r="668" spans="15:28">
      <c r="O668" s="177"/>
      <c r="P668" s="38"/>
      <c r="Q668" s="38"/>
      <c r="R668" s="178"/>
      <c r="S668" s="38"/>
      <c r="T668" s="178"/>
      <c r="U668" s="38"/>
      <c r="AA668" s="9"/>
      <c r="AB668" s="366"/>
    </row>
    <row r="669" spans="15:28">
      <c r="O669" s="177"/>
      <c r="P669" s="38"/>
      <c r="Q669" s="38"/>
      <c r="R669" s="178"/>
      <c r="S669" s="38"/>
      <c r="T669" s="178"/>
      <c r="U669" s="38"/>
      <c r="AA669" s="9"/>
      <c r="AB669" s="366"/>
    </row>
    <row r="670" spans="15:28">
      <c r="O670" s="177"/>
      <c r="P670" s="38"/>
      <c r="Q670" s="38"/>
      <c r="R670" s="178"/>
      <c r="S670" s="38"/>
      <c r="T670" s="178"/>
      <c r="U670" s="38"/>
      <c r="AA670" s="9"/>
      <c r="AB670" s="366"/>
    </row>
    <row r="671" spans="15:28">
      <c r="O671" s="177"/>
      <c r="P671" s="38"/>
      <c r="Q671" s="38"/>
      <c r="R671" s="178"/>
      <c r="S671" s="38"/>
      <c r="T671" s="178"/>
      <c r="U671" s="38"/>
      <c r="AA671" s="9"/>
      <c r="AB671" s="366"/>
    </row>
    <row r="672" spans="15:28">
      <c r="O672" s="177"/>
      <c r="P672" s="38"/>
      <c r="Q672" s="38"/>
      <c r="R672" s="178"/>
      <c r="S672" s="38"/>
      <c r="T672" s="178"/>
      <c r="U672" s="38"/>
      <c r="AA672" s="9"/>
      <c r="AB672" s="366"/>
    </row>
    <row r="673" spans="15:28">
      <c r="O673" s="177"/>
      <c r="P673" s="38"/>
      <c r="Q673" s="38"/>
      <c r="R673" s="178"/>
      <c r="S673" s="38"/>
      <c r="T673" s="178"/>
      <c r="U673" s="38"/>
      <c r="AA673" s="9"/>
      <c r="AB673" s="366"/>
    </row>
    <row r="674" spans="15:28">
      <c r="O674" s="177"/>
      <c r="P674" s="38"/>
      <c r="Q674" s="38"/>
      <c r="R674" s="178"/>
      <c r="S674" s="38"/>
      <c r="T674" s="178"/>
      <c r="U674" s="38"/>
      <c r="AA674" s="9"/>
      <c r="AB674" s="366"/>
    </row>
    <row r="675" spans="15:28">
      <c r="O675" s="177"/>
      <c r="P675" s="38"/>
      <c r="Q675" s="38"/>
      <c r="R675" s="178"/>
      <c r="S675" s="38"/>
      <c r="T675" s="178"/>
      <c r="U675" s="38"/>
      <c r="AA675" s="9"/>
      <c r="AB675" s="366"/>
    </row>
    <row r="676" spans="15:28">
      <c r="O676" s="177"/>
      <c r="P676" s="38"/>
      <c r="Q676" s="38"/>
      <c r="R676" s="178"/>
      <c r="S676" s="38"/>
      <c r="T676" s="178"/>
      <c r="U676" s="38"/>
      <c r="AA676" s="9"/>
      <c r="AB676" s="366"/>
    </row>
    <row r="677" spans="15:28">
      <c r="O677" s="177"/>
      <c r="P677" s="38"/>
      <c r="Q677" s="38"/>
      <c r="R677" s="178"/>
      <c r="S677" s="38"/>
      <c r="T677" s="178"/>
      <c r="U677" s="38"/>
      <c r="AA677" s="9"/>
      <c r="AB677" s="366"/>
    </row>
    <row r="678" spans="15:28">
      <c r="O678" s="177"/>
      <c r="P678" s="38"/>
      <c r="Q678" s="38"/>
      <c r="R678" s="178"/>
      <c r="S678" s="38"/>
      <c r="T678" s="178"/>
      <c r="U678" s="38"/>
      <c r="AA678" s="9"/>
      <c r="AB678" s="366"/>
    </row>
    <row r="679" spans="15:28">
      <c r="O679" s="177"/>
      <c r="P679" s="38"/>
      <c r="Q679" s="38"/>
      <c r="R679" s="178"/>
      <c r="S679" s="38"/>
      <c r="T679" s="178"/>
      <c r="U679" s="38"/>
      <c r="AA679" s="9"/>
      <c r="AB679" s="366"/>
    </row>
    <row r="680" spans="15:28">
      <c r="O680" s="177"/>
      <c r="P680" s="38"/>
      <c r="Q680" s="38"/>
      <c r="R680" s="178"/>
      <c r="S680" s="38"/>
      <c r="T680" s="178"/>
      <c r="U680" s="38"/>
      <c r="AA680" s="9"/>
      <c r="AB680" s="366"/>
    </row>
    <row r="681" spans="15:28">
      <c r="O681" s="177"/>
      <c r="P681" s="38"/>
      <c r="Q681" s="38"/>
      <c r="R681" s="178"/>
      <c r="S681" s="38"/>
      <c r="T681" s="178"/>
      <c r="U681" s="38"/>
      <c r="AA681" s="9"/>
      <c r="AB681" s="366"/>
    </row>
    <row r="682" spans="15:28">
      <c r="O682" s="177"/>
      <c r="P682" s="38"/>
      <c r="Q682" s="38"/>
      <c r="R682" s="178"/>
      <c r="S682" s="38"/>
      <c r="T682" s="178"/>
      <c r="U682" s="38"/>
      <c r="AA682" s="9"/>
      <c r="AB682" s="366"/>
    </row>
    <row r="683" spans="15:28">
      <c r="O683" s="177"/>
      <c r="P683" s="38"/>
      <c r="Q683" s="38"/>
      <c r="R683" s="178"/>
      <c r="S683" s="38"/>
      <c r="T683" s="178"/>
      <c r="U683" s="38"/>
      <c r="AA683" s="9"/>
      <c r="AB683" s="366"/>
    </row>
    <row r="684" spans="15:28">
      <c r="O684" s="177"/>
      <c r="P684" s="38"/>
      <c r="Q684" s="38"/>
      <c r="R684" s="178"/>
      <c r="S684" s="38"/>
      <c r="T684" s="178"/>
      <c r="U684" s="38"/>
      <c r="AA684" s="9"/>
      <c r="AB684" s="366"/>
    </row>
    <row r="685" spans="15:28">
      <c r="O685" s="177"/>
      <c r="P685" s="38"/>
      <c r="Q685" s="38"/>
      <c r="R685" s="178"/>
      <c r="S685" s="38"/>
      <c r="T685" s="178"/>
      <c r="U685" s="38"/>
      <c r="AA685" s="9"/>
      <c r="AB685" s="366"/>
    </row>
    <row r="686" spans="15:28">
      <c r="O686" s="177"/>
      <c r="P686" s="38"/>
      <c r="Q686" s="38"/>
      <c r="R686" s="178"/>
      <c r="S686" s="38"/>
      <c r="T686" s="178"/>
      <c r="U686" s="38"/>
      <c r="AA686" s="9"/>
      <c r="AB686" s="366"/>
    </row>
    <row r="687" spans="15:28">
      <c r="O687" s="177"/>
      <c r="P687" s="38"/>
      <c r="Q687" s="38"/>
      <c r="R687" s="178"/>
      <c r="S687" s="38"/>
      <c r="T687" s="178"/>
      <c r="U687" s="38"/>
      <c r="AA687" s="9"/>
      <c r="AB687" s="366"/>
    </row>
    <row r="688" spans="15:28">
      <c r="O688" s="177"/>
      <c r="P688" s="38"/>
      <c r="Q688" s="38"/>
      <c r="R688" s="178"/>
      <c r="S688" s="38"/>
      <c r="T688" s="178"/>
      <c r="U688" s="38"/>
      <c r="AA688" s="9"/>
      <c r="AB688" s="366"/>
    </row>
    <row r="689" spans="15:28">
      <c r="O689" s="177"/>
      <c r="P689" s="38"/>
      <c r="Q689" s="38"/>
      <c r="R689" s="178"/>
      <c r="S689" s="38"/>
      <c r="T689" s="178"/>
      <c r="U689" s="38"/>
      <c r="AA689" s="9"/>
      <c r="AB689" s="366"/>
    </row>
    <row r="690" spans="15:28">
      <c r="O690" s="177"/>
      <c r="P690" s="38"/>
      <c r="Q690" s="38"/>
      <c r="R690" s="178"/>
      <c r="S690" s="38"/>
      <c r="T690" s="178"/>
      <c r="U690" s="38"/>
      <c r="AA690" s="9"/>
      <c r="AB690" s="366"/>
    </row>
    <row r="691" spans="15:28">
      <c r="O691" s="177"/>
      <c r="P691" s="38"/>
      <c r="Q691" s="38"/>
      <c r="R691" s="178"/>
      <c r="S691" s="38"/>
      <c r="T691" s="178"/>
      <c r="U691" s="38"/>
      <c r="AA691" s="9"/>
      <c r="AB691" s="366"/>
    </row>
    <row r="692" spans="15:28">
      <c r="O692" s="177"/>
      <c r="P692" s="38"/>
      <c r="Q692" s="38"/>
      <c r="R692" s="178"/>
      <c r="S692" s="38"/>
      <c r="T692" s="178"/>
      <c r="U692" s="38"/>
      <c r="AA692" s="9"/>
      <c r="AB692" s="366"/>
    </row>
    <row r="693" spans="15:28">
      <c r="O693" s="177"/>
      <c r="P693" s="38"/>
      <c r="Q693" s="38"/>
      <c r="R693" s="178"/>
      <c r="S693" s="38"/>
      <c r="T693" s="178"/>
      <c r="U693" s="38"/>
      <c r="AA693" s="9"/>
      <c r="AB693" s="366"/>
    </row>
    <row r="694" spans="15:28">
      <c r="O694" s="177"/>
      <c r="P694" s="38"/>
      <c r="Q694" s="38"/>
      <c r="R694" s="178"/>
      <c r="S694" s="38"/>
      <c r="T694" s="178"/>
      <c r="U694" s="38"/>
      <c r="AA694" s="9"/>
      <c r="AB694" s="366"/>
    </row>
    <row r="695" spans="15:28">
      <c r="O695" s="177"/>
      <c r="P695" s="38"/>
      <c r="Q695" s="38"/>
      <c r="R695" s="178"/>
      <c r="S695" s="38"/>
      <c r="T695" s="178"/>
      <c r="U695" s="38"/>
      <c r="AA695" s="9"/>
      <c r="AB695" s="366"/>
    </row>
    <row r="696" spans="15:28">
      <c r="O696" s="177"/>
      <c r="P696" s="38"/>
      <c r="Q696" s="38"/>
      <c r="R696" s="178"/>
      <c r="S696" s="38"/>
      <c r="T696" s="178"/>
      <c r="U696" s="38"/>
      <c r="AA696" s="9"/>
      <c r="AB696" s="366"/>
    </row>
    <row r="697" spans="15:28">
      <c r="O697" s="177"/>
      <c r="P697" s="38"/>
      <c r="Q697" s="38"/>
      <c r="R697" s="178"/>
      <c r="S697" s="38"/>
      <c r="T697" s="178"/>
      <c r="U697" s="38"/>
      <c r="AA697" s="9"/>
      <c r="AB697" s="366"/>
    </row>
    <row r="698" spans="15:28">
      <c r="O698" s="177"/>
      <c r="P698" s="38"/>
      <c r="Q698" s="38"/>
      <c r="R698" s="178"/>
      <c r="S698" s="38"/>
      <c r="T698" s="178"/>
      <c r="U698" s="38"/>
      <c r="AA698" s="9"/>
      <c r="AB698" s="366"/>
    </row>
    <row r="699" spans="15:28">
      <c r="O699" s="177"/>
      <c r="P699" s="38"/>
      <c r="Q699" s="38"/>
      <c r="R699" s="178"/>
      <c r="S699" s="38"/>
      <c r="T699" s="178"/>
      <c r="U699" s="38"/>
      <c r="AA699" s="9"/>
      <c r="AB699" s="366"/>
    </row>
    <row r="700" spans="15:28">
      <c r="O700" s="177"/>
      <c r="P700" s="38"/>
      <c r="Q700" s="38"/>
      <c r="R700" s="178"/>
      <c r="S700" s="38"/>
      <c r="T700" s="178"/>
      <c r="U700" s="38"/>
      <c r="AA700" s="9"/>
      <c r="AB700" s="366"/>
    </row>
    <row r="701" spans="15:28">
      <c r="O701" s="177"/>
      <c r="P701" s="38"/>
      <c r="Q701" s="38"/>
      <c r="R701" s="178"/>
      <c r="S701" s="38"/>
      <c r="T701" s="178"/>
      <c r="U701" s="38"/>
      <c r="AA701" s="9"/>
      <c r="AB701" s="366"/>
    </row>
    <row r="702" spans="15:28">
      <c r="O702" s="177"/>
      <c r="P702" s="38"/>
      <c r="Q702" s="38"/>
      <c r="R702" s="178"/>
      <c r="S702" s="38"/>
      <c r="T702" s="178"/>
      <c r="U702" s="38"/>
      <c r="AA702" s="9"/>
      <c r="AB702" s="366"/>
    </row>
    <row r="703" spans="15:28">
      <c r="O703" s="177"/>
      <c r="P703" s="38"/>
      <c r="Q703" s="38"/>
      <c r="R703" s="178"/>
      <c r="S703" s="38"/>
      <c r="T703" s="178"/>
      <c r="U703" s="38"/>
      <c r="AA703" s="9"/>
      <c r="AB703" s="366"/>
    </row>
    <row r="704" spans="15:28">
      <c r="O704" s="177"/>
      <c r="P704" s="38"/>
      <c r="Q704" s="38"/>
      <c r="R704" s="178"/>
      <c r="S704" s="38"/>
      <c r="T704" s="178"/>
      <c r="U704" s="38"/>
      <c r="AA704" s="9"/>
      <c r="AB704" s="366"/>
    </row>
    <row r="705" spans="15:28">
      <c r="O705" s="177"/>
      <c r="P705" s="38"/>
      <c r="Q705" s="38"/>
      <c r="R705" s="178"/>
      <c r="S705" s="38"/>
      <c r="T705" s="178"/>
      <c r="U705" s="38"/>
      <c r="AA705" s="9"/>
      <c r="AB705" s="366"/>
    </row>
    <row r="706" spans="15:28">
      <c r="O706" s="177"/>
      <c r="P706" s="38"/>
      <c r="Q706" s="38"/>
      <c r="R706" s="178"/>
      <c r="S706" s="38"/>
      <c r="T706" s="178"/>
      <c r="U706" s="38"/>
      <c r="AA706" s="9"/>
      <c r="AB706" s="366"/>
    </row>
    <row r="707" spans="15:28">
      <c r="O707" s="177"/>
      <c r="P707" s="38"/>
      <c r="Q707" s="38"/>
      <c r="R707" s="178"/>
      <c r="S707" s="38"/>
      <c r="T707" s="178"/>
      <c r="U707" s="38"/>
      <c r="AA707" s="9"/>
      <c r="AB707" s="366"/>
    </row>
    <row r="708" spans="15:28">
      <c r="O708" s="177"/>
      <c r="P708" s="38"/>
      <c r="Q708" s="38"/>
      <c r="R708" s="178"/>
      <c r="S708" s="38"/>
      <c r="T708" s="178"/>
      <c r="U708" s="38"/>
      <c r="AA708" s="9"/>
      <c r="AB708" s="366"/>
    </row>
    <row r="709" spans="15:28">
      <c r="O709" s="177"/>
      <c r="P709" s="38"/>
      <c r="Q709" s="38"/>
      <c r="R709" s="178"/>
      <c r="S709" s="38"/>
      <c r="T709" s="178"/>
      <c r="U709" s="38"/>
      <c r="AA709" s="9"/>
      <c r="AB709" s="366"/>
    </row>
    <row r="710" spans="15:28">
      <c r="O710" s="177"/>
      <c r="P710" s="38"/>
      <c r="Q710" s="38"/>
      <c r="R710" s="178"/>
      <c r="S710" s="38"/>
      <c r="T710" s="178"/>
      <c r="U710" s="38"/>
      <c r="AA710" s="9"/>
      <c r="AB710" s="366"/>
    </row>
    <row r="711" spans="15:28">
      <c r="O711" s="177"/>
      <c r="P711" s="38"/>
      <c r="Q711" s="38"/>
      <c r="R711" s="178"/>
      <c r="S711" s="38"/>
      <c r="T711" s="178"/>
      <c r="U711" s="38"/>
      <c r="AA711" s="9"/>
      <c r="AB711" s="366"/>
    </row>
    <row r="712" spans="15:28">
      <c r="O712" s="177"/>
      <c r="P712" s="38"/>
      <c r="Q712" s="38"/>
      <c r="R712" s="178"/>
      <c r="S712" s="38"/>
      <c r="T712" s="178"/>
      <c r="U712" s="38"/>
      <c r="AA712" s="9"/>
      <c r="AB712" s="366"/>
    </row>
    <row r="713" spans="15:28">
      <c r="O713" s="177"/>
      <c r="P713" s="38"/>
      <c r="Q713" s="38"/>
      <c r="R713" s="178"/>
      <c r="S713" s="38"/>
      <c r="T713" s="178"/>
      <c r="U713" s="38"/>
      <c r="AA713" s="9"/>
      <c r="AB713" s="366"/>
    </row>
    <row r="714" spans="15:28">
      <c r="O714" s="177"/>
      <c r="P714" s="38"/>
      <c r="Q714" s="38"/>
      <c r="R714" s="178"/>
      <c r="S714" s="38"/>
      <c r="T714" s="178"/>
      <c r="U714" s="38"/>
      <c r="AA714" s="9"/>
      <c r="AB714" s="366"/>
    </row>
    <row r="715" spans="15:28">
      <c r="O715" s="177"/>
      <c r="P715" s="38"/>
      <c r="Q715" s="38"/>
      <c r="R715" s="178"/>
      <c r="S715" s="38"/>
      <c r="T715" s="178"/>
      <c r="U715" s="38"/>
      <c r="AA715" s="9"/>
      <c r="AB715" s="366"/>
    </row>
    <row r="716" spans="15:28">
      <c r="O716" s="177"/>
      <c r="P716" s="38"/>
      <c r="Q716" s="38"/>
      <c r="R716" s="178"/>
      <c r="S716" s="38"/>
      <c r="T716" s="178"/>
      <c r="U716" s="38"/>
      <c r="AA716" s="9"/>
      <c r="AB716" s="366"/>
    </row>
    <row r="717" spans="15:28">
      <c r="O717" s="177"/>
      <c r="P717" s="38"/>
      <c r="Q717" s="38"/>
      <c r="R717" s="178"/>
      <c r="S717" s="38"/>
      <c r="T717" s="178"/>
      <c r="U717" s="38"/>
      <c r="AA717" s="9"/>
      <c r="AB717" s="366"/>
    </row>
    <row r="718" spans="15:28">
      <c r="O718" s="177"/>
      <c r="P718" s="38"/>
      <c r="Q718" s="38"/>
      <c r="R718" s="178"/>
      <c r="S718" s="38"/>
      <c r="T718" s="178"/>
      <c r="U718" s="38"/>
      <c r="AA718" s="9"/>
      <c r="AB718" s="366"/>
    </row>
    <row r="719" spans="15:28">
      <c r="O719" s="177"/>
      <c r="P719" s="38"/>
      <c r="Q719" s="38"/>
      <c r="R719" s="178"/>
      <c r="S719" s="38"/>
      <c r="T719" s="178"/>
      <c r="U719" s="38"/>
      <c r="AA719" s="9"/>
      <c r="AB719" s="366"/>
    </row>
    <row r="720" spans="15:28">
      <c r="O720" s="177"/>
      <c r="P720" s="38"/>
      <c r="Q720" s="38"/>
      <c r="R720" s="178"/>
      <c r="S720" s="38"/>
      <c r="T720" s="178"/>
      <c r="U720" s="38"/>
      <c r="AA720" s="9"/>
      <c r="AB720" s="366"/>
    </row>
    <row r="721" spans="15:28">
      <c r="O721" s="177"/>
      <c r="P721" s="38"/>
      <c r="Q721" s="38"/>
      <c r="R721" s="178"/>
      <c r="S721" s="38"/>
      <c r="T721" s="178"/>
      <c r="U721" s="38"/>
      <c r="AA721" s="9"/>
      <c r="AB721" s="366"/>
    </row>
    <row r="722" spans="15:28">
      <c r="O722" s="177"/>
      <c r="P722" s="38"/>
      <c r="Q722" s="38"/>
      <c r="R722" s="178"/>
      <c r="S722" s="38"/>
      <c r="T722" s="178"/>
      <c r="U722" s="38"/>
      <c r="AA722" s="9"/>
      <c r="AB722" s="366"/>
    </row>
    <row r="723" spans="15:28">
      <c r="O723" s="177"/>
      <c r="P723" s="38"/>
      <c r="Q723" s="38"/>
      <c r="R723" s="178"/>
      <c r="S723" s="38"/>
      <c r="T723" s="178"/>
      <c r="U723" s="38"/>
      <c r="AA723" s="9"/>
      <c r="AB723" s="366"/>
    </row>
    <row r="724" spans="15:28">
      <c r="O724" s="177"/>
      <c r="P724" s="38"/>
      <c r="Q724" s="38"/>
      <c r="R724" s="178"/>
      <c r="S724" s="38"/>
      <c r="T724" s="178"/>
      <c r="U724" s="38"/>
      <c r="AA724" s="9"/>
      <c r="AB724" s="366"/>
    </row>
    <row r="725" spans="15:28">
      <c r="O725" s="177"/>
      <c r="P725" s="38"/>
      <c r="Q725" s="38"/>
      <c r="R725" s="178"/>
      <c r="S725" s="38"/>
      <c r="T725" s="178"/>
      <c r="U725" s="38"/>
      <c r="AA725" s="9"/>
      <c r="AB725" s="366"/>
    </row>
    <row r="726" spans="15:28">
      <c r="O726" s="177"/>
      <c r="P726" s="38"/>
      <c r="Q726" s="38"/>
      <c r="R726" s="178"/>
      <c r="S726" s="38"/>
      <c r="T726" s="178"/>
      <c r="U726" s="38"/>
      <c r="AA726" s="9"/>
      <c r="AB726" s="366"/>
    </row>
    <row r="727" spans="15:28">
      <c r="O727" s="177"/>
      <c r="P727" s="38"/>
      <c r="Q727" s="38"/>
      <c r="R727" s="178"/>
      <c r="S727" s="38"/>
      <c r="T727" s="178"/>
      <c r="U727" s="38"/>
      <c r="AA727" s="9"/>
      <c r="AB727" s="366"/>
    </row>
    <row r="728" spans="15:28">
      <c r="O728" s="177"/>
      <c r="P728" s="38"/>
      <c r="Q728" s="38"/>
      <c r="R728" s="178"/>
      <c r="S728" s="38"/>
      <c r="T728" s="178"/>
      <c r="U728" s="38"/>
      <c r="AA728" s="9"/>
      <c r="AB728" s="366"/>
    </row>
    <row r="729" spans="15:28">
      <c r="O729" s="177"/>
      <c r="P729" s="38"/>
      <c r="Q729" s="38"/>
      <c r="R729" s="178"/>
      <c r="S729" s="38"/>
      <c r="T729" s="178"/>
      <c r="U729" s="38"/>
      <c r="AA729" s="9"/>
      <c r="AB729" s="366"/>
    </row>
    <row r="730" spans="15:28">
      <c r="O730" s="177"/>
      <c r="P730" s="38"/>
      <c r="Q730" s="38"/>
      <c r="R730" s="178"/>
      <c r="S730" s="38"/>
      <c r="T730" s="178"/>
      <c r="U730" s="38"/>
      <c r="AA730" s="9"/>
      <c r="AB730" s="366"/>
    </row>
    <row r="731" spans="15:28">
      <c r="O731" s="177"/>
      <c r="P731" s="38"/>
      <c r="Q731" s="38"/>
      <c r="R731" s="178"/>
      <c r="S731" s="38"/>
      <c r="T731" s="178"/>
      <c r="U731" s="38"/>
      <c r="AA731" s="9"/>
      <c r="AB731" s="366"/>
    </row>
    <row r="732" spans="15:28">
      <c r="O732" s="177"/>
      <c r="P732" s="38"/>
      <c r="Q732" s="38"/>
      <c r="R732" s="178"/>
      <c r="S732" s="38"/>
      <c r="T732" s="178"/>
      <c r="U732" s="38"/>
      <c r="AA732" s="9"/>
      <c r="AB732" s="366"/>
    </row>
    <row r="733" spans="15:28">
      <c r="O733" s="177"/>
      <c r="P733" s="38"/>
      <c r="Q733" s="38"/>
      <c r="R733" s="178"/>
      <c r="S733" s="38"/>
      <c r="T733" s="178"/>
      <c r="U733" s="38"/>
      <c r="AA733" s="9"/>
      <c r="AB733" s="366"/>
    </row>
    <row r="734" spans="15:28">
      <c r="O734" s="177"/>
      <c r="P734" s="38"/>
      <c r="Q734" s="38"/>
      <c r="R734" s="178"/>
      <c r="S734" s="38"/>
      <c r="T734" s="178"/>
      <c r="U734" s="38"/>
      <c r="AA734" s="9"/>
      <c r="AB734" s="366"/>
    </row>
    <row r="735" spans="15:28">
      <c r="O735" s="177"/>
      <c r="P735" s="38"/>
      <c r="Q735" s="38"/>
      <c r="R735" s="178"/>
      <c r="S735" s="38"/>
      <c r="T735" s="178"/>
      <c r="U735" s="38"/>
      <c r="AA735" s="9"/>
      <c r="AB735" s="366"/>
    </row>
    <row r="736" spans="15:28">
      <c r="O736" s="177"/>
      <c r="P736" s="38"/>
      <c r="Q736" s="38"/>
      <c r="R736" s="178"/>
      <c r="S736" s="38"/>
      <c r="T736" s="178"/>
      <c r="U736" s="38"/>
      <c r="AA736" s="9"/>
      <c r="AB736" s="366"/>
    </row>
    <row r="737" spans="15:28">
      <c r="O737" s="177"/>
      <c r="P737" s="38"/>
      <c r="Q737" s="38"/>
      <c r="R737" s="178"/>
      <c r="S737" s="38"/>
      <c r="T737" s="178"/>
      <c r="U737" s="38"/>
      <c r="AA737" s="9"/>
      <c r="AB737" s="366"/>
    </row>
    <row r="738" spans="15:28">
      <c r="O738" s="177"/>
      <c r="P738" s="38"/>
      <c r="Q738" s="38"/>
      <c r="R738" s="178"/>
      <c r="S738" s="38"/>
      <c r="T738" s="178"/>
      <c r="U738" s="38"/>
      <c r="AA738" s="9"/>
      <c r="AB738" s="366"/>
    </row>
    <row r="739" spans="15:28">
      <c r="O739" s="177"/>
      <c r="P739" s="38"/>
      <c r="Q739" s="38"/>
      <c r="R739" s="178"/>
      <c r="S739" s="38"/>
      <c r="T739" s="178"/>
      <c r="U739" s="38"/>
      <c r="AA739" s="9"/>
      <c r="AB739" s="366"/>
    </row>
    <row r="740" spans="15:28">
      <c r="O740" s="177"/>
      <c r="P740" s="38"/>
      <c r="Q740" s="38"/>
      <c r="R740" s="178"/>
      <c r="S740" s="38"/>
      <c r="T740" s="178"/>
      <c r="U740" s="38"/>
      <c r="AA740" s="9"/>
      <c r="AB740" s="366"/>
    </row>
    <row r="741" spans="15:28">
      <c r="O741" s="177"/>
      <c r="P741" s="38"/>
      <c r="Q741" s="38"/>
      <c r="R741" s="178"/>
      <c r="S741" s="38"/>
      <c r="T741" s="178"/>
      <c r="U741" s="38"/>
      <c r="AA741" s="9"/>
      <c r="AB741" s="366"/>
    </row>
    <row r="742" spans="15:28">
      <c r="O742" s="177"/>
      <c r="P742" s="38"/>
      <c r="Q742" s="38"/>
      <c r="R742" s="178"/>
      <c r="S742" s="38"/>
      <c r="T742" s="178"/>
      <c r="U742" s="38"/>
      <c r="AA742" s="9"/>
      <c r="AB742" s="366"/>
    </row>
    <row r="743" spans="15:28">
      <c r="O743" s="177"/>
      <c r="P743" s="38"/>
      <c r="Q743" s="38"/>
      <c r="R743" s="178"/>
      <c r="S743" s="38"/>
      <c r="T743" s="178"/>
      <c r="U743" s="38"/>
      <c r="AA743" s="9"/>
      <c r="AB743" s="366"/>
    </row>
    <row r="744" spans="15:28">
      <c r="O744" s="177"/>
      <c r="P744" s="38"/>
      <c r="Q744" s="38"/>
      <c r="R744" s="178"/>
      <c r="S744" s="38"/>
      <c r="T744" s="178"/>
      <c r="U744" s="38"/>
      <c r="AA744" s="9"/>
      <c r="AB744" s="366"/>
    </row>
    <row r="745" spans="15:28">
      <c r="O745" s="177"/>
      <c r="P745" s="38"/>
      <c r="Q745" s="38"/>
      <c r="R745" s="178"/>
      <c r="S745" s="38"/>
      <c r="T745" s="178"/>
      <c r="U745" s="38"/>
      <c r="AA745" s="9"/>
      <c r="AB745" s="366"/>
    </row>
    <row r="746" spans="15:28">
      <c r="O746" s="177"/>
      <c r="P746" s="38"/>
      <c r="Q746" s="38"/>
      <c r="R746" s="178"/>
      <c r="S746" s="38"/>
      <c r="T746" s="178"/>
      <c r="U746" s="38"/>
      <c r="AA746" s="9"/>
      <c r="AB746" s="366"/>
    </row>
    <row r="747" spans="15:28">
      <c r="O747" s="177"/>
      <c r="P747" s="38"/>
      <c r="Q747" s="38"/>
      <c r="R747" s="178"/>
      <c r="S747" s="38"/>
      <c r="T747" s="178"/>
      <c r="U747" s="38"/>
      <c r="AA747" s="9"/>
      <c r="AB747" s="366"/>
    </row>
    <row r="748" spans="15:28">
      <c r="O748" s="177"/>
      <c r="P748" s="38"/>
      <c r="Q748" s="38"/>
      <c r="R748" s="178"/>
      <c r="S748" s="38"/>
      <c r="T748" s="178"/>
      <c r="U748" s="38"/>
      <c r="AA748" s="9"/>
      <c r="AB748" s="366"/>
    </row>
    <row r="749" spans="15:28">
      <c r="O749" s="177"/>
      <c r="P749" s="38"/>
      <c r="Q749" s="38"/>
      <c r="R749" s="178"/>
      <c r="S749" s="38"/>
      <c r="T749" s="178"/>
      <c r="U749" s="38"/>
      <c r="AA749" s="9"/>
      <c r="AB749" s="366"/>
    </row>
    <row r="750" spans="15:28">
      <c r="O750" s="177"/>
      <c r="P750" s="38"/>
      <c r="Q750" s="38"/>
      <c r="R750" s="178"/>
      <c r="S750" s="38"/>
      <c r="T750" s="178"/>
      <c r="U750" s="38"/>
      <c r="AA750" s="9"/>
      <c r="AB750" s="366"/>
    </row>
    <row r="751" spans="15:28">
      <c r="O751" s="177"/>
      <c r="P751" s="38"/>
      <c r="Q751" s="38"/>
      <c r="R751" s="178"/>
      <c r="S751" s="38"/>
      <c r="T751" s="178"/>
      <c r="U751" s="38"/>
      <c r="AA751" s="9"/>
      <c r="AB751" s="366"/>
    </row>
    <row r="752" spans="15:28">
      <c r="O752" s="177"/>
      <c r="P752" s="38"/>
      <c r="Q752" s="38"/>
      <c r="R752" s="178"/>
      <c r="S752" s="38"/>
      <c r="T752" s="178"/>
      <c r="U752" s="38"/>
      <c r="AA752" s="9"/>
      <c r="AB752" s="366"/>
    </row>
    <row r="753" spans="15:28">
      <c r="O753" s="177"/>
      <c r="P753" s="38"/>
      <c r="Q753" s="38"/>
      <c r="R753" s="178"/>
      <c r="S753" s="38"/>
      <c r="T753" s="178"/>
      <c r="U753" s="38"/>
      <c r="AA753" s="9"/>
      <c r="AB753" s="366"/>
    </row>
    <row r="754" spans="15:28">
      <c r="O754" s="177"/>
      <c r="P754" s="38"/>
      <c r="Q754" s="38"/>
      <c r="R754" s="178"/>
      <c r="S754" s="38"/>
      <c r="T754" s="178"/>
      <c r="U754" s="38"/>
      <c r="AA754" s="9"/>
      <c r="AB754" s="366"/>
    </row>
    <row r="755" spans="15:28">
      <c r="O755" s="177"/>
      <c r="P755" s="38"/>
      <c r="Q755" s="38"/>
      <c r="R755" s="178"/>
      <c r="S755" s="38"/>
      <c r="T755" s="178"/>
      <c r="U755" s="38"/>
      <c r="AA755" s="9"/>
      <c r="AB755" s="366"/>
    </row>
    <row r="756" spans="15:28">
      <c r="O756" s="177"/>
      <c r="P756" s="38"/>
      <c r="Q756" s="38"/>
      <c r="R756" s="178"/>
      <c r="S756" s="38"/>
      <c r="T756" s="178"/>
      <c r="U756" s="38"/>
      <c r="AA756" s="9"/>
      <c r="AB756" s="366"/>
    </row>
    <row r="757" spans="15:28">
      <c r="O757" s="177"/>
      <c r="P757" s="38"/>
      <c r="Q757" s="38"/>
      <c r="R757" s="178"/>
      <c r="S757" s="38"/>
      <c r="T757" s="178"/>
      <c r="U757" s="38"/>
      <c r="AA757" s="9"/>
      <c r="AB757" s="366"/>
    </row>
    <row r="758" spans="15:28">
      <c r="O758" s="177"/>
      <c r="P758" s="38"/>
      <c r="Q758" s="38"/>
      <c r="R758" s="178"/>
      <c r="S758" s="38"/>
      <c r="T758" s="178"/>
      <c r="U758" s="38"/>
      <c r="AA758" s="9"/>
      <c r="AB758" s="366"/>
    </row>
    <row r="759" spans="15:28">
      <c r="O759" s="177"/>
      <c r="P759" s="38"/>
      <c r="Q759" s="38"/>
      <c r="R759" s="178"/>
      <c r="S759" s="38"/>
      <c r="T759" s="178"/>
      <c r="U759" s="38"/>
      <c r="AA759" s="9"/>
      <c r="AB759" s="366"/>
    </row>
    <row r="760" spans="15:28">
      <c r="O760" s="177"/>
      <c r="P760" s="38"/>
      <c r="Q760" s="38"/>
      <c r="R760" s="178"/>
      <c r="S760" s="38"/>
      <c r="T760" s="178"/>
      <c r="U760" s="38"/>
      <c r="AA760" s="9"/>
      <c r="AB760" s="366"/>
    </row>
    <row r="761" spans="15:28">
      <c r="O761" s="177"/>
      <c r="P761" s="38"/>
      <c r="Q761" s="38"/>
      <c r="R761" s="178"/>
      <c r="S761" s="38"/>
      <c r="T761" s="178"/>
      <c r="U761" s="38"/>
      <c r="AA761" s="9"/>
      <c r="AB761" s="366"/>
    </row>
    <row r="762" spans="15:28">
      <c r="O762" s="177"/>
      <c r="P762" s="38"/>
      <c r="Q762" s="38"/>
      <c r="R762" s="178"/>
      <c r="S762" s="38"/>
      <c r="T762" s="178"/>
      <c r="U762" s="38"/>
      <c r="AA762" s="9"/>
      <c r="AB762" s="366"/>
    </row>
    <row r="763" spans="15:28">
      <c r="O763" s="177"/>
      <c r="P763" s="38"/>
      <c r="Q763" s="38"/>
      <c r="R763" s="178"/>
      <c r="S763" s="38"/>
      <c r="T763" s="178"/>
      <c r="U763" s="38"/>
      <c r="AA763" s="9"/>
      <c r="AB763" s="366"/>
    </row>
    <row r="764" spans="15:28">
      <c r="O764" s="177"/>
      <c r="P764" s="38"/>
      <c r="Q764" s="38"/>
      <c r="R764" s="178"/>
      <c r="S764" s="38"/>
      <c r="T764" s="178"/>
      <c r="U764" s="38"/>
      <c r="AA764" s="9"/>
      <c r="AB764" s="366"/>
    </row>
    <row r="765" spans="15:28">
      <c r="O765" s="177"/>
      <c r="P765" s="38"/>
      <c r="Q765" s="38"/>
      <c r="R765" s="178"/>
      <c r="S765" s="38"/>
      <c r="T765" s="178"/>
      <c r="U765" s="38"/>
      <c r="AA765" s="9"/>
      <c r="AB765" s="366"/>
    </row>
    <row r="766" spans="15:28">
      <c r="O766" s="177"/>
      <c r="P766" s="38"/>
      <c r="Q766" s="38"/>
      <c r="R766" s="178"/>
      <c r="S766" s="38"/>
      <c r="T766" s="178"/>
      <c r="U766" s="38"/>
      <c r="AA766" s="9"/>
      <c r="AB766" s="366"/>
    </row>
    <row r="767" spans="15:28">
      <c r="O767" s="177"/>
      <c r="P767" s="38"/>
      <c r="Q767" s="38"/>
      <c r="R767" s="178"/>
      <c r="S767" s="38"/>
      <c r="T767" s="178"/>
      <c r="U767" s="38"/>
      <c r="AA767" s="9"/>
      <c r="AB767" s="366"/>
    </row>
    <row r="768" spans="15:28">
      <c r="O768" s="177"/>
      <c r="P768" s="38"/>
      <c r="Q768" s="38"/>
      <c r="R768" s="178"/>
      <c r="S768" s="38"/>
      <c r="T768" s="178"/>
      <c r="U768" s="38"/>
      <c r="AA768" s="9"/>
      <c r="AB768" s="366"/>
    </row>
    <row r="769" spans="15:28">
      <c r="O769" s="177"/>
      <c r="P769" s="38"/>
      <c r="Q769" s="38"/>
      <c r="R769" s="178"/>
      <c r="S769" s="38"/>
      <c r="T769" s="178"/>
      <c r="U769" s="38"/>
      <c r="AA769" s="9"/>
      <c r="AB769" s="366"/>
    </row>
    <row r="770" spans="15:28">
      <c r="O770" s="177"/>
      <c r="P770" s="38"/>
      <c r="Q770" s="38"/>
      <c r="R770" s="178"/>
      <c r="S770" s="38"/>
      <c r="T770" s="178"/>
      <c r="U770" s="38"/>
      <c r="AA770" s="9"/>
      <c r="AB770" s="366"/>
    </row>
    <row r="771" spans="15:28">
      <c r="O771" s="177"/>
      <c r="P771" s="38"/>
      <c r="Q771" s="38"/>
      <c r="R771" s="178"/>
      <c r="S771" s="38"/>
      <c r="T771" s="178"/>
      <c r="U771" s="38"/>
      <c r="AA771" s="9"/>
      <c r="AB771" s="366"/>
    </row>
    <row r="772" spans="15:28">
      <c r="O772" s="177"/>
      <c r="P772" s="38"/>
      <c r="Q772" s="38"/>
      <c r="R772" s="178"/>
      <c r="S772" s="38"/>
      <c r="T772" s="178"/>
      <c r="U772" s="38"/>
      <c r="AA772" s="9"/>
      <c r="AB772" s="366"/>
    </row>
    <row r="773" spans="15:28">
      <c r="O773" s="177"/>
      <c r="P773" s="38"/>
      <c r="Q773" s="38"/>
      <c r="R773" s="178"/>
      <c r="S773" s="38"/>
      <c r="T773" s="178"/>
      <c r="U773" s="38"/>
      <c r="AA773" s="9"/>
      <c r="AB773" s="366"/>
    </row>
    <row r="774" spans="15:28">
      <c r="O774" s="177"/>
      <c r="P774" s="38"/>
      <c r="Q774" s="38"/>
      <c r="R774" s="178"/>
      <c r="S774" s="38"/>
      <c r="T774" s="178"/>
      <c r="U774" s="38"/>
      <c r="AA774" s="9"/>
      <c r="AB774" s="366"/>
    </row>
    <row r="775" spans="15:28">
      <c r="O775" s="177"/>
      <c r="P775" s="38"/>
      <c r="Q775" s="38"/>
      <c r="R775" s="178"/>
      <c r="S775" s="38"/>
      <c r="T775" s="178"/>
      <c r="U775" s="38"/>
      <c r="AA775" s="9"/>
      <c r="AB775" s="366"/>
    </row>
    <row r="776" spans="15:28">
      <c r="O776" s="177"/>
      <c r="P776" s="38"/>
      <c r="Q776" s="38"/>
      <c r="R776" s="178"/>
      <c r="S776" s="38"/>
      <c r="T776" s="178"/>
      <c r="U776" s="38"/>
      <c r="AA776" s="9"/>
      <c r="AB776" s="366"/>
    </row>
    <row r="777" spans="15:28">
      <c r="O777" s="177"/>
      <c r="P777" s="38"/>
      <c r="Q777" s="38"/>
      <c r="R777" s="178"/>
      <c r="S777" s="38"/>
      <c r="T777" s="178"/>
      <c r="U777" s="38"/>
      <c r="AA777" s="9"/>
      <c r="AB777" s="366"/>
    </row>
    <row r="778" spans="15:28">
      <c r="O778" s="177"/>
      <c r="P778" s="38"/>
      <c r="Q778" s="38"/>
      <c r="R778" s="178"/>
      <c r="S778" s="38"/>
      <c r="T778" s="178"/>
      <c r="U778" s="38"/>
      <c r="AA778" s="9"/>
      <c r="AB778" s="366"/>
    </row>
    <row r="779" spans="15:28">
      <c r="O779" s="177"/>
      <c r="P779" s="38"/>
      <c r="Q779" s="38"/>
      <c r="R779" s="178"/>
      <c r="S779" s="38"/>
      <c r="T779" s="178"/>
      <c r="U779" s="38"/>
      <c r="AA779" s="9"/>
      <c r="AB779" s="366"/>
    </row>
    <row r="780" spans="15:28">
      <c r="O780" s="177"/>
      <c r="P780" s="38"/>
      <c r="Q780" s="38"/>
      <c r="R780" s="178"/>
      <c r="S780" s="38"/>
      <c r="T780" s="178"/>
      <c r="U780" s="38"/>
      <c r="AA780" s="9"/>
      <c r="AB780" s="366"/>
    </row>
    <row r="781" spans="15:28">
      <c r="O781" s="177"/>
      <c r="P781" s="38"/>
      <c r="Q781" s="38"/>
      <c r="R781" s="178"/>
      <c r="S781" s="38"/>
      <c r="T781" s="178"/>
      <c r="U781" s="38"/>
      <c r="AA781" s="9"/>
      <c r="AB781" s="366"/>
    </row>
    <row r="782" spans="15:28">
      <c r="O782" s="177"/>
      <c r="P782" s="38"/>
      <c r="Q782" s="38"/>
      <c r="R782" s="178"/>
      <c r="S782" s="38"/>
      <c r="T782" s="178"/>
      <c r="U782" s="38"/>
      <c r="AA782" s="9"/>
      <c r="AB782" s="366"/>
    </row>
    <row r="783" spans="15:28">
      <c r="O783" s="177"/>
      <c r="P783" s="38"/>
      <c r="Q783" s="38"/>
      <c r="R783" s="178"/>
      <c r="S783" s="38"/>
      <c r="T783" s="178"/>
      <c r="U783" s="38"/>
      <c r="AA783" s="9"/>
      <c r="AB783" s="366"/>
    </row>
    <row r="784" spans="15:28">
      <c r="O784" s="177"/>
      <c r="P784" s="38"/>
      <c r="Q784" s="38"/>
      <c r="R784" s="178"/>
      <c r="S784" s="38"/>
      <c r="T784" s="178"/>
      <c r="U784" s="38"/>
      <c r="AA784" s="9"/>
      <c r="AB784" s="366"/>
    </row>
    <row r="785" spans="15:28">
      <c r="O785" s="177"/>
      <c r="P785" s="38"/>
      <c r="Q785" s="38"/>
      <c r="R785" s="178"/>
      <c r="S785" s="38"/>
      <c r="T785" s="178"/>
      <c r="U785" s="38"/>
      <c r="AA785" s="9"/>
      <c r="AB785" s="366"/>
    </row>
    <row r="786" spans="15:28">
      <c r="O786" s="177"/>
      <c r="P786" s="38"/>
      <c r="Q786" s="38"/>
      <c r="R786" s="178"/>
      <c r="S786" s="38"/>
      <c r="T786" s="178"/>
      <c r="U786" s="38"/>
      <c r="AA786" s="9"/>
      <c r="AB786" s="366"/>
    </row>
    <row r="787" spans="15:28">
      <c r="O787" s="177"/>
      <c r="P787" s="38"/>
      <c r="Q787" s="38"/>
      <c r="R787" s="178"/>
      <c r="S787" s="38"/>
      <c r="T787" s="178"/>
      <c r="U787" s="38"/>
      <c r="AA787" s="9"/>
      <c r="AB787" s="366"/>
    </row>
    <row r="788" spans="15:28">
      <c r="O788" s="177"/>
      <c r="P788" s="38"/>
      <c r="Q788" s="38"/>
      <c r="R788" s="178"/>
      <c r="S788" s="38"/>
      <c r="T788" s="178"/>
      <c r="U788" s="38"/>
      <c r="AA788" s="9"/>
      <c r="AB788" s="366"/>
    </row>
    <row r="789" spans="15:28">
      <c r="O789" s="177"/>
      <c r="P789" s="38"/>
      <c r="Q789" s="38"/>
      <c r="R789" s="178"/>
      <c r="S789" s="38"/>
      <c r="T789" s="178"/>
      <c r="U789" s="38"/>
      <c r="AA789" s="9"/>
      <c r="AB789" s="366"/>
    </row>
    <row r="790" spans="15:28">
      <c r="O790" s="177"/>
      <c r="P790" s="38"/>
      <c r="Q790" s="38"/>
      <c r="R790" s="178"/>
      <c r="S790" s="38"/>
      <c r="T790" s="178"/>
      <c r="U790" s="38"/>
      <c r="AA790" s="9"/>
      <c r="AB790" s="366"/>
    </row>
    <row r="791" spans="15:28">
      <c r="O791" s="177"/>
      <c r="P791" s="38"/>
      <c r="Q791" s="38"/>
      <c r="R791" s="178"/>
      <c r="S791" s="38"/>
      <c r="T791" s="178"/>
      <c r="U791" s="38"/>
      <c r="AA791" s="9"/>
      <c r="AB791" s="366"/>
    </row>
    <row r="792" spans="15:28">
      <c r="O792" s="177"/>
      <c r="P792" s="38"/>
      <c r="Q792" s="38"/>
      <c r="R792" s="178"/>
      <c r="S792" s="38"/>
      <c r="T792" s="178"/>
      <c r="U792" s="38"/>
      <c r="AA792" s="9"/>
      <c r="AB792" s="366"/>
    </row>
    <row r="793" spans="15:28">
      <c r="O793" s="177"/>
      <c r="P793" s="38"/>
      <c r="Q793" s="38"/>
      <c r="R793" s="178"/>
      <c r="S793" s="38"/>
      <c r="T793" s="178"/>
      <c r="U793" s="38"/>
      <c r="AA793" s="9"/>
      <c r="AB793" s="366"/>
    </row>
    <row r="794" spans="15:28">
      <c r="O794" s="177"/>
      <c r="P794" s="38"/>
      <c r="Q794" s="38"/>
      <c r="R794" s="178"/>
      <c r="S794" s="38"/>
      <c r="T794" s="178"/>
      <c r="U794" s="38"/>
      <c r="AA794" s="9"/>
      <c r="AB794" s="366"/>
    </row>
    <row r="795" spans="15:28">
      <c r="O795" s="177"/>
      <c r="P795" s="38"/>
      <c r="Q795" s="38"/>
      <c r="R795" s="178"/>
      <c r="S795" s="38"/>
      <c r="T795" s="178"/>
      <c r="U795" s="38"/>
      <c r="AA795" s="9"/>
      <c r="AB795" s="366"/>
    </row>
    <row r="796" spans="15:28">
      <c r="O796" s="177"/>
      <c r="P796" s="38"/>
      <c r="Q796" s="38"/>
      <c r="R796" s="178"/>
      <c r="S796" s="38"/>
      <c r="T796" s="178"/>
      <c r="U796" s="38"/>
      <c r="AA796" s="9"/>
      <c r="AB796" s="366"/>
    </row>
    <row r="797" spans="15:28">
      <c r="O797" s="177"/>
      <c r="P797" s="38"/>
      <c r="Q797" s="38"/>
      <c r="R797" s="178"/>
      <c r="S797" s="38"/>
      <c r="T797" s="178"/>
      <c r="U797" s="38"/>
      <c r="AA797" s="9"/>
      <c r="AB797" s="366"/>
    </row>
    <row r="798" spans="15:28">
      <c r="O798" s="177"/>
      <c r="P798" s="38"/>
      <c r="Q798" s="38"/>
      <c r="R798" s="178"/>
      <c r="S798" s="38"/>
      <c r="T798" s="178"/>
      <c r="U798" s="38"/>
      <c r="AA798" s="9"/>
      <c r="AB798" s="366"/>
    </row>
    <row r="799" spans="15:28">
      <c r="O799" s="177"/>
      <c r="P799" s="38"/>
      <c r="Q799" s="38"/>
      <c r="R799" s="178"/>
      <c r="S799" s="38"/>
      <c r="T799" s="178"/>
      <c r="U799" s="38"/>
      <c r="AA799" s="9"/>
      <c r="AB799" s="366"/>
    </row>
    <row r="800" spans="15:28">
      <c r="O800" s="177"/>
      <c r="P800" s="38"/>
      <c r="Q800" s="38"/>
      <c r="R800" s="178"/>
      <c r="S800" s="38"/>
      <c r="T800" s="178"/>
      <c r="U800" s="38"/>
      <c r="AA800" s="9"/>
      <c r="AB800" s="366"/>
    </row>
    <row r="801" spans="15:28">
      <c r="O801" s="177"/>
      <c r="P801" s="38"/>
      <c r="Q801" s="38"/>
      <c r="R801" s="178"/>
      <c r="S801" s="38"/>
      <c r="T801" s="178"/>
      <c r="U801" s="38"/>
      <c r="AA801" s="9"/>
      <c r="AB801" s="366"/>
    </row>
    <row r="802" spans="15:28">
      <c r="O802" s="177"/>
      <c r="P802" s="38"/>
      <c r="Q802" s="38"/>
      <c r="R802" s="178"/>
      <c r="S802" s="38"/>
      <c r="T802" s="178"/>
      <c r="U802" s="38"/>
      <c r="AA802" s="9"/>
      <c r="AB802" s="366"/>
    </row>
    <row r="803" spans="15:28">
      <c r="O803" s="177"/>
      <c r="P803" s="38"/>
      <c r="Q803" s="38"/>
      <c r="R803" s="178"/>
      <c r="S803" s="38"/>
      <c r="T803" s="178"/>
      <c r="U803" s="38"/>
      <c r="AA803" s="9"/>
      <c r="AB803" s="366"/>
    </row>
    <row r="804" spans="15:28">
      <c r="O804" s="177"/>
      <c r="P804" s="38"/>
      <c r="Q804" s="38"/>
      <c r="R804" s="178"/>
      <c r="S804" s="38"/>
      <c r="T804" s="178"/>
      <c r="U804" s="38"/>
      <c r="AA804" s="9"/>
      <c r="AB804" s="366"/>
    </row>
    <row r="805" spans="15:28">
      <c r="O805" s="177"/>
      <c r="P805" s="38"/>
      <c r="Q805" s="38"/>
      <c r="R805" s="178"/>
      <c r="S805" s="38"/>
      <c r="T805" s="178"/>
      <c r="U805" s="38"/>
      <c r="AA805" s="9"/>
      <c r="AB805" s="366"/>
    </row>
    <row r="806" spans="15:28">
      <c r="O806" s="177"/>
      <c r="P806" s="38"/>
      <c r="Q806" s="38"/>
      <c r="R806" s="178"/>
      <c r="S806" s="38"/>
      <c r="T806" s="178"/>
      <c r="U806" s="38"/>
      <c r="AA806" s="9"/>
      <c r="AB806" s="366"/>
    </row>
    <row r="807" spans="15:28">
      <c r="O807" s="177"/>
      <c r="P807" s="38"/>
      <c r="Q807" s="38"/>
      <c r="R807" s="178"/>
      <c r="S807" s="38"/>
      <c r="T807" s="178"/>
      <c r="U807" s="38"/>
      <c r="AA807" s="9"/>
      <c r="AB807" s="366"/>
    </row>
    <row r="808" spans="15:28">
      <c r="O808" s="177"/>
      <c r="P808" s="38"/>
      <c r="Q808" s="38"/>
      <c r="R808" s="178"/>
      <c r="S808" s="38"/>
      <c r="T808" s="178"/>
      <c r="U808" s="38"/>
      <c r="AA808" s="9"/>
      <c r="AB808" s="366"/>
    </row>
    <row r="809" spans="15:28">
      <c r="O809" s="177"/>
      <c r="P809" s="38"/>
      <c r="Q809" s="38"/>
      <c r="R809" s="178"/>
      <c r="S809" s="38"/>
      <c r="T809" s="178"/>
      <c r="U809" s="38"/>
      <c r="AA809" s="9"/>
      <c r="AB809" s="366"/>
    </row>
    <row r="810" spans="15:28">
      <c r="O810" s="177"/>
      <c r="P810" s="38"/>
      <c r="Q810" s="38"/>
      <c r="R810" s="178"/>
      <c r="S810" s="38"/>
      <c r="T810" s="178"/>
      <c r="U810" s="38"/>
      <c r="AA810" s="9"/>
      <c r="AB810" s="366"/>
    </row>
    <row r="811" spans="15:28">
      <c r="O811" s="177"/>
      <c r="P811" s="38"/>
      <c r="Q811" s="38"/>
      <c r="R811" s="178"/>
      <c r="S811" s="38"/>
      <c r="T811" s="178"/>
      <c r="U811" s="38"/>
      <c r="AA811" s="9"/>
      <c r="AB811" s="366"/>
    </row>
    <row r="812" spans="15:28">
      <c r="O812" s="177"/>
      <c r="P812" s="38"/>
      <c r="Q812" s="38"/>
      <c r="R812" s="178"/>
      <c r="S812" s="38"/>
      <c r="T812" s="178"/>
      <c r="U812" s="38"/>
      <c r="AA812" s="9"/>
      <c r="AB812" s="366"/>
    </row>
    <row r="813" spans="15:28">
      <c r="O813" s="177"/>
      <c r="P813" s="38"/>
      <c r="Q813" s="38"/>
      <c r="R813" s="178"/>
      <c r="S813" s="38"/>
      <c r="T813" s="178"/>
      <c r="U813" s="38"/>
      <c r="AA813" s="9"/>
      <c r="AB813" s="366"/>
    </row>
    <row r="814" spans="15:28">
      <c r="O814" s="177"/>
      <c r="P814" s="38"/>
      <c r="Q814" s="38"/>
      <c r="R814" s="178"/>
      <c r="S814" s="38"/>
      <c r="T814" s="178"/>
      <c r="U814" s="38"/>
      <c r="AA814" s="9"/>
      <c r="AB814" s="366"/>
    </row>
    <row r="815" spans="15:28">
      <c r="O815" s="177"/>
      <c r="P815" s="38"/>
      <c r="Q815" s="38"/>
      <c r="R815" s="178"/>
      <c r="S815" s="38"/>
      <c r="T815" s="178"/>
      <c r="U815" s="38"/>
      <c r="AA815" s="9"/>
      <c r="AB815" s="366"/>
    </row>
    <row r="816" spans="15:28">
      <c r="O816" s="177"/>
      <c r="P816" s="38"/>
      <c r="Q816" s="38"/>
      <c r="R816" s="178"/>
      <c r="S816" s="38"/>
      <c r="T816" s="178"/>
      <c r="U816" s="38"/>
      <c r="AA816" s="9"/>
      <c r="AB816" s="366"/>
    </row>
    <row r="817" spans="15:28">
      <c r="O817" s="177"/>
      <c r="P817" s="38"/>
      <c r="Q817" s="38"/>
      <c r="R817" s="178"/>
      <c r="S817" s="38"/>
      <c r="T817" s="178"/>
      <c r="U817" s="38"/>
      <c r="AA817" s="9"/>
      <c r="AB817" s="366"/>
    </row>
    <row r="818" spans="15:28">
      <c r="O818" s="177"/>
      <c r="P818" s="38"/>
      <c r="Q818" s="38"/>
      <c r="R818" s="178"/>
      <c r="S818" s="38"/>
      <c r="T818" s="178"/>
      <c r="U818" s="38"/>
      <c r="AA818" s="9"/>
      <c r="AB818" s="366"/>
    </row>
    <row r="819" spans="15:28">
      <c r="O819" s="177"/>
      <c r="P819" s="38"/>
      <c r="Q819" s="38"/>
      <c r="R819" s="178"/>
      <c r="S819" s="38"/>
      <c r="T819" s="178"/>
      <c r="U819" s="38"/>
      <c r="AA819" s="9"/>
      <c r="AB819" s="366"/>
    </row>
    <row r="820" spans="15:28">
      <c r="O820" s="177"/>
      <c r="P820" s="38"/>
      <c r="Q820" s="38"/>
      <c r="R820" s="178"/>
      <c r="S820" s="38"/>
      <c r="T820" s="178"/>
      <c r="U820" s="38"/>
      <c r="AA820" s="9"/>
      <c r="AB820" s="366"/>
    </row>
    <row r="821" spans="15:28">
      <c r="O821" s="177"/>
      <c r="P821" s="38"/>
      <c r="Q821" s="38"/>
      <c r="R821" s="178"/>
      <c r="S821" s="38"/>
      <c r="T821" s="178"/>
      <c r="U821" s="38"/>
      <c r="AA821" s="9"/>
      <c r="AB821" s="366"/>
    </row>
    <row r="822" spans="15:28">
      <c r="O822" s="177"/>
      <c r="P822" s="38"/>
      <c r="Q822" s="38"/>
      <c r="R822" s="178"/>
      <c r="S822" s="38"/>
      <c r="T822" s="178"/>
      <c r="U822" s="38"/>
      <c r="AA822" s="9"/>
      <c r="AB822" s="366"/>
    </row>
    <row r="823" spans="15:28">
      <c r="O823" s="177"/>
      <c r="P823" s="38"/>
      <c r="Q823" s="38"/>
      <c r="R823" s="178"/>
      <c r="S823" s="38"/>
      <c r="T823" s="178"/>
      <c r="U823" s="38"/>
      <c r="AA823" s="9"/>
      <c r="AB823" s="366"/>
    </row>
    <row r="824" spans="15:28">
      <c r="O824" s="177"/>
      <c r="P824" s="38"/>
      <c r="Q824" s="38"/>
      <c r="R824" s="178"/>
      <c r="S824" s="38"/>
      <c r="T824" s="178"/>
      <c r="U824" s="38"/>
      <c r="AA824" s="9"/>
      <c r="AB824" s="366"/>
    </row>
    <row r="825" spans="15:28">
      <c r="O825" s="177"/>
      <c r="P825" s="38"/>
      <c r="Q825" s="38"/>
      <c r="R825" s="178"/>
      <c r="S825" s="38"/>
      <c r="T825" s="178"/>
      <c r="U825" s="38"/>
      <c r="AA825" s="9"/>
      <c r="AB825" s="366"/>
    </row>
    <row r="826" spans="15:28">
      <c r="O826" s="177"/>
      <c r="P826" s="38"/>
      <c r="Q826" s="38"/>
      <c r="R826" s="178"/>
      <c r="S826" s="38"/>
      <c r="T826" s="178"/>
      <c r="U826" s="38"/>
      <c r="AA826" s="9"/>
      <c r="AB826" s="366"/>
    </row>
    <row r="827" spans="15:28">
      <c r="O827" s="177"/>
      <c r="P827" s="38"/>
      <c r="Q827" s="38"/>
      <c r="R827" s="178"/>
      <c r="S827" s="38"/>
      <c r="T827" s="178"/>
      <c r="U827" s="38"/>
      <c r="AA827" s="9"/>
      <c r="AB827" s="366"/>
    </row>
    <row r="828" spans="15:28">
      <c r="O828" s="177"/>
      <c r="P828" s="38"/>
      <c r="Q828" s="38"/>
      <c r="R828" s="178"/>
      <c r="S828" s="38"/>
      <c r="T828" s="178"/>
      <c r="U828" s="38"/>
      <c r="AA828" s="9"/>
      <c r="AB828" s="366"/>
    </row>
    <row r="829" spans="15:28">
      <c r="O829" s="177"/>
      <c r="P829" s="38"/>
      <c r="Q829" s="38"/>
      <c r="R829" s="178"/>
      <c r="S829" s="38"/>
      <c r="T829" s="178"/>
      <c r="U829" s="38"/>
      <c r="AA829" s="9"/>
      <c r="AB829" s="366"/>
    </row>
    <row r="830" spans="15:28">
      <c r="O830" s="177"/>
      <c r="P830" s="38"/>
      <c r="Q830" s="38"/>
      <c r="R830" s="178"/>
      <c r="S830" s="38"/>
      <c r="T830" s="178"/>
      <c r="U830" s="38"/>
      <c r="AA830" s="9"/>
      <c r="AB830" s="366"/>
    </row>
    <row r="831" spans="15:28">
      <c r="O831" s="177"/>
      <c r="P831" s="38"/>
      <c r="Q831" s="38"/>
      <c r="R831" s="178"/>
      <c r="S831" s="38"/>
      <c r="T831" s="178"/>
      <c r="U831" s="38"/>
      <c r="AA831" s="9"/>
      <c r="AB831" s="366"/>
    </row>
    <row r="832" spans="15:28">
      <c r="O832" s="177"/>
      <c r="P832" s="38"/>
      <c r="Q832" s="38"/>
      <c r="R832" s="178"/>
      <c r="S832" s="38"/>
      <c r="T832" s="178"/>
      <c r="U832" s="38"/>
      <c r="AA832" s="9"/>
      <c r="AB832" s="366"/>
    </row>
    <row r="833" spans="15:28">
      <c r="O833" s="177"/>
      <c r="P833" s="38"/>
      <c r="Q833" s="38"/>
      <c r="R833" s="178"/>
      <c r="S833" s="38"/>
      <c r="T833" s="178"/>
      <c r="U833" s="38"/>
      <c r="AA833" s="9"/>
      <c r="AB833" s="366"/>
    </row>
    <row r="834" spans="15:28">
      <c r="O834" s="177"/>
      <c r="P834" s="38"/>
      <c r="Q834" s="38"/>
      <c r="R834" s="178"/>
      <c r="S834" s="38"/>
      <c r="T834" s="178"/>
      <c r="U834" s="38"/>
      <c r="AA834" s="9"/>
      <c r="AB834" s="366"/>
    </row>
    <row r="835" spans="15:28">
      <c r="O835" s="177"/>
      <c r="P835" s="38"/>
      <c r="Q835" s="38"/>
      <c r="R835" s="178"/>
      <c r="S835" s="38"/>
      <c r="T835" s="178"/>
      <c r="U835" s="38"/>
      <c r="AA835" s="9"/>
      <c r="AB835" s="366"/>
    </row>
    <row r="836" spans="15:28">
      <c r="O836" s="177"/>
      <c r="P836" s="38"/>
      <c r="Q836" s="38"/>
      <c r="R836" s="178"/>
      <c r="S836" s="38"/>
      <c r="T836" s="178"/>
      <c r="U836" s="38"/>
      <c r="AA836" s="9"/>
      <c r="AB836" s="366"/>
    </row>
    <row r="837" spans="15:28">
      <c r="O837" s="177"/>
      <c r="P837" s="38"/>
      <c r="Q837" s="38"/>
      <c r="R837" s="178"/>
      <c r="S837" s="38"/>
      <c r="T837" s="178"/>
      <c r="U837" s="38"/>
      <c r="AA837" s="9"/>
      <c r="AB837" s="366"/>
    </row>
    <row r="838" spans="15:28">
      <c r="O838" s="177"/>
      <c r="P838" s="38"/>
      <c r="Q838" s="38"/>
      <c r="R838" s="178"/>
      <c r="S838" s="38"/>
      <c r="T838" s="178"/>
      <c r="U838" s="38"/>
      <c r="AA838" s="9"/>
      <c r="AB838" s="366"/>
    </row>
    <row r="839" spans="15:28">
      <c r="O839" s="177"/>
      <c r="P839" s="38"/>
      <c r="Q839" s="38"/>
      <c r="R839" s="178"/>
      <c r="S839" s="38"/>
      <c r="T839" s="178"/>
      <c r="U839" s="38"/>
      <c r="AA839" s="9"/>
      <c r="AB839" s="366"/>
    </row>
    <row r="840" spans="15:28">
      <c r="O840" s="177"/>
      <c r="P840" s="38"/>
      <c r="Q840" s="38"/>
      <c r="R840" s="178"/>
      <c r="S840" s="38"/>
      <c r="T840" s="178"/>
      <c r="U840" s="38"/>
      <c r="AA840" s="9"/>
      <c r="AB840" s="366"/>
    </row>
    <row r="841" spans="15:28">
      <c r="O841" s="177"/>
      <c r="P841" s="38"/>
      <c r="Q841" s="38"/>
      <c r="R841" s="178"/>
      <c r="S841" s="38"/>
      <c r="T841" s="178"/>
      <c r="U841" s="38"/>
      <c r="AA841" s="9"/>
      <c r="AB841" s="366"/>
    </row>
    <row r="842" spans="15:28">
      <c r="O842" s="177"/>
      <c r="P842" s="38"/>
      <c r="Q842" s="38"/>
      <c r="R842" s="178"/>
      <c r="S842" s="38"/>
      <c r="T842" s="178"/>
      <c r="U842" s="38"/>
      <c r="AA842" s="9"/>
      <c r="AB842" s="366"/>
    </row>
    <row r="843" spans="15:28">
      <c r="O843" s="177"/>
      <c r="P843" s="38"/>
      <c r="Q843" s="38"/>
      <c r="R843" s="178"/>
      <c r="S843" s="38"/>
      <c r="T843" s="178"/>
      <c r="U843" s="38"/>
      <c r="AA843" s="9"/>
      <c r="AB843" s="366"/>
    </row>
    <row r="844" spans="15:28">
      <c r="O844" s="177"/>
      <c r="P844" s="38"/>
      <c r="Q844" s="38"/>
      <c r="R844" s="178"/>
      <c r="S844" s="38"/>
      <c r="T844" s="178"/>
      <c r="U844" s="38"/>
      <c r="AA844" s="9"/>
      <c r="AB844" s="366"/>
    </row>
    <row r="845" spans="15:28">
      <c r="O845" s="177"/>
      <c r="P845" s="38"/>
      <c r="Q845" s="38"/>
      <c r="R845" s="178"/>
      <c r="S845" s="38"/>
      <c r="T845" s="178"/>
      <c r="U845" s="38"/>
      <c r="AA845" s="9"/>
      <c r="AB845" s="366"/>
    </row>
    <row r="846" spans="15:28">
      <c r="O846" s="177"/>
      <c r="P846" s="38"/>
      <c r="Q846" s="38"/>
      <c r="R846" s="178"/>
      <c r="S846" s="38"/>
      <c r="T846" s="178"/>
      <c r="U846" s="38"/>
      <c r="AA846" s="9"/>
      <c r="AB846" s="366"/>
    </row>
    <row r="847" spans="15:28">
      <c r="O847" s="177"/>
      <c r="P847" s="38"/>
      <c r="Q847" s="38"/>
      <c r="R847" s="178"/>
      <c r="S847" s="38"/>
      <c r="T847" s="178"/>
      <c r="U847" s="38"/>
      <c r="AA847" s="9"/>
      <c r="AB847" s="366"/>
    </row>
    <row r="848" spans="15:28">
      <c r="O848" s="177"/>
      <c r="P848" s="38"/>
      <c r="Q848" s="38"/>
      <c r="R848" s="178"/>
      <c r="S848" s="38"/>
      <c r="T848" s="178"/>
      <c r="U848" s="38"/>
      <c r="AA848" s="9"/>
      <c r="AB848" s="366"/>
    </row>
    <row r="849" spans="15:28">
      <c r="O849" s="177"/>
      <c r="P849" s="38"/>
      <c r="Q849" s="38"/>
      <c r="R849" s="178"/>
      <c r="S849" s="38"/>
      <c r="T849" s="178"/>
      <c r="U849" s="38"/>
      <c r="AA849" s="9"/>
      <c r="AB849" s="366"/>
    </row>
    <row r="850" spans="15:28">
      <c r="O850" s="177"/>
      <c r="P850" s="38"/>
      <c r="Q850" s="38"/>
      <c r="R850" s="178"/>
      <c r="S850" s="38"/>
      <c r="T850" s="178"/>
      <c r="U850" s="38"/>
      <c r="AA850" s="9"/>
      <c r="AB850" s="366"/>
    </row>
    <row r="851" spans="15:28">
      <c r="O851" s="177"/>
      <c r="P851" s="38"/>
      <c r="Q851" s="38"/>
      <c r="R851" s="178"/>
      <c r="S851" s="38"/>
      <c r="T851" s="178"/>
      <c r="U851" s="38"/>
      <c r="AA851" s="9"/>
      <c r="AB851" s="366"/>
    </row>
    <row r="852" spans="15:28">
      <c r="O852" s="177"/>
      <c r="P852" s="38"/>
      <c r="Q852" s="38"/>
      <c r="R852" s="178"/>
      <c r="S852" s="38"/>
      <c r="T852" s="178"/>
      <c r="U852" s="38"/>
      <c r="AA852" s="9"/>
      <c r="AB852" s="366"/>
    </row>
    <row r="853" spans="15:28">
      <c r="O853" s="177"/>
      <c r="P853" s="38"/>
      <c r="Q853" s="38"/>
      <c r="R853" s="178"/>
      <c r="S853" s="38"/>
      <c r="T853" s="178"/>
      <c r="U853" s="38"/>
      <c r="AA853" s="9"/>
      <c r="AB853" s="366"/>
    </row>
    <row r="854" spans="15:28">
      <c r="O854" s="177"/>
      <c r="P854" s="38"/>
      <c r="Q854" s="38"/>
      <c r="R854" s="178"/>
      <c r="S854" s="38"/>
      <c r="T854" s="178"/>
      <c r="U854" s="38"/>
      <c r="AA854" s="9"/>
      <c r="AB854" s="366"/>
    </row>
    <row r="855" spans="15:28">
      <c r="O855" s="177"/>
      <c r="P855" s="38"/>
      <c r="Q855" s="38"/>
      <c r="R855" s="178"/>
      <c r="S855" s="38"/>
      <c r="T855" s="178"/>
      <c r="U855" s="38"/>
      <c r="AA855" s="9"/>
      <c r="AB855" s="366"/>
    </row>
    <row r="856" spans="15:28">
      <c r="O856" s="177"/>
      <c r="P856" s="38"/>
      <c r="Q856" s="38"/>
      <c r="R856" s="178"/>
      <c r="S856" s="38"/>
      <c r="T856" s="178"/>
      <c r="U856" s="38"/>
      <c r="AA856" s="9"/>
      <c r="AB856" s="366"/>
    </row>
    <row r="857" spans="15:28">
      <c r="O857" s="177"/>
      <c r="P857" s="38"/>
      <c r="Q857" s="38"/>
      <c r="R857" s="178"/>
      <c r="S857" s="38"/>
      <c r="T857" s="178"/>
      <c r="U857" s="38"/>
      <c r="AA857" s="9"/>
      <c r="AB857" s="366"/>
    </row>
    <row r="858" spans="15:28">
      <c r="O858" s="177"/>
      <c r="P858" s="38"/>
      <c r="Q858" s="38"/>
      <c r="R858" s="178"/>
      <c r="S858" s="38"/>
      <c r="T858" s="178"/>
      <c r="U858" s="38"/>
      <c r="AA858" s="9"/>
      <c r="AB858" s="366"/>
    </row>
    <row r="859" spans="15:28">
      <c r="O859" s="177"/>
      <c r="P859" s="38"/>
      <c r="Q859" s="38"/>
      <c r="R859" s="178"/>
      <c r="S859" s="38"/>
      <c r="T859" s="178"/>
      <c r="U859" s="38"/>
      <c r="AA859" s="9"/>
      <c r="AB859" s="366"/>
    </row>
    <row r="860" spans="15:28">
      <c r="O860" s="177"/>
      <c r="P860" s="38"/>
      <c r="Q860" s="38"/>
      <c r="R860" s="178"/>
      <c r="S860" s="38"/>
      <c r="T860" s="178"/>
      <c r="U860" s="38"/>
      <c r="AA860" s="9"/>
      <c r="AB860" s="366"/>
    </row>
    <row r="861" spans="15:28">
      <c r="O861" s="177"/>
      <c r="P861" s="38"/>
      <c r="Q861" s="38"/>
      <c r="R861" s="178"/>
      <c r="S861" s="38"/>
      <c r="T861" s="178"/>
      <c r="U861" s="38"/>
      <c r="AA861" s="9"/>
      <c r="AB861" s="366"/>
    </row>
    <row r="862" spans="15:28">
      <c r="O862" s="177"/>
      <c r="P862" s="38"/>
      <c r="Q862" s="38"/>
      <c r="R862" s="178"/>
      <c r="S862" s="38"/>
      <c r="T862" s="178"/>
      <c r="U862" s="38"/>
      <c r="AA862" s="9"/>
      <c r="AB862" s="366"/>
    </row>
    <row r="863" spans="15:28">
      <c r="O863" s="177"/>
      <c r="P863" s="38"/>
      <c r="Q863" s="38"/>
      <c r="R863" s="178"/>
      <c r="S863" s="38"/>
      <c r="T863" s="178"/>
      <c r="U863" s="38"/>
      <c r="AA863" s="9"/>
      <c r="AB863" s="366"/>
    </row>
    <row r="864" spans="15:28">
      <c r="O864" s="177"/>
      <c r="P864" s="38"/>
      <c r="Q864" s="38"/>
      <c r="R864" s="178"/>
      <c r="S864" s="38"/>
      <c r="T864" s="178"/>
      <c r="U864" s="38"/>
      <c r="AA864" s="9"/>
      <c r="AB864" s="366"/>
    </row>
    <row r="865" spans="15:28">
      <c r="O865" s="177"/>
      <c r="P865" s="38"/>
      <c r="Q865" s="38"/>
      <c r="R865" s="178"/>
      <c r="S865" s="38"/>
      <c r="T865" s="178"/>
      <c r="U865" s="38"/>
      <c r="AA865" s="9"/>
      <c r="AB865" s="366"/>
    </row>
    <row r="866" spans="15:28">
      <c r="O866" s="177"/>
      <c r="P866" s="38"/>
      <c r="Q866" s="38"/>
      <c r="R866" s="178"/>
      <c r="S866" s="38"/>
      <c r="T866" s="178"/>
      <c r="U866" s="38"/>
      <c r="AA866" s="9"/>
      <c r="AB866" s="366"/>
    </row>
    <row r="867" spans="15:28">
      <c r="O867" s="177"/>
      <c r="P867" s="38"/>
      <c r="Q867" s="38"/>
      <c r="R867" s="178"/>
      <c r="S867" s="38"/>
      <c r="T867" s="178"/>
      <c r="U867" s="38"/>
      <c r="AA867" s="9"/>
      <c r="AB867" s="366"/>
    </row>
    <row r="868" spans="15:28">
      <c r="O868" s="177"/>
      <c r="P868" s="38"/>
      <c r="Q868" s="38"/>
      <c r="R868" s="178"/>
      <c r="S868" s="38"/>
      <c r="T868" s="178"/>
      <c r="U868" s="38"/>
      <c r="AA868" s="9"/>
      <c r="AB868" s="366"/>
    </row>
    <row r="869" spans="15:28">
      <c r="O869" s="177"/>
      <c r="P869" s="38"/>
      <c r="Q869" s="38"/>
      <c r="R869" s="178"/>
      <c r="S869" s="38"/>
      <c r="T869" s="178"/>
      <c r="U869" s="38"/>
      <c r="AA869" s="9"/>
      <c r="AB869" s="366"/>
    </row>
    <row r="870" spans="15:28">
      <c r="O870" s="177"/>
      <c r="P870" s="38"/>
      <c r="Q870" s="38"/>
      <c r="R870" s="178"/>
      <c r="S870" s="38"/>
      <c r="T870" s="178"/>
      <c r="U870" s="38"/>
      <c r="AA870" s="9"/>
      <c r="AB870" s="366"/>
    </row>
    <row r="871" spans="15:28">
      <c r="O871" s="177"/>
      <c r="P871" s="38"/>
      <c r="Q871" s="38"/>
      <c r="R871" s="178"/>
      <c r="S871" s="38"/>
      <c r="T871" s="178"/>
      <c r="U871" s="38"/>
      <c r="AA871" s="9"/>
      <c r="AB871" s="366"/>
    </row>
    <row r="872" spans="15:28">
      <c r="O872" s="177"/>
      <c r="P872" s="38"/>
      <c r="Q872" s="38"/>
      <c r="R872" s="178"/>
      <c r="S872" s="38"/>
      <c r="T872" s="178"/>
      <c r="U872" s="38"/>
      <c r="AA872" s="9"/>
      <c r="AB872" s="366"/>
    </row>
    <row r="873" spans="15:28">
      <c r="O873" s="177"/>
      <c r="P873" s="38"/>
      <c r="Q873" s="38"/>
      <c r="R873" s="178"/>
      <c r="S873" s="38"/>
      <c r="T873" s="178"/>
      <c r="U873" s="38"/>
      <c r="AA873" s="9"/>
      <c r="AB873" s="366"/>
    </row>
    <row r="874" spans="15:28">
      <c r="O874" s="177"/>
      <c r="P874" s="38"/>
      <c r="Q874" s="38"/>
      <c r="R874" s="178"/>
      <c r="S874" s="38"/>
      <c r="T874" s="178"/>
      <c r="U874" s="38"/>
      <c r="AA874" s="9"/>
      <c r="AB874" s="366"/>
    </row>
    <row r="875" spans="15:28">
      <c r="O875" s="177"/>
      <c r="P875" s="38"/>
      <c r="Q875" s="38"/>
      <c r="R875" s="178"/>
      <c r="S875" s="38"/>
      <c r="T875" s="178"/>
      <c r="U875" s="38"/>
      <c r="AA875" s="9"/>
      <c r="AB875" s="366"/>
    </row>
    <row r="876" spans="15:28">
      <c r="O876" s="177"/>
      <c r="P876" s="38"/>
      <c r="Q876" s="38"/>
      <c r="R876" s="178"/>
      <c r="S876" s="38"/>
      <c r="T876" s="178"/>
      <c r="U876" s="38"/>
      <c r="AA876" s="9"/>
      <c r="AB876" s="366"/>
    </row>
    <row r="877" spans="15:28">
      <c r="O877" s="177"/>
      <c r="P877" s="38"/>
      <c r="Q877" s="38"/>
      <c r="R877" s="178"/>
      <c r="S877" s="38"/>
      <c r="T877" s="178"/>
      <c r="U877" s="38"/>
      <c r="AA877" s="9"/>
      <c r="AB877" s="366"/>
    </row>
    <row r="878" spans="15:28">
      <c r="O878" s="177"/>
      <c r="P878" s="38"/>
      <c r="Q878" s="38"/>
      <c r="R878" s="178"/>
      <c r="S878" s="38"/>
      <c r="T878" s="178"/>
      <c r="U878" s="38"/>
      <c r="AA878" s="9"/>
      <c r="AB878" s="366"/>
    </row>
    <row r="879" spans="15:28">
      <c r="O879" s="177"/>
      <c r="P879" s="38"/>
      <c r="Q879" s="38"/>
      <c r="R879" s="178"/>
      <c r="S879" s="38"/>
      <c r="T879" s="178"/>
      <c r="U879" s="38"/>
      <c r="AA879" s="9"/>
      <c r="AB879" s="366"/>
    </row>
    <row r="880" spans="15:28">
      <c r="O880" s="177"/>
      <c r="P880" s="38"/>
      <c r="Q880" s="38"/>
      <c r="R880" s="178"/>
      <c r="S880" s="38"/>
      <c r="T880" s="178"/>
      <c r="U880" s="38"/>
      <c r="AA880" s="9"/>
      <c r="AB880" s="366"/>
    </row>
    <row r="881" spans="15:28">
      <c r="O881" s="177"/>
      <c r="P881" s="38"/>
      <c r="Q881" s="38"/>
      <c r="R881" s="178"/>
      <c r="S881" s="38"/>
      <c r="T881" s="178"/>
      <c r="U881" s="38"/>
      <c r="AA881" s="9"/>
      <c r="AB881" s="366"/>
    </row>
    <row r="882" spans="15:28">
      <c r="O882" s="177"/>
      <c r="P882" s="38"/>
      <c r="Q882" s="38"/>
      <c r="R882" s="178"/>
      <c r="S882" s="38"/>
      <c r="T882" s="178"/>
      <c r="U882" s="38"/>
      <c r="AA882" s="9"/>
      <c r="AB882" s="366"/>
    </row>
    <row r="883" spans="15:28">
      <c r="O883" s="177"/>
      <c r="P883" s="38"/>
      <c r="Q883" s="38"/>
      <c r="R883" s="178"/>
      <c r="S883" s="38"/>
      <c r="T883" s="178"/>
      <c r="U883" s="38"/>
      <c r="AA883" s="9"/>
      <c r="AB883" s="366"/>
    </row>
    <row r="884" spans="15:28">
      <c r="O884" s="177"/>
      <c r="P884" s="38"/>
      <c r="Q884" s="38"/>
      <c r="R884" s="178"/>
      <c r="S884" s="38"/>
      <c r="T884" s="178"/>
      <c r="U884" s="38"/>
      <c r="AA884" s="9"/>
      <c r="AB884" s="366"/>
    </row>
    <row r="885" spans="15:28">
      <c r="O885" s="177"/>
      <c r="P885" s="38"/>
      <c r="Q885" s="38"/>
      <c r="R885" s="178"/>
      <c r="S885" s="38"/>
      <c r="T885" s="178"/>
      <c r="U885" s="38"/>
      <c r="AA885" s="9"/>
      <c r="AB885" s="366"/>
    </row>
    <row r="886" spans="15:28">
      <c r="O886" s="177"/>
      <c r="P886" s="38"/>
      <c r="Q886" s="38"/>
      <c r="R886" s="178"/>
      <c r="S886" s="38"/>
      <c r="T886" s="178"/>
      <c r="U886" s="38"/>
      <c r="AA886" s="9"/>
      <c r="AB886" s="366"/>
    </row>
    <row r="887" spans="15:28">
      <c r="O887" s="177"/>
      <c r="P887" s="38"/>
      <c r="Q887" s="38"/>
      <c r="R887" s="178"/>
      <c r="S887" s="38"/>
      <c r="T887" s="178"/>
      <c r="U887" s="38"/>
      <c r="AA887" s="9"/>
      <c r="AB887" s="366"/>
    </row>
    <row r="888" spans="15:28">
      <c r="O888" s="177"/>
      <c r="P888" s="38"/>
      <c r="Q888" s="38"/>
      <c r="R888" s="178"/>
      <c r="S888" s="38"/>
      <c r="T888" s="178"/>
      <c r="U888" s="38"/>
      <c r="AA888" s="9"/>
      <c r="AB888" s="366"/>
    </row>
    <row r="889" spans="15:28">
      <c r="O889" s="177"/>
      <c r="P889" s="38"/>
      <c r="Q889" s="38"/>
      <c r="R889" s="178"/>
      <c r="S889" s="38"/>
      <c r="T889" s="178"/>
      <c r="U889" s="38"/>
      <c r="AA889" s="9"/>
      <c r="AB889" s="366"/>
    </row>
    <row r="890" spans="15:28">
      <c r="O890" s="177"/>
      <c r="P890" s="38"/>
      <c r="Q890" s="38"/>
      <c r="R890" s="178"/>
      <c r="S890" s="38"/>
      <c r="T890" s="178"/>
      <c r="U890" s="38"/>
      <c r="AA890" s="9"/>
      <c r="AB890" s="366"/>
    </row>
    <row r="891" spans="15:28">
      <c r="O891" s="177"/>
      <c r="P891" s="38"/>
      <c r="Q891" s="38"/>
      <c r="R891" s="178"/>
      <c r="S891" s="38"/>
      <c r="T891" s="178"/>
      <c r="U891" s="38"/>
      <c r="AA891" s="9"/>
      <c r="AB891" s="366"/>
    </row>
    <row r="892" spans="15:28">
      <c r="O892" s="177"/>
      <c r="P892" s="38"/>
      <c r="Q892" s="38"/>
      <c r="R892" s="178"/>
      <c r="S892" s="38"/>
      <c r="T892" s="178"/>
      <c r="U892" s="38"/>
      <c r="AA892" s="9"/>
      <c r="AB892" s="366"/>
    </row>
    <row r="893" spans="15:28">
      <c r="O893" s="177"/>
      <c r="P893" s="38"/>
      <c r="Q893" s="38"/>
      <c r="R893" s="178"/>
      <c r="S893" s="38"/>
      <c r="T893" s="178"/>
      <c r="U893" s="38"/>
      <c r="AA893" s="9"/>
      <c r="AB893" s="366"/>
    </row>
    <row r="894" spans="15:28">
      <c r="O894" s="177"/>
      <c r="P894" s="38"/>
      <c r="Q894" s="38"/>
      <c r="R894" s="178"/>
      <c r="S894" s="38"/>
      <c r="T894" s="178"/>
      <c r="U894" s="38"/>
      <c r="AA894" s="9"/>
      <c r="AB894" s="366"/>
    </row>
    <row r="895" spans="15:28">
      <c r="O895" s="177"/>
      <c r="P895" s="38"/>
      <c r="Q895" s="38"/>
      <c r="R895" s="178"/>
      <c r="S895" s="38"/>
      <c r="T895" s="178"/>
      <c r="U895" s="38"/>
      <c r="AA895" s="9"/>
      <c r="AB895" s="366"/>
    </row>
    <row r="896" spans="15:28">
      <c r="O896" s="177"/>
      <c r="P896" s="38"/>
      <c r="Q896" s="38"/>
      <c r="R896" s="178"/>
      <c r="S896" s="38"/>
      <c r="T896" s="178"/>
      <c r="U896" s="38"/>
      <c r="AA896" s="9"/>
      <c r="AB896" s="366"/>
    </row>
    <row r="897" spans="15:28">
      <c r="O897" s="177"/>
      <c r="P897" s="38"/>
      <c r="Q897" s="38"/>
      <c r="R897" s="178"/>
      <c r="S897" s="38"/>
      <c r="T897" s="178"/>
      <c r="U897" s="38"/>
      <c r="AA897" s="9"/>
      <c r="AB897" s="366"/>
    </row>
    <row r="898" spans="15:28">
      <c r="O898" s="177"/>
      <c r="P898" s="38"/>
      <c r="Q898" s="38"/>
      <c r="R898" s="178"/>
      <c r="S898" s="38"/>
      <c r="T898" s="178"/>
      <c r="U898" s="38"/>
      <c r="AA898" s="9"/>
      <c r="AB898" s="366"/>
    </row>
    <row r="899" spans="15:28">
      <c r="O899" s="177"/>
      <c r="P899" s="38"/>
      <c r="Q899" s="38"/>
      <c r="R899" s="178"/>
      <c r="S899" s="38"/>
      <c r="T899" s="178"/>
      <c r="U899" s="38"/>
      <c r="AA899" s="9"/>
      <c r="AB899" s="366"/>
    </row>
    <row r="900" spans="15:28">
      <c r="O900" s="177"/>
      <c r="P900" s="38"/>
      <c r="Q900" s="38"/>
      <c r="R900" s="178"/>
      <c r="S900" s="38"/>
      <c r="T900" s="178"/>
      <c r="U900" s="38"/>
      <c r="AA900" s="9"/>
      <c r="AB900" s="366"/>
    </row>
    <row r="901" spans="15:28">
      <c r="O901" s="177"/>
      <c r="P901" s="38"/>
      <c r="Q901" s="38"/>
      <c r="R901" s="178"/>
      <c r="S901" s="38"/>
      <c r="T901" s="178"/>
      <c r="U901" s="38"/>
      <c r="AA901" s="9"/>
      <c r="AB901" s="366"/>
    </row>
    <row r="902" spans="15:28">
      <c r="O902" s="177"/>
      <c r="P902" s="38"/>
      <c r="Q902" s="38"/>
      <c r="R902" s="178"/>
      <c r="S902" s="38"/>
      <c r="T902" s="178"/>
      <c r="U902" s="38"/>
      <c r="AA902" s="9"/>
      <c r="AB902" s="366"/>
    </row>
    <row r="903" spans="15:28">
      <c r="O903" s="177"/>
      <c r="P903" s="38"/>
      <c r="Q903" s="38"/>
      <c r="R903" s="178"/>
      <c r="S903" s="38"/>
      <c r="T903" s="178"/>
      <c r="U903" s="38"/>
      <c r="AA903" s="9"/>
      <c r="AB903" s="366"/>
    </row>
    <row r="904" spans="15:28">
      <c r="O904" s="177"/>
      <c r="P904" s="38"/>
      <c r="Q904" s="38"/>
      <c r="R904" s="178"/>
      <c r="S904" s="38"/>
      <c r="T904" s="178"/>
      <c r="U904" s="38"/>
      <c r="AA904" s="9"/>
      <c r="AB904" s="366"/>
    </row>
    <row r="905" spans="15:28">
      <c r="O905" s="177"/>
      <c r="P905" s="38"/>
      <c r="Q905" s="38"/>
      <c r="R905" s="178"/>
      <c r="S905" s="38"/>
      <c r="T905" s="178"/>
      <c r="U905" s="38"/>
      <c r="AA905" s="9"/>
      <c r="AB905" s="366"/>
    </row>
    <row r="906" spans="15:28">
      <c r="O906" s="177"/>
      <c r="P906" s="38"/>
      <c r="Q906" s="38"/>
      <c r="R906" s="178"/>
      <c r="S906" s="38"/>
      <c r="T906" s="178"/>
      <c r="U906" s="38"/>
      <c r="AA906" s="9"/>
      <c r="AB906" s="366"/>
    </row>
    <row r="907" spans="15:28">
      <c r="O907" s="177"/>
      <c r="P907" s="38"/>
      <c r="Q907" s="38"/>
      <c r="R907" s="178"/>
      <c r="S907" s="38"/>
      <c r="T907" s="178"/>
      <c r="U907" s="38"/>
      <c r="AA907" s="9"/>
      <c r="AB907" s="366"/>
    </row>
    <row r="908" spans="15:28">
      <c r="O908" s="177"/>
      <c r="P908" s="38"/>
      <c r="Q908" s="38"/>
      <c r="R908" s="178"/>
      <c r="S908" s="38"/>
      <c r="T908" s="178"/>
      <c r="U908" s="38"/>
      <c r="AA908" s="9"/>
      <c r="AB908" s="366"/>
    </row>
    <row r="909" spans="15:28">
      <c r="O909" s="177"/>
      <c r="P909" s="38"/>
      <c r="Q909" s="38"/>
      <c r="R909" s="178"/>
      <c r="S909" s="38"/>
      <c r="T909" s="178"/>
      <c r="U909" s="38"/>
      <c r="AA909" s="9"/>
      <c r="AB909" s="366"/>
    </row>
    <row r="910" spans="15:28">
      <c r="O910" s="177"/>
      <c r="P910" s="38"/>
      <c r="Q910" s="38"/>
      <c r="R910" s="178"/>
      <c r="S910" s="38"/>
      <c r="T910" s="178"/>
      <c r="U910" s="38"/>
      <c r="AA910" s="9"/>
      <c r="AB910" s="366"/>
    </row>
    <row r="911" spans="15:28">
      <c r="O911" s="177"/>
      <c r="P911" s="38"/>
      <c r="Q911" s="38"/>
      <c r="R911" s="178"/>
      <c r="S911" s="38"/>
      <c r="T911" s="178"/>
      <c r="U911" s="38"/>
      <c r="AA911" s="9"/>
      <c r="AB911" s="366"/>
    </row>
    <row r="912" spans="15:28">
      <c r="O912" s="177"/>
      <c r="P912" s="38"/>
      <c r="Q912" s="38"/>
      <c r="R912" s="178"/>
      <c r="S912" s="38"/>
      <c r="T912" s="178"/>
      <c r="U912" s="38"/>
      <c r="AA912" s="9"/>
      <c r="AB912" s="366"/>
    </row>
    <row r="913" spans="15:28">
      <c r="O913" s="177"/>
      <c r="P913" s="38"/>
      <c r="Q913" s="38"/>
      <c r="R913" s="178"/>
      <c r="S913" s="38"/>
      <c r="T913" s="178"/>
      <c r="U913" s="38"/>
      <c r="AA913" s="9"/>
      <c r="AB913" s="366"/>
    </row>
    <row r="914" spans="15:28">
      <c r="O914" s="177"/>
      <c r="P914" s="38"/>
      <c r="Q914" s="38"/>
      <c r="R914" s="178"/>
      <c r="S914" s="38"/>
      <c r="T914" s="178"/>
      <c r="U914" s="38"/>
      <c r="AA914" s="9"/>
      <c r="AB914" s="366"/>
    </row>
    <row r="915" spans="15:28">
      <c r="O915" s="177"/>
      <c r="P915" s="38"/>
      <c r="Q915" s="38"/>
      <c r="R915" s="178"/>
      <c r="S915" s="38"/>
      <c r="T915" s="178"/>
      <c r="U915" s="38"/>
      <c r="AA915" s="9"/>
      <c r="AB915" s="366"/>
    </row>
    <row r="916" spans="15:28">
      <c r="O916" s="177"/>
      <c r="P916" s="38"/>
      <c r="Q916" s="38"/>
      <c r="R916" s="178"/>
      <c r="S916" s="38"/>
      <c r="T916" s="178"/>
      <c r="U916" s="38"/>
      <c r="AA916" s="9"/>
      <c r="AB916" s="366"/>
    </row>
    <row r="917" spans="15:28">
      <c r="O917" s="177"/>
      <c r="P917" s="38"/>
      <c r="Q917" s="38"/>
      <c r="R917" s="178"/>
      <c r="S917" s="38"/>
      <c r="T917" s="178"/>
      <c r="U917" s="38"/>
      <c r="AA917" s="9"/>
      <c r="AB917" s="366"/>
    </row>
    <row r="918" spans="15:28">
      <c r="O918" s="177"/>
      <c r="P918" s="38"/>
      <c r="Q918" s="38"/>
      <c r="R918" s="178"/>
      <c r="S918" s="38"/>
      <c r="T918" s="178"/>
      <c r="U918" s="38"/>
      <c r="AA918" s="9"/>
      <c r="AB918" s="366"/>
    </row>
    <row r="919" spans="15:28">
      <c r="O919" s="177"/>
      <c r="P919" s="38"/>
      <c r="Q919" s="38"/>
      <c r="R919" s="178"/>
      <c r="S919" s="38"/>
      <c r="T919" s="178"/>
      <c r="U919" s="38"/>
      <c r="AA919" s="9"/>
      <c r="AB919" s="366"/>
    </row>
    <row r="920" spans="15:28">
      <c r="O920" s="177"/>
      <c r="P920" s="38"/>
      <c r="Q920" s="38"/>
      <c r="R920" s="178"/>
      <c r="S920" s="38"/>
      <c r="T920" s="178"/>
      <c r="U920" s="38"/>
      <c r="AA920" s="9"/>
      <c r="AB920" s="366"/>
    </row>
    <row r="921" spans="15:28">
      <c r="O921" s="177"/>
      <c r="P921" s="38"/>
      <c r="Q921" s="38"/>
      <c r="R921" s="178"/>
      <c r="S921" s="38"/>
      <c r="T921" s="178"/>
      <c r="U921" s="38"/>
      <c r="AA921" s="9"/>
      <c r="AB921" s="366"/>
    </row>
    <row r="922" spans="15:28">
      <c r="O922" s="177"/>
      <c r="P922" s="38"/>
      <c r="Q922" s="38"/>
      <c r="R922" s="178"/>
      <c r="S922" s="38"/>
      <c r="T922" s="178"/>
      <c r="U922" s="38"/>
      <c r="AA922" s="9"/>
      <c r="AB922" s="366"/>
    </row>
    <row r="923" spans="15:28">
      <c r="O923" s="177"/>
      <c r="P923" s="38"/>
      <c r="Q923" s="38"/>
      <c r="R923" s="178"/>
      <c r="S923" s="38"/>
      <c r="T923" s="178"/>
      <c r="U923" s="38"/>
      <c r="AA923" s="9"/>
      <c r="AB923" s="366"/>
    </row>
    <row r="924" spans="15:28">
      <c r="O924" s="177"/>
      <c r="P924" s="38"/>
      <c r="Q924" s="38"/>
      <c r="R924" s="178"/>
      <c r="S924" s="38"/>
      <c r="T924" s="178"/>
      <c r="U924" s="38"/>
      <c r="AA924" s="9"/>
      <c r="AB924" s="366"/>
    </row>
    <row r="925" spans="15:28">
      <c r="O925" s="177"/>
      <c r="P925" s="38"/>
      <c r="Q925" s="38"/>
      <c r="R925" s="178"/>
      <c r="S925" s="38"/>
      <c r="T925" s="178"/>
      <c r="U925" s="38"/>
      <c r="AA925" s="9"/>
      <c r="AB925" s="366"/>
    </row>
    <row r="926" spans="15:28">
      <c r="O926" s="177"/>
      <c r="P926" s="38"/>
      <c r="Q926" s="38"/>
      <c r="R926" s="178"/>
      <c r="S926" s="38"/>
      <c r="T926" s="178"/>
      <c r="U926" s="38"/>
      <c r="AA926" s="9"/>
      <c r="AB926" s="366"/>
    </row>
    <row r="927" spans="15:28">
      <c r="O927" s="177"/>
      <c r="P927" s="38"/>
      <c r="Q927" s="38"/>
      <c r="R927" s="178"/>
      <c r="S927" s="38"/>
      <c r="T927" s="178"/>
      <c r="U927" s="38"/>
      <c r="AA927" s="9"/>
      <c r="AB927" s="366"/>
    </row>
    <row r="928" spans="15:28">
      <c r="O928" s="177"/>
      <c r="P928" s="38"/>
      <c r="Q928" s="38"/>
      <c r="R928" s="178"/>
      <c r="S928" s="38"/>
      <c r="T928" s="178"/>
      <c r="U928" s="38"/>
      <c r="AA928" s="9"/>
      <c r="AB928" s="366"/>
    </row>
    <row r="929" spans="15:28">
      <c r="O929" s="177"/>
      <c r="P929" s="38"/>
      <c r="Q929" s="38"/>
      <c r="R929" s="178"/>
      <c r="S929" s="38"/>
      <c r="T929" s="178"/>
      <c r="U929" s="38"/>
      <c r="AA929" s="9"/>
      <c r="AB929" s="366"/>
    </row>
    <row r="930" spans="15:28">
      <c r="O930" s="177"/>
      <c r="P930" s="38"/>
      <c r="Q930" s="38"/>
      <c r="R930" s="178"/>
      <c r="S930" s="38"/>
      <c r="T930" s="178"/>
      <c r="U930" s="38"/>
      <c r="AA930" s="9"/>
      <c r="AB930" s="366"/>
    </row>
    <row r="931" spans="15:28">
      <c r="O931" s="177"/>
      <c r="P931" s="38"/>
      <c r="Q931" s="38"/>
      <c r="R931" s="178"/>
      <c r="S931" s="38"/>
      <c r="T931" s="178"/>
      <c r="U931" s="38"/>
      <c r="AA931" s="9"/>
      <c r="AB931" s="366"/>
    </row>
    <row r="932" spans="15:28">
      <c r="O932" s="177"/>
      <c r="P932" s="38"/>
      <c r="Q932" s="38"/>
      <c r="R932" s="178"/>
      <c r="S932" s="38"/>
      <c r="T932" s="178"/>
      <c r="U932" s="38"/>
      <c r="AA932" s="9"/>
      <c r="AB932" s="366"/>
    </row>
    <row r="933" spans="15:28">
      <c r="O933" s="177"/>
      <c r="P933" s="38"/>
      <c r="Q933" s="38"/>
      <c r="R933" s="178"/>
      <c r="S933" s="38"/>
      <c r="T933" s="178"/>
      <c r="U933" s="38"/>
      <c r="AA933" s="9"/>
      <c r="AB933" s="366"/>
    </row>
    <row r="934" spans="15:28">
      <c r="O934" s="177"/>
      <c r="P934" s="38"/>
      <c r="Q934" s="38"/>
      <c r="R934" s="178"/>
      <c r="S934" s="38"/>
      <c r="T934" s="178"/>
      <c r="U934" s="38"/>
      <c r="AA934" s="9"/>
      <c r="AB934" s="366"/>
    </row>
    <row r="935" spans="15:28">
      <c r="O935" s="177"/>
      <c r="P935" s="38"/>
      <c r="Q935" s="38"/>
      <c r="R935" s="178"/>
      <c r="S935" s="38"/>
      <c r="T935" s="178"/>
      <c r="U935" s="38"/>
      <c r="AA935" s="9"/>
      <c r="AB935" s="366"/>
    </row>
    <row r="936" spans="15:28">
      <c r="O936" s="177"/>
      <c r="P936" s="38"/>
      <c r="Q936" s="38"/>
      <c r="R936" s="178"/>
      <c r="S936" s="38"/>
      <c r="T936" s="178"/>
      <c r="U936" s="38"/>
      <c r="AA936" s="9"/>
      <c r="AB936" s="366"/>
    </row>
    <row r="937" spans="15:28">
      <c r="O937" s="177"/>
      <c r="P937" s="38"/>
      <c r="Q937" s="38"/>
      <c r="R937" s="178"/>
      <c r="S937" s="38"/>
      <c r="T937" s="178"/>
      <c r="U937" s="38"/>
      <c r="AA937" s="9"/>
      <c r="AB937" s="366"/>
    </row>
    <row r="938" spans="15:28">
      <c r="O938" s="177"/>
      <c r="P938" s="38"/>
      <c r="Q938" s="38"/>
      <c r="R938" s="178"/>
      <c r="S938" s="38"/>
      <c r="T938" s="178"/>
      <c r="U938" s="38"/>
      <c r="AA938" s="9"/>
      <c r="AB938" s="366"/>
    </row>
    <row r="939" spans="15:28">
      <c r="O939" s="177"/>
      <c r="P939" s="38"/>
      <c r="Q939" s="38"/>
      <c r="R939" s="178"/>
      <c r="S939" s="38"/>
      <c r="T939" s="178"/>
      <c r="U939" s="38"/>
      <c r="AA939" s="9"/>
      <c r="AB939" s="366"/>
    </row>
    <row r="940" spans="15:28">
      <c r="O940" s="177"/>
      <c r="P940" s="38"/>
      <c r="Q940" s="38"/>
      <c r="R940" s="178"/>
      <c r="S940" s="38"/>
      <c r="T940" s="178"/>
      <c r="U940" s="38"/>
      <c r="AA940" s="9"/>
      <c r="AB940" s="366"/>
    </row>
    <row r="941" spans="15:28">
      <c r="O941" s="177"/>
      <c r="P941" s="38"/>
      <c r="Q941" s="38"/>
      <c r="R941" s="178"/>
      <c r="S941" s="38"/>
      <c r="T941" s="178"/>
      <c r="U941" s="38"/>
      <c r="AA941" s="9"/>
      <c r="AB941" s="366"/>
    </row>
    <row r="942" spans="15:28">
      <c r="O942" s="177"/>
      <c r="P942" s="38"/>
      <c r="Q942" s="38"/>
      <c r="R942" s="178"/>
      <c r="S942" s="38"/>
      <c r="T942" s="178"/>
      <c r="U942" s="38"/>
      <c r="AA942" s="9"/>
      <c r="AB942" s="366"/>
    </row>
    <row r="943" spans="15:28">
      <c r="O943" s="177"/>
      <c r="P943" s="38"/>
      <c r="Q943" s="38"/>
      <c r="R943" s="178"/>
      <c r="S943" s="38"/>
      <c r="T943" s="178"/>
      <c r="U943" s="38"/>
      <c r="AA943" s="9"/>
      <c r="AB943" s="366"/>
    </row>
    <row r="944" spans="15:28">
      <c r="O944" s="177"/>
      <c r="P944" s="38"/>
      <c r="Q944" s="38"/>
      <c r="R944" s="178"/>
      <c r="S944" s="38"/>
      <c r="T944" s="178"/>
      <c r="U944" s="38"/>
      <c r="AA944" s="9"/>
      <c r="AB944" s="366"/>
    </row>
    <row r="945" spans="15:28">
      <c r="O945" s="177"/>
      <c r="P945" s="38"/>
      <c r="Q945" s="38"/>
      <c r="R945" s="178"/>
      <c r="S945" s="38"/>
      <c r="T945" s="178"/>
      <c r="U945" s="38"/>
      <c r="AA945" s="9"/>
      <c r="AB945" s="366"/>
    </row>
    <row r="946" spans="15:28">
      <c r="O946" s="177"/>
      <c r="P946" s="38"/>
      <c r="Q946" s="38"/>
      <c r="R946" s="178"/>
      <c r="S946" s="38"/>
      <c r="T946" s="178"/>
      <c r="U946" s="38"/>
      <c r="AA946" s="9"/>
      <c r="AB946" s="366"/>
    </row>
    <row r="947" spans="15:28">
      <c r="O947" s="177"/>
      <c r="P947" s="38"/>
      <c r="Q947" s="38"/>
      <c r="R947" s="178"/>
      <c r="S947" s="38"/>
      <c r="T947" s="178"/>
      <c r="U947" s="38"/>
      <c r="AA947" s="9"/>
      <c r="AB947" s="366"/>
    </row>
    <row r="948" spans="15:28">
      <c r="O948" s="177"/>
      <c r="P948" s="38"/>
      <c r="Q948" s="38"/>
      <c r="R948" s="178"/>
      <c r="S948" s="38"/>
      <c r="T948" s="178"/>
      <c r="U948" s="38"/>
      <c r="AA948" s="9"/>
      <c r="AB948" s="366"/>
    </row>
    <row r="949" spans="15:28">
      <c r="O949" s="177"/>
      <c r="P949" s="38"/>
      <c r="Q949" s="38"/>
      <c r="R949" s="178"/>
      <c r="S949" s="38"/>
      <c r="T949" s="178"/>
      <c r="U949" s="38"/>
      <c r="AA949" s="9"/>
      <c r="AB949" s="366"/>
    </row>
    <row r="950" spans="15:28">
      <c r="O950" s="177"/>
      <c r="P950" s="38"/>
      <c r="Q950" s="38"/>
      <c r="R950" s="178"/>
      <c r="S950" s="38"/>
      <c r="T950" s="178"/>
      <c r="U950" s="38"/>
      <c r="AA950" s="9"/>
      <c r="AB950" s="366"/>
    </row>
    <row r="951" spans="15:28">
      <c r="O951" s="177"/>
      <c r="P951" s="38"/>
      <c r="Q951" s="38"/>
      <c r="R951" s="178"/>
      <c r="S951" s="38"/>
      <c r="T951" s="178"/>
      <c r="U951" s="38"/>
      <c r="AA951" s="9"/>
      <c r="AB951" s="366"/>
    </row>
    <row r="952" spans="15:28">
      <c r="O952" s="177"/>
      <c r="P952" s="38"/>
      <c r="Q952" s="38"/>
      <c r="R952" s="178"/>
      <c r="S952" s="38"/>
      <c r="T952" s="178"/>
      <c r="U952" s="38"/>
      <c r="AA952" s="9"/>
      <c r="AB952" s="366"/>
    </row>
    <row r="953" spans="15:28">
      <c r="O953" s="177"/>
      <c r="P953" s="38"/>
      <c r="Q953" s="38"/>
      <c r="R953" s="178"/>
      <c r="S953" s="38"/>
      <c r="T953" s="178"/>
      <c r="U953" s="38"/>
      <c r="AA953" s="9"/>
      <c r="AB953" s="366"/>
    </row>
    <row r="954" spans="15:28">
      <c r="O954" s="177"/>
      <c r="P954" s="38"/>
      <c r="Q954" s="38"/>
      <c r="R954" s="178"/>
      <c r="S954" s="38"/>
      <c r="T954" s="178"/>
      <c r="U954" s="38"/>
      <c r="AA954" s="9"/>
      <c r="AB954" s="366"/>
    </row>
    <row r="955" spans="15:28">
      <c r="O955" s="177"/>
      <c r="P955" s="38"/>
      <c r="Q955" s="38"/>
      <c r="R955" s="178"/>
      <c r="S955" s="38"/>
      <c r="T955" s="178"/>
      <c r="U955" s="38"/>
      <c r="AA955" s="9"/>
      <c r="AB955" s="366"/>
    </row>
    <row r="956" spans="15:28">
      <c r="O956" s="177"/>
      <c r="P956" s="38"/>
      <c r="Q956" s="38"/>
      <c r="R956" s="178"/>
      <c r="S956" s="38"/>
      <c r="T956" s="178"/>
      <c r="U956" s="38"/>
      <c r="AA956" s="9"/>
      <c r="AB956" s="366"/>
    </row>
    <row r="957" spans="15:28">
      <c r="O957" s="177"/>
      <c r="P957" s="38"/>
      <c r="Q957" s="38"/>
      <c r="R957" s="178"/>
      <c r="S957" s="38"/>
      <c r="T957" s="178"/>
      <c r="U957" s="38"/>
      <c r="AA957" s="9"/>
      <c r="AB957" s="366"/>
    </row>
    <row r="958" spans="15:28">
      <c r="O958" s="177"/>
      <c r="P958" s="38"/>
      <c r="Q958" s="38"/>
      <c r="R958" s="178"/>
      <c r="S958" s="38"/>
      <c r="T958" s="178"/>
      <c r="U958" s="38"/>
      <c r="AA958" s="9"/>
      <c r="AB958" s="366"/>
    </row>
    <row r="959" spans="15:28">
      <c r="O959" s="177"/>
      <c r="P959" s="38"/>
      <c r="Q959" s="38"/>
      <c r="R959" s="178"/>
      <c r="S959" s="38"/>
      <c r="T959" s="178"/>
      <c r="U959" s="38"/>
      <c r="AA959" s="9"/>
      <c r="AB959" s="366"/>
    </row>
    <row r="960" spans="15:28">
      <c r="O960" s="177"/>
      <c r="P960" s="38"/>
      <c r="Q960" s="38"/>
      <c r="R960" s="178"/>
      <c r="S960" s="38"/>
      <c r="T960" s="178"/>
      <c r="U960" s="38"/>
      <c r="AA960" s="9"/>
      <c r="AB960" s="366"/>
    </row>
    <row r="961" spans="15:28">
      <c r="O961" s="177"/>
      <c r="P961" s="38"/>
      <c r="Q961" s="38"/>
      <c r="R961" s="178"/>
      <c r="S961" s="38"/>
      <c r="T961" s="178"/>
      <c r="U961" s="38"/>
      <c r="AA961" s="9"/>
      <c r="AB961" s="366"/>
    </row>
    <row r="962" spans="15:28">
      <c r="O962" s="177"/>
      <c r="P962" s="38"/>
      <c r="Q962" s="38"/>
      <c r="R962" s="178"/>
      <c r="S962" s="38"/>
      <c r="T962" s="178"/>
      <c r="U962" s="38"/>
      <c r="AA962" s="9"/>
      <c r="AB962" s="366"/>
    </row>
    <row r="963" spans="15:28">
      <c r="O963" s="177"/>
      <c r="P963" s="38"/>
      <c r="Q963" s="38"/>
      <c r="R963" s="178"/>
      <c r="S963" s="38"/>
      <c r="T963" s="178"/>
      <c r="U963" s="38"/>
      <c r="AA963" s="9"/>
      <c r="AB963" s="366"/>
    </row>
    <row r="964" spans="15:28">
      <c r="O964" s="177"/>
      <c r="P964" s="38"/>
      <c r="Q964" s="38"/>
      <c r="R964" s="178"/>
      <c r="S964" s="38"/>
      <c r="T964" s="178"/>
      <c r="U964" s="38"/>
      <c r="AA964" s="9"/>
      <c r="AB964" s="366"/>
    </row>
    <row r="965" spans="15:28">
      <c r="O965" s="177"/>
      <c r="P965" s="38"/>
      <c r="Q965" s="38"/>
      <c r="R965" s="178"/>
      <c r="S965" s="38"/>
      <c r="T965" s="178"/>
      <c r="U965" s="38"/>
      <c r="AA965" s="9"/>
      <c r="AB965" s="366"/>
    </row>
    <row r="966" spans="15:28">
      <c r="O966" s="177"/>
      <c r="P966" s="38"/>
      <c r="Q966" s="38"/>
      <c r="R966" s="178"/>
      <c r="S966" s="38"/>
      <c r="T966" s="178"/>
      <c r="U966" s="38"/>
      <c r="AA966" s="9"/>
      <c r="AB966" s="366"/>
    </row>
    <row r="967" spans="15:28">
      <c r="O967" s="177"/>
      <c r="P967" s="38"/>
      <c r="Q967" s="38"/>
      <c r="R967" s="178"/>
      <c r="S967" s="38"/>
      <c r="T967" s="178"/>
      <c r="U967" s="38"/>
      <c r="AA967" s="9"/>
      <c r="AB967" s="366"/>
    </row>
    <row r="968" spans="15:28">
      <c r="O968" s="177"/>
      <c r="P968" s="38"/>
      <c r="Q968" s="38"/>
      <c r="R968" s="178"/>
      <c r="S968" s="38"/>
      <c r="T968" s="178"/>
      <c r="U968" s="38"/>
      <c r="AA968" s="9"/>
      <c r="AB968" s="366"/>
    </row>
    <row r="969" spans="15:28">
      <c r="O969" s="177"/>
      <c r="P969" s="38"/>
      <c r="Q969" s="38"/>
      <c r="R969" s="178"/>
      <c r="S969" s="38"/>
      <c r="T969" s="178"/>
      <c r="U969" s="38"/>
      <c r="AA969" s="9"/>
      <c r="AB969" s="366"/>
    </row>
    <row r="970" spans="15:28">
      <c r="O970" s="177"/>
      <c r="P970" s="38"/>
      <c r="Q970" s="38"/>
      <c r="R970" s="178"/>
      <c r="S970" s="38"/>
      <c r="T970" s="178"/>
      <c r="U970" s="38"/>
      <c r="AA970" s="9"/>
      <c r="AB970" s="366"/>
    </row>
    <row r="971" spans="15:28">
      <c r="O971" s="177"/>
      <c r="P971" s="38"/>
      <c r="Q971" s="38"/>
      <c r="R971" s="178"/>
      <c r="S971" s="38"/>
      <c r="T971" s="178"/>
      <c r="U971" s="38"/>
      <c r="AA971" s="9"/>
      <c r="AB971" s="366"/>
    </row>
    <row r="972" spans="15:28">
      <c r="O972" s="177"/>
      <c r="P972" s="38"/>
      <c r="Q972" s="38"/>
      <c r="R972" s="178"/>
      <c r="S972" s="38"/>
      <c r="T972" s="178"/>
      <c r="U972" s="38"/>
      <c r="AA972" s="9"/>
      <c r="AB972" s="366"/>
    </row>
    <row r="973" spans="15:28">
      <c r="O973" s="177"/>
      <c r="P973" s="38"/>
      <c r="Q973" s="38"/>
      <c r="R973" s="178"/>
      <c r="S973" s="38"/>
      <c r="T973" s="178"/>
      <c r="U973" s="38"/>
      <c r="AA973" s="9"/>
      <c r="AB973" s="366"/>
    </row>
    <row r="974" spans="15:28">
      <c r="O974" s="177"/>
      <c r="P974" s="38"/>
      <c r="Q974" s="38"/>
      <c r="R974" s="178"/>
      <c r="S974" s="38"/>
      <c r="T974" s="178"/>
      <c r="U974" s="38"/>
      <c r="AA974" s="9"/>
      <c r="AB974" s="366"/>
    </row>
    <row r="975" spans="15:28">
      <c r="O975" s="177"/>
      <c r="P975" s="38"/>
      <c r="Q975" s="38"/>
      <c r="R975" s="178"/>
      <c r="S975" s="38"/>
      <c r="T975" s="178"/>
      <c r="U975" s="38"/>
      <c r="AA975" s="9"/>
      <c r="AB975" s="366"/>
    </row>
    <row r="976" spans="15:28">
      <c r="O976" s="177"/>
      <c r="P976" s="38"/>
      <c r="Q976" s="38"/>
      <c r="R976" s="178"/>
      <c r="S976" s="38"/>
      <c r="T976" s="178"/>
      <c r="U976" s="38"/>
      <c r="AA976" s="9"/>
      <c r="AB976" s="366"/>
    </row>
    <row r="977" spans="15:28">
      <c r="O977" s="177"/>
      <c r="P977" s="38"/>
      <c r="Q977" s="38"/>
      <c r="R977" s="178"/>
      <c r="S977" s="38"/>
      <c r="T977" s="178"/>
      <c r="U977" s="38"/>
      <c r="AA977" s="9"/>
      <c r="AB977" s="366"/>
    </row>
    <row r="978" spans="15:28">
      <c r="O978" s="177"/>
      <c r="P978" s="38"/>
      <c r="Q978" s="38"/>
      <c r="R978" s="178"/>
      <c r="S978" s="38"/>
      <c r="T978" s="178"/>
      <c r="U978" s="38"/>
      <c r="AA978" s="9"/>
      <c r="AB978" s="366"/>
    </row>
    <row r="979" spans="15:28">
      <c r="O979" s="177"/>
      <c r="P979" s="38"/>
      <c r="Q979" s="38"/>
      <c r="R979" s="178"/>
      <c r="S979" s="38"/>
      <c r="T979" s="178"/>
      <c r="U979" s="38"/>
      <c r="AA979" s="9"/>
      <c r="AB979" s="366"/>
    </row>
    <row r="980" spans="15:28">
      <c r="O980" s="177"/>
      <c r="P980" s="38"/>
      <c r="Q980" s="38"/>
      <c r="R980" s="178"/>
      <c r="S980" s="38"/>
      <c r="T980" s="178"/>
      <c r="U980" s="38"/>
      <c r="AA980" s="9"/>
      <c r="AB980" s="366"/>
    </row>
    <row r="981" spans="15:28">
      <c r="O981" s="177"/>
      <c r="P981" s="38"/>
      <c r="Q981" s="38"/>
      <c r="R981" s="178"/>
      <c r="S981" s="38"/>
      <c r="T981" s="178"/>
      <c r="U981" s="38"/>
      <c r="AA981" s="9"/>
      <c r="AB981" s="366"/>
    </row>
    <row r="982" spans="15:28">
      <c r="O982" s="177"/>
      <c r="P982" s="38"/>
      <c r="Q982" s="38"/>
      <c r="R982" s="178"/>
      <c r="S982" s="38"/>
      <c r="T982" s="178"/>
      <c r="U982" s="38"/>
      <c r="AA982" s="9"/>
      <c r="AB982" s="366"/>
    </row>
    <row r="983" spans="15:28">
      <c r="O983" s="177"/>
      <c r="P983" s="38"/>
      <c r="Q983" s="38"/>
      <c r="R983" s="178"/>
      <c r="S983" s="38"/>
      <c r="T983" s="178"/>
      <c r="U983" s="38"/>
      <c r="AA983" s="9"/>
      <c r="AB983" s="366"/>
    </row>
    <row r="984" spans="15:28">
      <c r="O984" s="177"/>
      <c r="P984" s="38"/>
      <c r="Q984" s="38"/>
      <c r="R984" s="178"/>
      <c r="S984" s="38"/>
      <c r="T984" s="178"/>
      <c r="U984" s="38"/>
      <c r="AA984" s="9"/>
      <c r="AB984" s="366"/>
    </row>
    <row r="985" spans="15:28">
      <c r="O985" s="177"/>
      <c r="P985" s="38"/>
      <c r="Q985" s="38"/>
      <c r="R985" s="178"/>
      <c r="S985" s="38"/>
      <c r="T985" s="178"/>
      <c r="U985" s="38"/>
      <c r="AA985" s="9"/>
      <c r="AB985" s="366"/>
    </row>
    <row r="986" spans="15:28">
      <c r="O986" s="177"/>
      <c r="P986" s="38"/>
      <c r="Q986" s="38"/>
      <c r="R986" s="178"/>
      <c r="S986" s="38"/>
      <c r="T986" s="178"/>
      <c r="U986" s="38"/>
      <c r="AA986" s="9"/>
      <c r="AB986" s="366"/>
    </row>
    <row r="987" spans="15:28">
      <c r="O987" s="177"/>
      <c r="P987" s="38"/>
      <c r="Q987" s="38"/>
      <c r="R987" s="178"/>
      <c r="S987" s="38"/>
      <c r="T987" s="178"/>
      <c r="U987" s="38"/>
      <c r="AA987" s="9"/>
      <c r="AB987" s="366"/>
    </row>
    <row r="988" spans="15:28">
      <c r="O988" s="177"/>
      <c r="P988" s="38"/>
      <c r="Q988" s="38"/>
      <c r="R988" s="178"/>
      <c r="S988" s="38"/>
      <c r="T988" s="178"/>
      <c r="U988" s="38"/>
      <c r="AA988" s="9"/>
      <c r="AB988" s="366"/>
    </row>
    <row r="989" spans="15:28">
      <c r="O989" s="177"/>
      <c r="P989" s="38"/>
      <c r="Q989" s="38"/>
      <c r="R989" s="178"/>
      <c r="S989" s="38"/>
      <c r="T989" s="178"/>
      <c r="U989" s="38"/>
      <c r="AA989" s="9"/>
      <c r="AB989" s="366"/>
    </row>
    <row r="990" spans="15:28">
      <c r="O990" s="177"/>
      <c r="P990" s="38"/>
      <c r="Q990" s="38"/>
      <c r="R990" s="178"/>
      <c r="S990" s="38"/>
      <c r="T990" s="178"/>
      <c r="U990" s="38"/>
      <c r="AA990" s="9"/>
      <c r="AB990" s="366"/>
    </row>
    <row r="991" spans="15:28">
      <c r="O991" s="177"/>
      <c r="P991" s="38"/>
      <c r="Q991" s="38"/>
      <c r="R991" s="178"/>
      <c r="S991" s="38"/>
      <c r="T991" s="178"/>
      <c r="U991" s="38"/>
      <c r="AA991" s="9"/>
      <c r="AB991" s="366"/>
    </row>
    <row r="992" spans="15:28">
      <c r="O992" s="177"/>
      <c r="P992" s="38"/>
      <c r="Q992" s="38"/>
      <c r="R992" s="178"/>
      <c r="S992" s="38"/>
      <c r="T992" s="178"/>
      <c r="U992" s="38"/>
      <c r="AA992" s="9"/>
      <c r="AB992" s="366"/>
    </row>
    <row r="993" spans="15:28">
      <c r="O993" s="177"/>
      <c r="P993" s="38"/>
      <c r="Q993" s="38"/>
      <c r="R993" s="178"/>
      <c r="S993" s="38"/>
      <c r="T993" s="178"/>
      <c r="U993" s="38"/>
      <c r="AA993" s="9"/>
      <c r="AB993" s="366"/>
    </row>
    <row r="994" spans="15:28">
      <c r="O994" s="177"/>
      <c r="P994" s="38"/>
      <c r="Q994" s="38"/>
      <c r="R994" s="178"/>
      <c r="S994" s="38"/>
      <c r="T994" s="178"/>
      <c r="U994" s="38"/>
      <c r="AA994" s="9"/>
      <c r="AB994" s="366"/>
    </row>
    <row r="995" spans="15:28">
      <c r="O995" s="177"/>
      <c r="P995" s="38"/>
      <c r="Q995" s="38"/>
      <c r="R995" s="178"/>
      <c r="S995" s="38"/>
      <c r="T995" s="178"/>
      <c r="U995" s="38"/>
      <c r="AA995" s="9"/>
      <c r="AB995" s="366"/>
    </row>
    <row r="996" spans="15:28">
      <c r="O996" s="177"/>
      <c r="P996" s="38"/>
      <c r="Q996" s="38"/>
      <c r="R996" s="178"/>
      <c r="S996" s="38"/>
      <c r="T996" s="178"/>
      <c r="U996" s="38"/>
      <c r="AA996" s="9"/>
      <c r="AB996" s="366"/>
    </row>
    <row r="997" spans="15:28">
      <c r="O997" s="177"/>
      <c r="P997" s="38"/>
      <c r="Q997" s="38"/>
      <c r="R997" s="178"/>
      <c r="S997" s="38"/>
      <c r="T997" s="178"/>
      <c r="U997" s="38"/>
      <c r="AA997" s="9"/>
      <c r="AB997" s="366"/>
    </row>
    <row r="998" spans="15:28">
      <c r="O998" s="177"/>
      <c r="P998" s="38"/>
      <c r="Q998" s="38"/>
      <c r="R998" s="178"/>
      <c r="S998" s="38"/>
      <c r="T998" s="178"/>
      <c r="U998" s="38"/>
      <c r="AA998" s="9"/>
      <c r="AB998" s="366"/>
    </row>
    <row r="999" spans="15:28">
      <c r="O999" s="177"/>
      <c r="P999" s="38"/>
      <c r="Q999" s="38"/>
      <c r="R999" s="178"/>
      <c r="S999" s="38"/>
      <c r="T999" s="178"/>
      <c r="U999" s="38"/>
      <c r="AA999" s="9"/>
      <c r="AB999" s="366"/>
    </row>
    <row r="1000" spans="15:28">
      <c r="O1000" s="177"/>
      <c r="P1000" s="38"/>
      <c r="Q1000" s="38"/>
      <c r="R1000" s="178"/>
      <c r="S1000" s="38"/>
      <c r="T1000" s="178"/>
      <c r="U1000" s="38"/>
      <c r="AA1000" s="9"/>
      <c r="AB1000" s="366"/>
    </row>
    <row r="1001" spans="15:28">
      <c r="O1001" s="177"/>
      <c r="P1001" s="38"/>
      <c r="Q1001" s="38"/>
      <c r="R1001" s="178"/>
      <c r="S1001" s="38"/>
      <c r="T1001" s="178"/>
      <c r="U1001" s="38"/>
      <c r="AA1001" s="9"/>
      <c r="AB1001" s="366"/>
    </row>
    <row r="1002" spans="15:28">
      <c r="O1002" s="177"/>
      <c r="P1002" s="38"/>
      <c r="Q1002" s="38"/>
      <c r="R1002" s="178"/>
      <c r="S1002" s="38"/>
      <c r="T1002" s="178"/>
      <c r="U1002" s="38"/>
      <c r="AA1002" s="9"/>
      <c r="AB1002" s="366"/>
    </row>
    <row r="1003" spans="15:28">
      <c r="O1003" s="177"/>
      <c r="P1003" s="38"/>
      <c r="Q1003" s="38"/>
      <c r="R1003" s="178"/>
      <c r="S1003" s="38"/>
      <c r="T1003" s="178"/>
      <c r="U1003" s="38"/>
      <c r="AA1003" s="9"/>
      <c r="AB1003" s="366"/>
    </row>
    <row r="1004" spans="15:28">
      <c r="O1004" s="177"/>
      <c r="P1004" s="38"/>
      <c r="Q1004" s="38"/>
      <c r="R1004" s="178"/>
      <c r="S1004" s="38"/>
      <c r="T1004" s="178"/>
      <c r="U1004" s="38"/>
      <c r="AA1004" s="9"/>
      <c r="AB1004" s="366"/>
    </row>
    <row r="1005" spans="15:28">
      <c r="O1005" s="177"/>
      <c r="P1005" s="38"/>
      <c r="Q1005" s="38"/>
      <c r="R1005" s="178"/>
      <c r="S1005" s="38"/>
      <c r="T1005" s="178"/>
      <c r="U1005" s="38"/>
      <c r="AA1005" s="9"/>
      <c r="AB1005" s="366"/>
    </row>
    <row r="1006" spans="15:28">
      <c r="O1006" s="177"/>
      <c r="P1006" s="38"/>
      <c r="Q1006" s="38"/>
      <c r="R1006" s="178"/>
      <c r="S1006" s="38"/>
      <c r="T1006" s="178"/>
      <c r="U1006" s="38"/>
      <c r="AA1006" s="9"/>
      <c r="AB1006" s="366"/>
    </row>
    <row r="1007" spans="15:28">
      <c r="O1007" s="177"/>
      <c r="P1007" s="38"/>
      <c r="Q1007" s="38"/>
      <c r="R1007" s="178"/>
      <c r="S1007" s="38"/>
      <c r="T1007" s="178"/>
      <c r="U1007" s="38"/>
      <c r="AA1007" s="9"/>
      <c r="AB1007" s="366"/>
    </row>
    <row r="1008" spans="15:28">
      <c r="O1008" s="177"/>
      <c r="P1008" s="38"/>
      <c r="Q1008" s="38"/>
      <c r="R1008" s="178"/>
      <c r="S1008" s="38"/>
      <c r="T1008" s="178"/>
      <c r="U1008" s="38"/>
      <c r="AA1008" s="9"/>
      <c r="AB1008" s="366"/>
    </row>
    <row r="1009" spans="15:28">
      <c r="O1009" s="177"/>
      <c r="P1009" s="38"/>
      <c r="Q1009" s="38"/>
      <c r="R1009" s="178"/>
      <c r="S1009" s="38"/>
      <c r="T1009" s="178"/>
      <c r="U1009" s="38"/>
      <c r="AA1009" s="9"/>
      <c r="AB1009" s="366"/>
    </row>
    <row r="1010" spans="15:28">
      <c r="O1010" s="177"/>
      <c r="P1010" s="38"/>
      <c r="Q1010" s="38"/>
      <c r="R1010" s="178"/>
      <c r="S1010" s="38"/>
      <c r="T1010" s="178"/>
      <c r="U1010" s="38"/>
      <c r="AA1010" s="9"/>
      <c r="AB1010" s="366"/>
    </row>
    <row r="1011" spans="15:28">
      <c r="O1011" s="177"/>
      <c r="P1011" s="38"/>
      <c r="Q1011" s="38"/>
      <c r="R1011" s="178"/>
      <c r="S1011" s="38"/>
      <c r="T1011" s="178"/>
      <c r="U1011" s="38"/>
      <c r="AA1011" s="9"/>
      <c r="AB1011" s="366"/>
    </row>
    <row r="1012" spans="15:28">
      <c r="O1012" s="177"/>
      <c r="P1012" s="38"/>
      <c r="Q1012" s="38"/>
      <c r="R1012" s="178"/>
      <c r="S1012" s="38"/>
      <c r="T1012" s="178"/>
      <c r="U1012" s="38"/>
      <c r="AA1012" s="9"/>
      <c r="AB1012" s="366"/>
    </row>
    <row r="1013" spans="15:28">
      <c r="O1013" s="177"/>
      <c r="P1013" s="38"/>
      <c r="Q1013" s="38"/>
      <c r="R1013" s="178"/>
      <c r="S1013" s="38"/>
      <c r="T1013" s="178"/>
      <c r="U1013" s="38"/>
      <c r="AA1013" s="9"/>
      <c r="AB1013" s="366"/>
    </row>
    <row r="1014" spans="15:28">
      <c r="O1014" s="177"/>
      <c r="P1014" s="38"/>
      <c r="Q1014" s="38"/>
      <c r="R1014" s="178"/>
      <c r="S1014" s="38"/>
      <c r="T1014" s="178"/>
      <c r="U1014" s="38"/>
      <c r="AA1014" s="9"/>
      <c r="AB1014" s="366"/>
    </row>
    <row r="1015" spans="15:28">
      <c r="O1015" s="177"/>
      <c r="P1015" s="38"/>
      <c r="Q1015" s="38"/>
      <c r="R1015" s="178"/>
      <c r="S1015" s="38"/>
      <c r="T1015" s="178"/>
      <c r="U1015" s="38"/>
      <c r="AA1015" s="9"/>
      <c r="AB1015" s="366"/>
    </row>
    <row r="1016" spans="15:28">
      <c r="O1016" s="177"/>
      <c r="P1016" s="38"/>
      <c r="Q1016" s="38"/>
      <c r="R1016" s="178"/>
      <c r="S1016" s="38"/>
      <c r="T1016" s="178"/>
      <c r="U1016" s="38"/>
      <c r="AA1016" s="9"/>
      <c r="AB1016" s="366"/>
    </row>
    <row r="1017" spans="15:28">
      <c r="O1017" s="177"/>
      <c r="P1017" s="38"/>
      <c r="Q1017" s="38"/>
      <c r="R1017" s="178"/>
      <c r="S1017" s="38"/>
      <c r="T1017" s="178"/>
      <c r="U1017" s="38"/>
      <c r="AA1017" s="9"/>
      <c r="AB1017" s="366"/>
    </row>
    <row r="1018" spans="15:28">
      <c r="O1018" s="177"/>
      <c r="P1018" s="38"/>
      <c r="Q1018" s="38"/>
      <c r="R1018" s="178"/>
      <c r="S1018" s="38"/>
      <c r="T1018" s="178"/>
      <c r="U1018" s="38"/>
      <c r="AA1018" s="9"/>
      <c r="AB1018" s="366"/>
    </row>
    <row r="1019" spans="15:28">
      <c r="O1019" s="177"/>
      <c r="P1019" s="38"/>
      <c r="Q1019" s="38"/>
      <c r="R1019" s="178"/>
      <c r="S1019" s="38"/>
      <c r="T1019" s="178"/>
      <c r="U1019" s="38"/>
      <c r="AA1019" s="9"/>
      <c r="AB1019" s="366"/>
    </row>
    <row r="1020" spans="15:28">
      <c r="O1020" s="177"/>
      <c r="P1020" s="38"/>
      <c r="Q1020" s="38"/>
      <c r="R1020" s="178"/>
      <c r="S1020" s="38"/>
      <c r="T1020" s="178"/>
      <c r="U1020" s="38"/>
      <c r="AA1020" s="9"/>
      <c r="AB1020" s="366"/>
    </row>
    <row r="1021" spans="15:28">
      <c r="O1021" s="177"/>
      <c r="P1021" s="38"/>
      <c r="Q1021" s="38"/>
      <c r="R1021" s="178"/>
      <c r="S1021" s="38"/>
      <c r="T1021" s="178"/>
      <c r="U1021" s="38"/>
      <c r="AA1021" s="9"/>
      <c r="AB1021" s="366"/>
    </row>
    <row r="1022" spans="15:28">
      <c r="O1022" s="177"/>
      <c r="P1022" s="38"/>
      <c r="Q1022" s="38"/>
      <c r="R1022" s="178"/>
      <c r="S1022" s="38"/>
      <c r="T1022" s="178"/>
      <c r="U1022" s="38"/>
      <c r="AA1022" s="9"/>
      <c r="AB1022" s="366"/>
    </row>
    <row r="1023" spans="15:28">
      <c r="O1023" s="177"/>
      <c r="P1023" s="38"/>
      <c r="Q1023" s="38"/>
      <c r="R1023" s="178"/>
      <c r="S1023" s="38"/>
      <c r="T1023" s="178"/>
      <c r="U1023" s="38"/>
      <c r="AA1023" s="9"/>
      <c r="AB1023" s="366"/>
    </row>
    <row r="1024" spans="15:28">
      <c r="O1024" s="177"/>
      <c r="P1024" s="38"/>
      <c r="Q1024" s="38"/>
      <c r="R1024" s="178"/>
      <c r="S1024" s="38"/>
      <c r="T1024" s="178"/>
      <c r="U1024" s="38"/>
      <c r="AA1024" s="9"/>
      <c r="AB1024" s="366"/>
    </row>
    <row r="1025" spans="15:28">
      <c r="O1025" s="177"/>
      <c r="P1025" s="38"/>
      <c r="Q1025" s="38"/>
      <c r="R1025" s="178"/>
      <c r="S1025" s="38"/>
      <c r="T1025" s="178"/>
      <c r="U1025" s="38"/>
      <c r="AA1025" s="9"/>
      <c r="AB1025" s="366"/>
    </row>
    <row r="1026" spans="15:28">
      <c r="O1026" s="177"/>
      <c r="P1026" s="38"/>
      <c r="Q1026" s="38"/>
      <c r="R1026" s="178"/>
      <c r="S1026" s="38"/>
      <c r="T1026" s="178"/>
      <c r="U1026" s="38"/>
      <c r="AA1026" s="9"/>
      <c r="AB1026" s="366"/>
    </row>
    <row r="1027" spans="15:28">
      <c r="O1027" s="177"/>
      <c r="P1027" s="38"/>
      <c r="Q1027" s="38"/>
      <c r="R1027" s="178"/>
      <c r="S1027" s="38"/>
      <c r="T1027" s="178"/>
      <c r="U1027" s="38"/>
      <c r="AA1027" s="9"/>
      <c r="AB1027" s="366"/>
    </row>
    <row r="1028" spans="15:28">
      <c r="O1028" s="177"/>
      <c r="P1028" s="38"/>
      <c r="Q1028" s="38"/>
      <c r="R1028" s="178"/>
      <c r="S1028" s="38"/>
      <c r="T1028" s="178"/>
      <c r="U1028" s="38"/>
      <c r="AA1028" s="9"/>
      <c r="AB1028" s="366"/>
    </row>
    <row r="1029" spans="15:28">
      <c r="O1029" s="177"/>
      <c r="P1029" s="38"/>
      <c r="Q1029" s="38"/>
      <c r="R1029" s="178"/>
      <c r="S1029" s="38"/>
      <c r="T1029" s="178"/>
      <c r="U1029" s="38"/>
      <c r="AA1029" s="9"/>
      <c r="AB1029" s="366"/>
    </row>
    <row r="1030" spans="15:28">
      <c r="O1030" s="177"/>
      <c r="P1030" s="38"/>
      <c r="Q1030" s="38"/>
      <c r="R1030" s="178"/>
      <c r="S1030" s="38"/>
      <c r="T1030" s="178"/>
      <c r="U1030" s="38"/>
      <c r="AA1030" s="9"/>
      <c r="AB1030" s="366"/>
    </row>
    <row r="1031" spans="15:28">
      <c r="O1031" s="177"/>
      <c r="P1031" s="38"/>
      <c r="Q1031" s="38"/>
      <c r="R1031" s="178"/>
      <c r="S1031" s="38"/>
      <c r="T1031" s="178"/>
      <c r="U1031" s="38"/>
      <c r="AA1031" s="9"/>
      <c r="AB1031" s="366"/>
    </row>
    <row r="1032" spans="15:28">
      <c r="O1032" s="177"/>
      <c r="P1032" s="38"/>
      <c r="Q1032" s="38"/>
      <c r="R1032" s="178"/>
      <c r="S1032" s="38"/>
      <c r="T1032" s="178"/>
      <c r="U1032" s="38"/>
      <c r="AA1032" s="9"/>
      <c r="AB1032" s="366"/>
    </row>
    <row r="1033" spans="15:28">
      <c r="O1033" s="177"/>
      <c r="P1033" s="38"/>
      <c r="Q1033" s="38"/>
      <c r="R1033" s="178"/>
      <c r="S1033" s="38"/>
      <c r="T1033" s="178"/>
      <c r="U1033" s="38"/>
      <c r="AA1033" s="9"/>
      <c r="AB1033" s="366"/>
    </row>
    <row r="1034" spans="15:28">
      <c r="O1034" s="177"/>
      <c r="P1034" s="38"/>
      <c r="Q1034" s="38"/>
      <c r="R1034" s="178"/>
      <c r="S1034" s="38"/>
      <c r="T1034" s="178"/>
      <c r="U1034" s="38"/>
      <c r="AA1034" s="9"/>
      <c r="AB1034" s="366"/>
    </row>
    <row r="1035" spans="15:28">
      <c r="O1035" s="177"/>
      <c r="P1035" s="38"/>
      <c r="Q1035" s="38"/>
      <c r="R1035" s="178"/>
      <c r="S1035" s="38"/>
      <c r="T1035" s="178"/>
      <c r="U1035" s="38"/>
      <c r="AA1035" s="9"/>
      <c r="AB1035" s="366"/>
    </row>
    <row r="1036" spans="15:28">
      <c r="O1036" s="177"/>
      <c r="P1036" s="38"/>
      <c r="Q1036" s="38"/>
      <c r="R1036" s="178"/>
      <c r="S1036" s="38"/>
      <c r="T1036" s="178"/>
      <c r="U1036" s="38"/>
      <c r="AA1036" s="9"/>
      <c r="AB1036" s="366"/>
    </row>
    <row r="1037" spans="15:28">
      <c r="O1037" s="177"/>
      <c r="P1037" s="38"/>
      <c r="Q1037" s="38"/>
      <c r="R1037" s="178"/>
      <c r="S1037" s="38"/>
      <c r="T1037" s="178"/>
      <c r="U1037" s="38"/>
      <c r="AA1037" s="9"/>
      <c r="AB1037" s="366"/>
    </row>
    <row r="1038" spans="15:28">
      <c r="O1038" s="177"/>
      <c r="P1038" s="38"/>
      <c r="Q1038" s="38"/>
      <c r="R1038" s="178"/>
      <c r="S1038" s="38"/>
      <c r="T1038" s="178"/>
      <c r="U1038" s="38"/>
      <c r="AA1038" s="9"/>
      <c r="AB1038" s="366"/>
    </row>
    <row r="1039" spans="15:28">
      <c r="O1039" s="177"/>
      <c r="P1039" s="38"/>
      <c r="Q1039" s="38"/>
      <c r="R1039" s="178"/>
      <c r="S1039" s="38"/>
      <c r="T1039" s="178"/>
      <c r="U1039" s="38"/>
      <c r="AA1039" s="9"/>
      <c r="AB1039" s="366"/>
    </row>
    <row r="1040" spans="15:28">
      <c r="O1040" s="177"/>
      <c r="P1040" s="38"/>
      <c r="Q1040" s="38"/>
      <c r="R1040" s="178"/>
      <c r="S1040" s="38"/>
      <c r="T1040" s="178"/>
      <c r="U1040" s="38"/>
      <c r="AA1040" s="9"/>
      <c r="AB1040" s="366"/>
    </row>
    <row r="1041" spans="15:28">
      <c r="O1041" s="177"/>
      <c r="P1041" s="38"/>
      <c r="Q1041" s="38"/>
      <c r="R1041" s="178"/>
      <c r="S1041" s="38"/>
      <c r="T1041" s="178"/>
      <c r="U1041" s="38"/>
      <c r="AA1041" s="9"/>
      <c r="AB1041" s="366"/>
    </row>
    <row r="1042" spans="15:28">
      <c r="O1042" s="177"/>
      <c r="P1042" s="38"/>
      <c r="Q1042" s="38"/>
      <c r="R1042" s="178"/>
      <c r="S1042" s="38"/>
      <c r="T1042" s="178"/>
      <c r="U1042" s="38"/>
      <c r="AA1042" s="9"/>
      <c r="AB1042" s="366"/>
    </row>
    <row r="1043" spans="15:28">
      <c r="O1043" s="177"/>
      <c r="P1043" s="38"/>
      <c r="Q1043" s="38"/>
      <c r="R1043" s="178"/>
      <c r="S1043" s="38"/>
      <c r="T1043" s="178"/>
      <c r="U1043" s="38"/>
      <c r="AA1043" s="9"/>
      <c r="AB1043" s="366"/>
    </row>
    <row r="1044" spans="15:28">
      <c r="O1044" s="177"/>
      <c r="P1044" s="38"/>
      <c r="Q1044" s="38"/>
      <c r="R1044" s="178"/>
      <c r="S1044" s="38"/>
      <c r="T1044" s="178"/>
      <c r="U1044" s="38"/>
      <c r="AA1044" s="9"/>
      <c r="AB1044" s="366"/>
    </row>
    <row r="1045" spans="15:28">
      <c r="O1045" s="177"/>
      <c r="P1045" s="38"/>
      <c r="Q1045" s="38"/>
      <c r="R1045" s="178"/>
      <c r="S1045" s="38"/>
      <c r="T1045" s="178"/>
      <c r="U1045" s="38"/>
      <c r="AA1045" s="9"/>
      <c r="AB1045" s="366"/>
    </row>
    <row r="1046" spans="15:28">
      <c r="O1046" s="177"/>
      <c r="P1046" s="38"/>
      <c r="Q1046" s="38"/>
      <c r="R1046" s="178"/>
      <c r="S1046" s="38"/>
      <c r="T1046" s="178"/>
      <c r="U1046" s="38"/>
      <c r="AA1046" s="9"/>
      <c r="AB1046" s="366"/>
    </row>
    <row r="1047" spans="15:28">
      <c r="O1047" s="177"/>
      <c r="P1047" s="38"/>
      <c r="Q1047" s="38"/>
      <c r="R1047" s="178"/>
      <c r="S1047" s="38"/>
      <c r="T1047" s="178"/>
      <c r="U1047" s="38"/>
      <c r="AA1047" s="9"/>
      <c r="AB1047" s="366"/>
    </row>
    <row r="1048" spans="15:28">
      <c r="O1048" s="177"/>
      <c r="P1048" s="38"/>
      <c r="Q1048" s="38"/>
      <c r="R1048" s="178"/>
      <c r="S1048" s="38"/>
      <c r="T1048" s="178"/>
      <c r="U1048" s="38"/>
      <c r="AA1048" s="9"/>
      <c r="AB1048" s="366"/>
    </row>
    <row r="1049" spans="15:28">
      <c r="O1049" s="177"/>
      <c r="P1049" s="38"/>
      <c r="Q1049" s="38"/>
      <c r="R1049" s="178"/>
      <c r="S1049" s="38"/>
      <c r="T1049" s="178"/>
      <c r="U1049" s="38"/>
      <c r="AA1049" s="9"/>
      <c r="AB1049" s="366"/>
    </row>
    <row r="1050" spans="15:28">
      <c r="O1050" s="177"/>
      <c r="P1050" s="38"/>
      <c r="Q1050" s="38"/>
      <c r="R1050" s="178"/>
      <c r="S1050" s="38"/>
      <c r="T1050" s="178"/>
      <c r="U1050" s="38"/>
      <c r="AA1050" s="9"/>
      <c r="AB1050" s="366"/>
    </row>
    <row r="1051" spans="15:28">
      <c r="O1051" s="177"/>
      <c r="P1051" s="38"/>
      <c r="Q1051" s="38"/>
      <c r="R1051" s="178"/>
      <c r="S1051" s="38"/>
      <c r="T1051" s="178"/>
      <c r="U1051" s="38"/>
      <c r="AA1051" s="9"/>
      <c r="AB1051" s="366"/>
    </row>
    <row r="1052" spans="15:28">
      <c r="O1052" s="177"/>
      <c r="P1052" s="38"/>
      <c r="Q1052" s="38"/>
      <c r="R1052" s="178"/>
      <c r="S1052" s="38"/>
      <c r="T1052" s="178"/>
      <c r="U1052" s="38"/>
      <c r="AA1052" s="9"/>
      <c r="AB1052" s="366"/>
    </row>
    <row r="1053" spans="15:28">
      <c r="O1053" s="177"/>
      <c r="P1053" s="38"/>
      <c r="Q1053" s="38"/>
      <c r="R1053" s="178"/>
      <c r="S1053" s="38"/>
      <c r="T1053" s="178"/>
      <c r="U1053" s="38"/>
      <c r="AA1053" s="9"/>
      <c r="AB1053" s="366"/>
    </row>
    <row r="1054" spans="15:28">
      <c r="O1054" s="177"/>
      <c r="P1054" s="38"/>
      <c r="Q1054" s="38"/>
      <c r="R1054" s="178"/>
      <c r="S1054" s="38"/>
      <c r="T1054" s="178"/>
      <c r="U1054" s="38"/>
      <c r="AA1054" s="9"/>
      <c r="AB1054" s="366"/>
    </row>
    <row r="1055" spans="15:28">
      <c r="O1055" s="177"/>
      <c r="P1055" s="38"/>
      <c r="Q1055" s="38"/>
      <c r="R1055" s="178"/>
      <c r="S1055" s="38"/>
      <c r="T1055" s="178"/>
      <c r="U1055" s="38"/>
      <c r="AA1055" s="9"/>
      <c r="AB1055" s="366"/>
    </row>
    <row r="1056" spans="15:28">
      <c r="O1056" s="177"/>
      <c r="P1056" s="38"/>
      <c r="Q1056" s="38"/>
      <c r="R1056" s="178"/>
      <c r="S1056" s="38"/>
      <c r="T1056" s="178"/>
      <c r="U1056" s="38"/>
      <c r="AA1056" s="9"/>
      <c r="AB1056" s="366"/>
    </row>
    <row r="1057" spans="15:28">
      <c r="O1057" s="177"/>
      <c r="P1057" s="38"/>
      <c r="Q1057" s="38"/>
      <c r="R1057" s="178"/>
      <c r="S1057" s="38"/>
      <c r="T1057" s="178"/>
      <c r="U1057" s="38"/>
      <c r="AA1057" s="9"/>
      <c r="AB1057" s="366"/>
    </row>
    <row r="1058" spans="15:28">
      <c r="O1058" s="177"/>
      <c r="P1058" s="38"/>
      <c r="Q1058" s="38"/>
      <c r="R1058" s="178"/>
      <c r="S1058" s="38"/>
      <c r="T1058" s="178"/>
      <c r="U1058" s="38"/>
      <c r="AA1058" s="9"/>
      <c r="AB1058" s="366"/>
    </row>
    <row r="1059" spans="15:28">
      <c r="O1059" s="177"/>
      <c r="P1059" s="38"/>
      <c r="Q1059" s="38"/>
      <c r="R1059" s="178"/>
      <c r="S1059" s="38"/>
      <c r="T1059" s="178"/>
      <c r="U1059" s="38"/>
      <c r="AA1059" s="9"/>
      <c r="AB1059" s="366"/>
    </row>
    <row r="1060" spans="15:28">
      <c r="O1060" s="177"/>
      <c r="P1060" s="38"/>
      <c r="Q1060" s="38"/>
      <c r="R1060" s="178"/>
      <c r="S1060" s="38"/>
      <c r="T1060" s="178"/>
      <c r="U1060" s="38"/>
      <c r="AA1060" s="9"/>
      <c r="AB1060" s="366"/>
    </row>
    <row r="1061" spans="15:28">
      <c r="O1061" s="177"/>
      <c r="P1061" s="38"/>
      <c r="Q1061" s="38"/>
      <c r="R1061" s="178"/>
      <c r="S1061" s="38"/>
      <c r="T1061" s="178"/>
      <c r="U1061" s="38"/>
      <c r="AA1061" s="9"/>
      <c r="AB1061" s="366"/>
    </row>
    <row r="1062" spans="15:28">
      <c r="O1062" s="177"/>
      <c r="P1062" s="38"/>
      <c r="Q1062" s="38"/>
      <c r="R1062" s="178"/>
      <c r="S1062" s="38"/>
      <c r="T1062" s="178"/>
      <c r="U1062" s="38"/>
      <c r="AA1062" s="9"/>
      <c r="AB1062" s="366"/>
    </row>
    <row r="1063" spans="15:28">
      <c r="O1063" s="177"/>
      <c r="P1063" s="38"/>
      <c r="Q1063" s="38"/>
      <c r="R1063" s="178"/>
      <c r="S1063" s="38"/>
      <c r="T1063" s="178"/>
      <c r="U1063" s="38"/>
      <c r="AA1063" s="9"/>
      <c r="AB1063" s="366"/>
    </row>
    <row r="1064" spans="15:28">
      <c r="O1064" s="177"/>
      <c r="P1064" s="38"/>
      <c r="Q1064" s="38"/>
      <c r="R1064" s="178"/>
      <c r="S1064" s="38"/>
      <c r="T1064" s="178"/>
      <c r="U1064" s="38"/>
      <c r="AA1064" s="9"/>
      <c r="AB1064" s="366"/>
    </row>
    <row r="1065" spans="15:28">
      <c r="O1065" s="177"/>
      <c r="P1065" s="38"/>
      <c r="Q1065" s="38"/>
      <c r="R1065" s="178"/>
      <c r="S1065" s="38"/>
      <c r="T1065" s="178"/>
      <c r="U1065" s="38"/>
      <c r="AA1065" s="9"/>
      <c r="AB1065" s="366"/>
    </row>
    <row r="1066" spans="15:28">
      <c r="O1066" s="177"/>
      <c r="P1066" s="38"/>
      <c r="Q1066" s="38"/>
      <c r="R1066" s="178"/>
      <c r="S1066" s="38"/>
      <c r="T1066" s="178"/>
      <c r="U1066" s="38"/>
      <c r="AA1066" s="9"/>
      <c r="AB1066" s="366"/>
    </row>
    <row r="1067" spans="15:28">
      <c r="O1067" s="177"/>
      <c r="P1067" s="38"/>
      <c r="Q1067" s="38"/>
      <c r="R1067" s="178"/>
      <c r="S1067" s="38"/>
      <c r="T1067" s="178"/>
      <c r="U1067" s="38"/>
      <c r="AA1067" s="9"/>
      <c r="AB1067" s="366"/>
    </row>
    <row r="1068" spans="15:28">
      <c r="O1068" s="177"/>
      <c r="P1068" s="38"/>
      <c r="Q1068" s="38"/>
      <c r="R1068" s="178"/>
      <c r="S1068" s="38"/>
      <c r="T1068" s="178"/>
      <c r="U1068" s="38"/>
      <c r="AA1068" s="9"/>
      <c r="AB1068" s="366"/>
    </row>
    <row r="1069" spans="15:28">
      <c r="O1069" s="177"/>
      <c r="P1069" s="38"/>
      <c r="Q1069" s="38"/>
      <c r="R1069" s="178"/>
      <c r="S1069" s="38"/>
      <c r="T1069" s="178"/>
      <c r="U1069" s="38"/>
      <c r="AA1069" s="9"/>
      <c r="AB1069" s="366"/>
    </row>
    <row r="1070" spans="15:28">
      <c r="O1070" s="177"/>
      <c r="P1070" s="38"/>
      <c r="Q1070" s="38"/>
      <c r="R1070" s="178"/>
      <c r="S1070" s="38"/>
      <c r="T1070" s="178"/>
      <c r="U1070" s="38"/>
      <c r="AA1070" s="9"/>
      <c r="AB1070" s="366"/>
    </row>
    <row r="1071" spans="15:28">
      <c r="O1071" s="177"/>
      <c r="P1071" s="38"/>
      <c r="Q1071" s="38"/>
      <c r="R1071" s="178"/>
      <c r="S1071" s="38"/>
      <c r="T1071" s="178"/>
      <c r="U1071" s="38"/>
      <c r="AA1071" s="9"/>
      <c r="AB1071" s="366"/>
    </row>
    <row r="1072" spans="15:28">
      <c r="O1072" s="177"/>
      <c r="P1072" s="38"/>
      <c r="Q1072" s="38"/>
      <c r="R1072" s="178"/>
      <c r="S1072" s="38"/>
      <c r="T1072" s="178"/>
      <c r="U1072" s="38"/>
      <c r="AA1072" s="9"/>
      <c r="AB1072" s="366"/>
    </row>
    <row r="1073" spans="15:28">
      <c r="O1073" s="177"/>
      <c r="P1073" s="38"/>
      <c r="Q1073" s="38"/>
      <c r="R1073" s="178"/>
      <c r="S1073" s="38"/>
      <c r="T1073" s="178"/>
      <c r="U1073" s="38"/>
      <c r="AA1073" s="9"/>
      <c r="AB1073" s="366"/>
    </row>
    <row r="1074" spans="15:28">
      <c r="O1074" s="177"/>
      <c r="P1074" s="38"/>
      <c r="Q1074" s="38"/>
      <c r="R1074" s="178"/>
      <c r="S1074" s="38"/>
      <c r="T1074" s="178"/>
      <c r="U1074" s="38"/>
      <c r="AA1074" s="9"/>
      <c r="AB1074" s="366"/>
    </row>
    <row r="1075" spans="15:28">
      <c r="O1075" s="177"/>
      <c r="P1075" s="38"/>
      <c r="Q1075" s="38"/>
      <c r="R1075" s="178"/>
      <c r="S1075" s="38"/>
      <c r="T1075" s="178"/>
      <c r="U1075" s="38"/>
      <c r="AA1075" s="9"/>
      <c r="AB1075" s="366"/>
    </row>
    <row r="1076" spans="15:28">
      <c r="O1076" s="177"/>
      <c r="P1076" s="38"/>
      <c r="Q1076" s="38"/>
      <c r="R1076" s="178"/>
      <c r="S1076" s="38"/>
      <c r="T1076" s="178"/>
      <c r="U1076" s="38"/>
      <c r="AA1076" s="9"/>
      <c r="AB1076" s="366"/>
    </row>
    <row r="1077" spans="15:28">
      <c r="O1077" s="177"/>
      <c r="P1077" s="38"/>
      <c r="Q1077" s="38"/>
      <c r="R1077" s="178"/>
      <c r="S1077" s="38"/>
      <c r="T1077" s="178"/>
      <c r="U1077" s="38"/>
      <c r="AA1077" s="9"/>
      <c r="AB1077" s="366"/>
    </row>
    <row r="1078" spans="15:28">
      <c r="O1078" s="177"/>
      <c r="P1078" s="38"/>
      <c r="Q1078" s="38"/>
      <c r="R1078" s="178"/>
      <c r="S1078" s="38"/>
      <c r="T1078" s="178"/>
      <c r="U1078" s="38"/>
      <c r="AA1078" s="9"/>
      <c r="AB1078" s="366"/>
    </row>
    <row r="1079" spans="15:28">
      <c r="O1079" s="177"/>
      <c r="P1079" s="38"/>
      <c r="Q1079" s="38"/>
      <c r="R1079" s="178"/>
      <c r="S1079" s="38"/>
      <c r="T1079" s="178"/>
      <c r="U1079" s="38"/>
      <c r="AA1079" s="9"/>
      <c r="AB1079" s="366"/>
    </row>
    <row r="1080" spans="15:28">
      <c r="O1080" s="177"/>
      <c r="P1080" s="38"/>
      <c r="Q1080" s="38"/>
      <c r="R1080" s="178"/>
      <c r="S1080" s="38"/>
      <c r="T1080" s="178"/>
      <c r="U1080" s="38"/>
      <c r="AA1080" s="9"/>
      <c r="AB1080" s="366"/>
    </row>
    <row r="1081" spans="15:28">
      <c r="O1081" s="177"/>
      <c r="P1081" s="38"/>
      <c r="Q1081" s="38"/>
      <c r="R1081" s="178"/>
      <c r="S1081" s="38"/>
      <c r="T1081" s="178"/>
      <c r="U1081" s="38"/>
      <c r="AA1081" s="9"/>
      <c r="AB1081" s="366"/>
    </row>
    <row r="1082" spans="15:28">
      <c r="O1082" s="177"/>
      <c r="P1082" s="38"/>
      <c r="Q1082" s="38"/>
      <c r="R1082" s="178"/>
      <c r="S1082" s="38"/>
      <c r="T1082" s="178"/>
      <c r="U1082" s="38"/>
      <c r="AA1082" s="9"/>
      <c r="AB1082" s="366"/>
    </row>
    <row r="1083" spans="15:28">
      <c r="O1083" s="177"/>
      <c r="P1083" s="38"/>
      <c r="Q1083" s="38"/>
      <c r="R1083" s="178"/>
      <c r="S1083" s="38"/>
      <c r="T1083" s="178"/>
      <c r="U1083" s="38"/>
      <c r="AA1083" s="9"/>
      <c r="AB1083" s="366"/>
    </row>
    <row r="1084" spans="15:28">
      <c r="O1084" s="177"/>
      <c r="P1084" s="38"/>
      <c r="Q1084" s="38"/>
      <c r="R1084" s="178"/>
      <c r="S1084" s="38"/>
      <c r="T1084" s="178"/>
      <c r="U1084" s="38"/>
      <c r="AA1084" s="9"/>
      <c r="AB1084" s="366"/>
    </row>
    <row r="1085" spans="15:28">
      <c r="O1085" s="177"/>
      <c r="P1085" s="38"/>
      <c r="Q1085" s="38"/>
      <c r="R1085" s="178"/>
      <c r="S1085" s="38"/>
      <c r="T1085" s="178"/>
      <c r="U1085" s="38"/>
      <c r="AA1085" s="9"/>
      <c r="AB1085" s="366"/>
    </row>
    <row r="1086" spans="15:28">
      <c r="O1086" s="177"/>
      <c r="P1086" s="38"/>
      <c r="Q1086" s="38"/>
      <c r="R1086" s="178"/>
      <c r="S1086" s="38"/>
      <c r="T1086" s="178"/>
      <c r="U1086" s="38"/>
      <c r="AA1086" s="9"/>
      <c r="AB1086" s="366"/>
    </row>
    <row r="1087" spans="15:28">
      <c r="O1087" s="177"/>
      <c r="P1087" s="38"/>
      <c r="Q1087" s="38"/>
      <c r="R1087" s="178"/>
      <c r="S1087" s="38"/>
      <c r="T1087" s="178"/>
      <c r="U1087" s="38"/>
      <c r="AA1087" s="9"/>
      <c r="AB1087" s="366"/>
    </row>
    <row r="1088" spans="15:28">
      <c r="O1088" s="177"/>
      <c r="P1088" s="38"/>
      <c r="Q1088" s="38"/>
      <c r="R1088" s="178"/>
      <c r="S1088" s="38"/>
      <c r="T1088" s="178"/>
      <c r="U1088" s="38"/>
      <c r="AA1088" s="9"/>
      <c r="AB1088" s="366"/>
    </row>
    <row r="1089" spans="15:28">
      <c r="O1089" s="177"/>
      <c r="P1089" s="38"/>
      <c r="Q1089" s="38"/>
      <c r="R1089" s="178"/>
      <c r="S1089" s="38"/>
      <c r="T1089" s="178"/>
      <c r="U1089" s="38"/>
      <c r="AA1089" s="9"/>
      <c r="AB1089" s="366"/>
    </row>
    <row r="1090" spans="15:28">
      <c r="O1090" s="177"/>
      <c r="P1090" s="38"/>
      <c r="Q1090" s="38"/>
      <c r="R1090" s="178"/>
      <c r="S1090" s="38"/>
      <c r="T1090" s="178"/>
      <c r="U1090" s="38"/>
      <c r="AA1090" s="9"/>
      <c r="AB1090" s="366"/>
    </row>
    <row r="1091" spans="15:28">
      <c r="O1091" s="177"/>
      <c r="P1091" s="38"/>
      <c r="Q1091" s="38"/>
      <c r="R1091" s="178"/>
      <c r="S1091" s="38"/>
      <c r="T1091" s="178"/>
      <c r="U1091" s="38"/>
      <c r="AA1091" s="9"/>
      <c r="AB1091" s="366"/>
    </row>
    <row r="1092" spans="15:28">
      <c r="O1092" s="177"/>
      <c r="P1092" s="38"/>
      <c r="Q1092" s="38"/>
      <c r="R1092" s="178"/>
      <c r="S1092" s="38"/>
      <c r="T1092" s="178"/>
      <c r="U1092" s="38"/>
      <c r="AA1092" s="9"/>
      <c r="AB1092" s="366"/>
    </row>
    <row r="1093" spans="15:28">
      <c r="O1093" s="177"/>
      <c r="P1093" s="38"/>
      <c r="Q1093" s="38"/>
      <c r="R1093" s="178"/>
      <c r="S1093" s="38"/>
      <c r="T1093" s="178"/>
      <c r="U1093" s="38"/>
      <c r="AA1093" s="9"/>
      <c r="AB1093" s="366"/>
    </row>
    <row r="1094" spans="15:28">
      <c r="O1094" s="177"/>
      <c r="P1094" s="38"/>
      <c r="Q1094" s="38"/>
      <c r="R1094" s="178"/>
      <c r="S1094" s="38"/>
      <c r="T1094" s="178"/>
      <c r="U1094" s="38"/>
      <c r="AA1094" s="9"/>
      <c r="AB1094" s="366"/>
    </row>
    <row r="1095" spans="15:28">
      <c r="O1095" s="177"/>
      <c r="P1095" s="38"/>
      <c r="Q1095" s="38"/>
      <c r="R1095" s="178"/>
      <c r="S1095" s="38"/>
      <c r="T1095" s="178"/>
      <c r="U1095" s="38"/>
      <c r="AA1095" s="9"/>
      <c r="AB1095" s="366"/>
    </row>
    <row r="1096" spans="15:28">
      <c r="O1096" s="177"/>
      <c r="P1096" s="38"/>
      <c r="Q1096" s="38"/>
      <c r="R1096" s="178"/>
      <c r="S1096" s="38"/>
      <c r="T1096" s="178"/>
      <c r="U1096" s="38"/>
      <c r="AA1096" s="9"/>
      <c r="AB1096" s="366"/>
    </row>
    <row r="1097" spans="15:28">
      <c r="O1097" s="177"/>
      <c r="P1097" s="38"/>
      <c r="Q1097" s="38"/>
      <c r="R1097" s="178"/>
      <c r="S1097" s="38"/>
      <c r="T1097" s="178"/>
      <c r="U1097" s="38"/>
      <c r="AA1097" s="9"/>
      <c r="AB1097" s="366"/>
    </row>
    <row r="1098" spans="15:28">
      <c r="O1098" s="177"/>
      <c r="P1098" s="38"/>
      <c r="Q1098" s="38"/>
      <c r="R1098" s="178"/>
      <c r="S1098" s="38"/>
      <c r="T1098" s="178"/>
      <c r="U1098" s="38"/>
      <c r="AA1098" s="9"/>
      <c r="AB1098" s="366"/>
    </row>
    <row r="1099" spans="15:28">
      <c r="O1099" s="177"/>
      <c r="P1099" s="38"/>
      <c r="Q1099" s="38"/>
      <c r="R1099" s="178"/>
      <c r="S1099" s="38"/>
      <c r="T1099" s="178"/>
      <c r="U1099" s="38"/>
      <c r="AA1099" s="9"/>
      <c r="AB1099" s="366"/>
    </row>
    <row r="1100" spans="15:28">
      <c r="O1100" s="177"/>
      <c r="P1100" s="38"/>
      <c r="Q1100" s="38"/>
      <c r="R1100" s="178"/>
      <c r="S1100" s="38"/>
      <c r="T1100" s="178"/>
      <c r="U1100" s="38"/>
      <c r="AA1100" s="9"/>
      <c r="AB1100" s="366"/>
    </row>
    <row r="1101" spans="15:28">
      <c r="O1101" s="177"/>
      <c r="P1101" s="38"/>
      <c r="Q1101" s="38"/>
      <c r="R1101" s="178"/>
      <c r="S1101" s="38"/>
      <c r="T1101" s="178"/>
      <c r="U1101" s="38"/>
      <c r="AA1101" s="9"/>
      <c r="AB1101" s="366"/>
    </row>
    <row r="1102" spans="15:28">
      <c r="O1102" s="177"/>
      <c r="P1102" s="38"/>
      <c r="Q1102" s="38"/>
      <c r="R1102" s="178"/>
      <c r="S1102" s="38"/>
      <c r="T1102" s="178"/>
      <c r="U1102" s="38"/>
      <c r="AA1102" s="9"/>
      <c r="AB1102" s="366"/>
    </row>
    <row r="1103" spans="15:28">
      <c r="O1103" s="177"/>
      <c r="P1103" s="38"/>
      <c r="Q1103" s="38"/>
      <c r="R1103" s="178"/>
      <c r="S1103" s="38"/>
      <c r="T1103" s="178"/>
      <c r="U1103" s="38"/>
      <c r="AA1103" s="9"/>
      <c r="AB1103" s="366"/>
    </row>
    <row r="1104" spans="15:28">
      <c r="O1104" s="177"/>
      <c r="P1104" s="38"/>
      <c r="Q1104" s="38"/>
      <c r="R1104" s="178"/>
      <c r="S1104" s="38"/>
      <c r="T1104" s="178"/>
      <c r="U1104" s="38"/>
      <c r="AA1104" s="9"/>
      <c r="AB1104" s="366"/>
    </row>
    <row r="1105" spans="15:28">
      <c r="O1105" s="177"/>
      <c r="P1105" s="38"/>
      <c r="Q1105" s="38"/>
      <c r="R1105" s="178"/>
      <c r="S1105" s="38"/>
      <c r="T1105" s="178"/>
      <c r="U1105" s="38"/>
      <c r="AA1105" s="9"/>
      <c r="AB1105" s="366"/>
    </row>
    <row r="1106" spans="15:28">
      <c r="O1106" s="177"/>
      <c r="P1106" s="38"/>
      <c r="Q1106" s="38"/>
      <c r="R1106" s="178"/>
      <c r="S1106" s="38"/>
      <c r="T1106" s="178"/>
      <c r="U1106" s="38"/>
      <c r="AA1106" s="9"/>
      <c r="AB1106" s="366"/>
    </row>
    <row r="1107" spans="15:28">
      <c r="O1107" s="177"/>
      <c r="P1107" s="38"/>
      <c r="Q1107" s="38"/>
      <c r="R1107" s="178"/>
      <c r="S1107" s="38"/>
      <c r="T1107" s="178"/>
      <c r="U1107" s="38"/>
      <c r="AA1107" s="9"/>
      <c r="AB1107" s="366"/>
    </row>
    <row r="1108" spans="15:28">
      <c r="O1108" s="177"/>
      <c r="P1108" s="38"/>
      <c r="Q1108" s="38"/>
      <c r="R1108" s="178"/>
      <c r="S1108" s="38"/>
      <c r="T1108" s="178"/>
      <c r="U1108" s="38"/>
      <c r="AA1108" s="9"/>
      <c r="AB1108" s="366"/>
    </row>
    <row r="1109" spans="15:28">
      <c r="O1109" s="177"/>
      <c r="P1109" s="38"/>
      <c r="Q1109" s="38"/>
      <c r="R1109" s="178"/>
      <c r="S1109" s="38"/>
      <c r="T1109" s="178"/>
      <c r="U1109" s="38"/>
      <c r="AA1109" s="9"/>
      <c r="AB1109" s="366"/>
    </row>
    <row r="1110" spans="15:28">
      <c r="O1110" s="177"/>
      <c r="P1110" s="38"/>
      <c r="Q1110" s="38"/>
      <c r="R1110" s="178"/>
      <c r="S1110" s="38"/>
      <c r="T1110" s="178"/>
      <c r="U1110" s="38"/>
      <c r="AA1110" s="9"/>
      <c r="AB1110" s="366"/>
    </row>
    <row r="1111" spans="15:28">
      <c r="O1111" s="177"/>
      <c r="P1111" s="38"/>
      <c r="Q1111" s="38"/>
      <c r="R1111" s="178"/>
      <c r="S1111" s="38"/>
      <c r="T1111" s="178"/>
      <c r="U1111" s="38"/>
      <c r="AA1111" s="9"/>
      <c r="AB1111" s="366"/>
    </row>
    <row r="1112" spans="15:28">
      <c r="O1112" s="177"/>
      <c r="P1112" s="38"/>
      <c r="Q1112" s="38"/>
      <c r="R1112" s="178"/>
      <c r="S1112" s="38"/>
      <c r="T1112" s="178"/>
      <c r="U1112" s="38"/>
      <c r="AA1112" s="9"/>
      <c r="AB1112" s="366"/>
    </row>
    <row r="1113" spans="15:28">
      <c r="O1113" s="177"/>
      <c r="P1113" s="38"/>
      <c r="Q1113" s="38"/>
      <c r="R1113" s="178"/>
      <c r="S1113" s="38"/>
      <c r="T1113" s="178"/>
      <c r="U1113" s="38"/>
      <c r="AA1113" s="9"/>
      <c r="AB1113" s="366"/>
    </row>
    <row r="1114" spans="15:28">
      <c r="O1114" s="177"/>
      <c r="P1114" s="38"/>
      <c r="Q1114" s="38"/>
      <c r="R1114" s="178"/>
      <c r="S1114" s="38"/>
      <c r="T1114" s="178"/>
      <c r="U1114" s="38"/>
      <c r="AA1114" s="9"/>
      <c r="AB1114" s="366"/>
    </row>
    <row r="1115" spans="15:28">
      <c r="O1115" s="177"/>
      <c r="P1115" s="38"/>
      <c r="Q1115" s="38"/>
      <c r="R1115" s="178"/>
      <c r="S1115" s="38"/>
      <c r="T1115" s="178"/>
      <c r="U1115" s="38"/>
      <c r="AA1115" s="9"/>
      <c r="AB1115" s="366"/>
    </row>
    <row r="1116" spans="15:28">
      <c r="O1116" s="177"/>
      <c r="P1116" s="38"/>
      <c r="Q1116" s="38"/>
      <c r="R1116" s="178"/>
      <c r="S1116" s="38"/>
      <c r="T1116" s="178"/>
      <c r="U1116" s="38"/>
      <c r="AA1116" s="9"/>
      <c r="AB1116" s="366"/>
    </row>
    <row r="1117" spans="15:28">
      <c r="O1117" s="177"/>
      <c r="P1117" s="38"/>
      <c r="Q1117" s="38"/>
      <c r="R1117" s="178"/>
      <c r="S1117" s="38"/>
      <c r="T1117" s="178"/>
      <c r="U1117" s="38"/>
      <c r="AA1117" s="9"/>
      <c r="AB1117" s="366"/>
    </row>
    <row r="1118" spans="15:28">
      <c r="O1118" s="177"/>
      <c r="P1118" s="38"/>
      <c r="Q1118" s="38"/>
      <c r="R1118" s="178"/>
      <c r="S1118" s="38"/>
      <c r="T1118" s="178"/>
      <c r="U1118" s="38"/>
      <c r="AA1118" s="9"/>
      <c r="AB1118" s="366"/>
    </row>
    <row r="1119" spans="15:28">
      <c r="O1119" s="177"/>
      <c r="P1119" s="38"/>
      <c r="Q1119" s="38"/>
      <c r="R1119" s="178"/>
      <c r="S1119" s="38"/>
      <c r="T1119" s="178"/>
      <c r="U1119" s="38"/>
      <c r="AA1119" s="9"/>
      <c r="AB1119" s="366"/>
    </row>
    <row r="1120" spans="15:28">
      <c r="O1120" s="177"/>
      <c r="P1120" s="38"/>
      <c r="Q1120" s="38"/>
      <c r="R1120" s="178"/>
      <c r="S1120" s="38"/>
      <c r="T1120" s="178"/>
      <c r="U1120" s="38"/>
      <c r="AA1120" s="9"/>
      <c r="AB1120" s="366"/>
    </row>
    <row r="1121" spans="15:28">
      <c r="O1121" s="177"/>
      <c r="P1121" s="38"/>
      <c r="Q1121" s="38"/>
      <c r="R1121" s="178"/>
      <c r="S1121" s="38"/>
      <c r="T1121" s="178"/>
      <c r="U1121" s="38"/>
      <c r="AA1121" s="9"/>
      <c r="AB1121" s="366"/>
    </row>
    <row r="1122" spans="15:28">
      <c r="O1122" s="177"/>
      <c r="P1122" s="38"/>
      <c r="Q1122" s="38"/>
      <c r="R1122" s="178"/>
      <c r="S1122" s="38"/>
      <c r="T1122" s="178"/>
      <c r="U1122" s="38"/>
      <c r="AA1122" s="9"/>
      <c r="AB1122" s="366"/>
    </row>
    <row r="1123" spans="15:28">
      <c r="O1123" s="177"/>
      <c r="P1123" s="38"/>
      <c r="Q1123" s="38"/>
      <c r="R1123" s="178"/>
      <c r="S1123" s="38"/>
      <c r="T1123" s="178"/>
      <c r="U1123" s="38"/>
      <c r="AA1123" s="9"/>
      <c r="AB1123" s="366"/>
    </row>
    <row r="1124" spans="15:28">
      <c r="O1124" s="177"/>
      <c r="P1124" s="38"/>
      <c r="Q1124" s="38"/>
      <c r="R1124" s="178"/>
      <c r="S1124" s="38"/>
      <c r="T1124" s="178"/>
      <c r="U1124" s="38"/>
      <c r="AA1124" s="9"/>
      <c r="AB1124" s="366"/>
    </row>
    <row r="1125" spans="15:28">
      <c r="O1125" s="177"/>
      <c r="P1125" s="38"/>
      <c r="Q1125" s="38"/>
      <c r="R1125" s="178"/>
      <c r="S1125" s="38"/>
      <c r="T1125" s="178"/>
      <c r="U1125" s="38"/>
      <c r="AA1125" s="9"/>
      <c r="AB1125" s="366"/>
    </row>
    <row r="1126" spans="15:28">
      <c r="O1126" s="177"/>
      <c r="P1126" s="38"/>
      <c r="Q1126" s="38"/>
      <c r="R1126" s="178"/>
      <c r="S1126" s="38"/>
      <c r="T1126" s="178"/>
      <c r="U1126" s="38"/>
      <c r="AA1126" s="9"/>
      <c r="AB1126" s="366"/>
    </row>
    <row r="1127" spans="15:28">
      <c r="O1127" s="177"/>
      <c r="P1127" s="38"/>
      <c r="Q1127" s="38"/>
      <c r="R1127" s="178"/>
      <c r="S1127" s="38"/>
      <c r="T1127" s="178"/>
      <c r="U1127" s="38"/>
      <c r="AA1127" s="9"/>
      <c r="AB1127" s="366"/>
    </row>
    <row r="1128" spans="15:28">
      <c r="O1128" s="177"/>
      <c r="P1128" s="38"/>
      <c r="Q1128" s="38"/>
      <c r="R1128" s="178"/>
      <c r="S1128" s="38"/>
      <c r="T1128" s="178"/>
      <c r="U1128" s="38"/>
      <c r="AA1128" s="9"/>
      <c r="AB1128" s="366"/>
    </row>
    <row r="1129" spans="15:28">
      <c r="O1129" s="177"/>
      <c r="P1129" s="38"/>
      <c r="Q1129" s="38"/>
      <c r="R1129" s="178"/>
      <c r="S1129" s="38"/>
      <c r="T1129" s="178"/>
      <c r="U1129" s="38"/>
      <c r="AA1129" s="9"/>
      <c r="AB1129" s="366"/>
    </row>
    <row r="1130" spans="15:28">
      <c r="O1130" s="177"/>
      <c r="P1130" s="38"/>
      <c r="Q1130" s="38"/>
      <c r="R1130" s="178"/>
      <c r="S1130" s="38"/>
      <c r="T1130" s="178"/>
      <c r="U1130" s="38"/>
      <c r="AA1130" s="9"/>
      <c r="AB1130" s="366"/>
    </row>
    <row r="1131" spans="15:28">
      <c r="O1131" s="177"/>
      <c r="P1131" s="38"/>
      <c r="Q1131" s="38"/>
      <c r="R1131" s="178"/>
      <c r="S1131" s="38"/>
      <c r="T1131" s="178"/>
      <c r="U1131" s="38"/>
      <c r="AA1131" s="9"/>
      <c r="AB1131" s="366"/>
    </row>
    <row r="1132" spans="15:28">
      <c r="O1132" s="177"/>
      <c r="P1132" s="38"/>
      <c r="Q1132" s="38"/>
      <c r="R1132" s="178"/>
      <c r="S1132" s="38"/>
      <c r="T1132" s="178"/>
      <c r="U1132" s="38"/>
      <c r="AA1132" s="9"/>
      <c r="AB1132" s="366"/>
    </row>
    <row r="1133" spans="15:28">
      <c r="O1133" s="177"/>
      <c r="P1133" s="38"/>
      <c r="Q1133" s="38"/>
      <c r="R1133" s="178"/>
      <c r="S1133" s="38"/>
      <c r="T1133" s="178"/>
      <c r="U1133" s="38"/>
      <c r="AA1133" s="9"/>
      <c r="AB1133" s="366"/>
    </row>
    <row r="1134" spans="15:28">
      <c r="O1134" s="177"/>
      <c r="P1134" s="38"/>
      <c r="Q1134" s="38"/>
      <c r="R1134" s="178"/>
      <c r="S1134" s="38"/>
      <c r="T1134" s="178"/>
      <c r="U1134" s="38"/>
      <c r="AA1134" s="9"/>
      <c r="AB1134" s="366"/>
    </row>
    <row r="1135" spans="15:28">
      <c r="O1135" s="177"/>
      <c r="P1135" s="38"/>
      <c r="Q1135" s="38"/>
      <c r="R1135" s="178"/>
      <c r="S1135" s="38"/>
      <c r="T1135" s="178"/>
      <c r="U1135" s="38"/>
      <c r="AA1135" s="9"/>
      <c r="AB1135" s="366"/>
    </row>
    <row r="1136" spans="15:28">
      <c r="O1136" s="177"/>
      <c r="P1136" s="38"/>
      <c r="Q1136" s="38"/>
      <c r="R1136" s="178"/>
      <c r="S1136" s="38"/>
      <c r="T1136" s="178"/>
      <c r="U1136" s="38"/>
      <c r="AA1136" s="9"/>
      <c r="AB1136" s="366"/>
    </row>
    <row r="1137" spans="15:28">
      <c r="O1137" s="177"/>
      <c r="P1137" s="38"/>
      <c r="Q1137" s="38"/>
      <c r="R1137" s="178"/>
      <c r="S1137" s="38"/>
      <c r="T1137" s="178"/>
      <c r="U1137" s="38"/>
      <c r="AA1137" s="9"/>
      <c r="AB1137" s="366"/>
    </row>
    <row r="1138" spans="15:28">
      <c r="O1138" s="177"/>
      <c r="P1138" s="38"/>
      <c r="Q1138" s="38"/>
      <c r="R1138" s="178"/>
      <c r="S1138" s="38"/>
      <c r="T1138" s="178"/>
      <c r="U1138" s="38"/>
      <c r="AA1138" s="9"/>
      <c r="AB1138" s="366"/>
    </row>
    <row r="1139" spans="15:28">
      <c r="O1139" s="177"/>
      <c r="P1139" s="38"/>
      <c r="Q1139" s="38"/>
      <c r="R1139" s="178"/>
      <c r="S1139" s="38"/>
      <c r="T1139" s="178"/>
      <c r="U1139" s="38"/>
      <c r="AA1139" s="9"/>
      <c r="AB1139" s="366"/>
    </row>
    <row r="1140" spans="15:28">
      <c r="O1140" s="177"/>
      <c r="P1140" s="38"/>
      <c r="Q1140" s="38"/>
      <c r="R1140" s="178"/>
      <c r="S1140" s="38"/>
      <c r="T1140" s="178"/>
      <c r="U1140" s="38"/>
      <c r="AA1140" s="9"/>
      <c r="AB1140" s="366"/>
    </row>
    <row r="1141" spans="15:28">
      <c r="O1141" s="177"/>
      <c r="P1141" s="38"/>
      <c r="Q1141" s="38"/>
      <c r="R1141" s="178"/>
      <c r="S1141" s="38"/>
      <c r="T1141" s="178"/>
      <c r="U1141" s="38"/>
      <c r="AA1141" s="9"/>
      <c r="AB1141" s="366"/>
    </row>
    <row r="1142" spans="15:28">
      <c r="O1142" s="177"/>
      <c r="P1142" s="38"/>
      <c r="Q1142" s="38"/>
      <c r="R1142" s="178"/>
      <c r="S1142" s="38"/>
      <c r="T1142" s="178"/>
      <c r="U1142" s="38"/>
      <c r="AA1142" s="9"/>
      <c r="AB1142" s="366"/>
    </row>
    <row r="1143" spans="15:28">
      <c r="O1143" s="177"/>
      <c r="P1143" s="38"/>
      <c r="Q1143" s="38"/>
      <c r="R1143" s="178"/>
      <c r="S1143" s="38"/>
      <c r="T1143" s="178"/>
      <c r="U1143" s="38"/>
      <c r="AA1143" s="9"/>
      <c r="AB1143" s="366"/>
    </row>
    <row r="1144" spans="15:28">
      <c r="O1144" s="177"/>
      <c r="P1144" s="38"/>
      <c r="Q1144" s="38"/>
      <c r="R1144" s="178"/>
      <c r="S1144" s="38"/>
      <c r="T1144" s="178"/>
      <c r="U1144" s="38"/>
      <c r="AA1144" s="9"/>
      <c r="AB1144" s="366"/>
    </row>
    <row r="1145" spans="15:28">
      <c r="O1145" s="177"/>
      <c r="P1145" s="38"/>
      <c r="Q1145" s="38"/>
      <c r="R1145" s="178"/>
      <c r="S1145" s="38"/>
      <c r="T1145" s="178"/>
      <c r="U1145" s="38"/>
      <c r="AA1145" s="9"/>
      <c r="AB1145" s="366"/>
    </row>
    <row r="1146" spans="15:28">
      <c r="O1146" s="177"/>
      <c r="P1146" s="38"/>
      <c r="Q1146" s="38"/>
      <c r="R1146" s="178"/>
      <c r="S1146" s="38"/>
      <c r="T1146" s="178"/>
      <c r="U1146" s="38"/>
      <c r="AA1146" s="9"/>
      <c r="AB1146" s="366"/>
    </row>
    <row r="1147" spans="15:28">
      <c r="O1147" s="177"/>
      <c r="P1147" s="38"/>
      <c r="Q1147" s="38"/>
      <c r="R1147" s="178"/>
      <c r="S1147" s="38"/>
      <c r="T1147" s="178"/>
      <c r="U1147" s="38"/>
      <c r="AA1147" s="9"/>
      <c r="AB1147" s="366"/>
    </row>
    <row r="1148" spans="15:28">
      <c r="O1148" s="177"/>
      <c r="P1148" s="38"/>
      <c r="Q1148" s="38"/>
      <c r="R1148" s="178"/>
      <c r="S1148" s="38"/>
      <c r="T1148" s="178"/>
      <c r="U1148" s="38"/>
      <c r="AA1148" s="9"/>
      <c r="AB1148" s="366"/>
    </row>
    <row r="1149" spans="15:28">
      <c r="O1149" s="177"/>
      <c r="P1149" s="38"/>
      <c r="Q1149" s="38"/>
      <c r="R1149" s="178"/>
      <c r="S1149" s="38"/>
      <c r="T1149" s="178"/>
      <c r="U1149" s="38"/>
      <c r="AA1149" s="9"/>
      <c r="AB1149" s="366"/>
    </row>
    <row r="1150" spans="15:28">
      <c r="O1150" s="177"/>
      <c r="P1150" s="38"/>
      <c r="Q1150" s="38"/>
      <c r="R1150" s="178"/>
      <c r="S1150" s="38"/>
      <c r="T1150" s="178"/>
      <c r="U1150" s="38"/>
      <c r="AA1150" s="9"/>
      <c r="AB1150" s="366"/>
    </row>
    <row r="1151" spans="15:28">
      <c r="O1151" s="177"/>
      <c r="P1151" s="38"/>
      <c r="Q1151" s="38"/>
      <c r="R1151" s="178"/>
      <c r="S1151" s="38"/>
      <c r="T1151" s="178"/>
      <c r="U1151" s="38"/>
      <c r="AA1151" s="9"/>
      <c r="AB1151" s="366"/>
    </row>
    <row r="1152" spans="15:28">
      <c r="O1152" s="177"/>
      <c r="P1152" s="38"/>
      <c r="Q1152" s="38"/>
      <c r="R1152" s="178"/>
      <c r="S1152" s="38"/>
      <c r="T1152" s="178"/>
      <c r="U1152" s="38"/>
      <c r="AA1152" s="9"/>
      <c r="AB1152" s="366"/>
    </row>
    <row r="1153" spans="15:28">
      <c r="O1153" s="177"/>
      <c r="P1153" s="38"/>
      <c r="Q1153" s="38"/>
      <c r="R1153" s="178"/>
      <c r="S1153" s="38"/>
      <c r="T1153" s="178"/>
      <c r="U1153" s="38"/>
      <c r="AA1153" s="9"/>
      <c r="AB1153" s="366"/>
    </row>
    <row r="1154" spans="15:28">
      <c r="O1154" s="177"/>
      <c r="P1154" s="38"/>
      <c r="Q1154" s="38"/>
      <c r="R1154" s="178"/>
      <c r="S1154" s="38"/>
      <c r="T1154" s="178"/>
      <c r="U1154" s="38"/>
      <c r="AA1154" s="9"/>
      <c r="AB1154" s="366"/>
    </row>
    <row r="1155" spans="15:28">
      <c r="O1155" s="177"/>
      <c r="P1155" s="38"/>
      <c r="Q1155" s="38"/>
      <c r="R1155" s="178"/>
      <c r="S1155" s="38"/>
      <c r="T1155" s="178"/>
      <c r="U1155" s="38"/>
      <c r="AA1155" s="9"/>
      <c r="AB1155" s="366"/>
    </row>
    <row r="1156" spans="15:28">
      <c r="O1156" s="177"/>
      <c r="P1156" s="38"/>
      <c r="Q1156" s="38"/>
      <c r="R1156" s="178"/>
      <c r="S1156" s="38"/>
      <c r="T1156" s="178"/>
      <c r="U1156" s="38"/>
      <c r="AA1156" s="9"/>
      <c r="AB1156" s="366"/>
    </row>
    <row r="1157" spans="15:28">
      <c r="O1157" s="177"/>
      <c r="P1157" s="38"/>
      <c r="Q1157" s="38"/>
      <c r="R1157" s="178"/>
      <c r="S1157" s="38"/>
      <c r="T1157" s="178"/>
      <c r="U1157" s="38"/>
      <c r="AA1157" s="9"/>
      <c r="AB1157" s="366"/>
    </row>
    <row r="1158" spans="15:28">
      <c r="O1158" s="177"/>
      <c r="P1158" s="38"/>
      <c r="Q1158" s="38"/>
      <c r="R1158" s="178"/>
      <c r="S1158" s="38"/>
      <c r="T1158" s="178"/>
      <c r="U1158" s="38"/>
      <c r="AA1158" s="9"/>
      <c r="AB1158" s="366"/>
    </row>
    <row r="1159" spans="15:28">
      <c r="O1159" s="177"/>
      <c r="P1159" s="38"/>
      <c r="Q1159" s="38"/>
      <c r="R1159" s="178"/>
      <c r="S1159" s="38"/>
      <c r="T1159" s="178"/>
      <c r="U1159" s="38"/>
      <c r="AA1159" s="9"/>
      <c r="AB1159" s="366"/>
    </row>
    <row r="1160" spans="15:28">
      <c r="O1160" s="177"/>
      <c r="P1160" s="38"/>
      <c r="Q1160" s="38"/>
      <c r="R1160" s="178"/>
      <c r="S1160" s="38"/>
      <c r="T1160" s="178"/>
      <c r="U1160" s="38"/>
      <c r="AA1160" s="9"/>
      <c r="AB1160" s="366"/>
    </row>
    <row r="1161" spans="15:28">
      <c r="O1161" s="177"/>
      <c r="P1161" s="38"/>
      <c r="Q1161" s="38"/>
      <c r="R1161" s="178"/>
      <c r="S1161" s="38"/>
      <c r="T1161" s="178"/>
      <c r="U1161" s="38"/>
      <c r="AA1161" s="9"/>
      <c r="AB1161" s="366"/>
    </row>
    <row r="1162" spans="15:28">
      <c r="O1162" s="177"/>
      <c r="P1162" s="38"/>
      <c r="Q1162" s="38"/>
      <c r="R1162" s="178"/>
      <c r="S1162" s="38"/>
      <c r="T1162" s="178"/>
      <c r="U1162" s="38"/>
      <c r="AA1162" s="9"/>
      <c r="AB1162" s="366"/>
    </row>
    <row r="1163" spans="15:28">
      <c r="O1163" s="177"/>
      <c r="P1163" s="38"/>
      <c r="Q1163" s="38"/>
      <c r="R1163" s="178"/>
      <c r="S1163" s="38"/>
      <c r="T1163" s="178"/>
      <c r="U1163" s="38"/>
      <c r="AA1163" s="9"/>
      <c r="AB1163" s="366"/>
    </row>
    <row r="1164" spans="15:28">
      <c r="O1164" s="177"/>
      <c r="P1164" s="38"/>
      <c r="Q1164" s="38"/>
      <c r="R1164" s="178"/>
      <c r="S1164" s="38"/>
      <c r="T1164" s="178"/>
      <c r="U1164" s="38"/>
      <c r="AA1164" s="9"/>
      <c r="AB1164" s="366"/>
    </row>
    <row r="1165" spans="15:28">
      <c r="O1165" s="177"/>
      <c r="P1165" s="38"/>
      <c r="Q1165" s="38"/>
      <c r="R1165" s="178"/>
      <c r="S1165" s="38"/>
      <c r="T1165" s="178"/>
      <c r="U1165" s="38"/>
      <c r="AA1165" s="9"/>
      <c r="AB1165" s="366"/>
    </row>
    <row r="1166" spans="15:28">
      <c r="O1166" s="177"/>
      <c r="P1166" s="38"/>
      <c r="Q1166" s="38"/>
      <c r="R1166" s="178"/>
      <c r="S1166" s="38"/>
      <c r="T1166" s="178"/>
      <c r="U1166" s="38"/>
      <c r="AA1166" s="9"/>
      <c r="AB1166" s="366"/>
    </row>
    <row r="1167" spans="15:28">
      <c r="O1167" s="177"/>
      <c r="P1167" s="38"/>
      <c r="Q1167" s="38"/>
      <c r="R1167" s="178"/>
      <c r="S1167" s="38"/>
      <c r="T1167" s="178"/>
      <c r="U1167" s="38"/>
      <c r="AA1167" s="9"/>
      <c r="AB1167" s="366"/>
    </row>
    <row r="1168" spans="15:28">
      <c r="O1168" s="177"/>
      <c r="P1168" s="38"/>
      <c r="Q1168" s="38"/>
      <c r="R1168" s="178"/>
      <c r="S1168" s="38"/>
      <c r="T1168" s="178"/>
      <c r="U1168" s="38"/>
      <c r="AA1168" s="9"/>
      <c r="AB1168" s="366"/>
    </row>
    <row r="1169" spans="15:28">
      <c r="O1169" s="177"/>
      <c r="P1169" s="38"/>
      <c r="Q1169" s="38"/>
      <c r="R1169" s="178"/>
      <c r="S1169" s="38"/>
      <c r="T1169" s="178"/>
      <c r="U1169" s="38"/>
      <c r="AA1169" s="9"/>
      <c r="AB1169" s="366"/>
    </row>
    <row r="1170" spans="15:28">
      <c r="O1170" s="177"/>
      <c r="P1170" s="38"/>
      <c r="Q1170" s="38"/>
      <c r="R1170" s="178"/>
      <c r="S1170" s="38"/>
      <c r="T1170" s="178"/>
      <c r="U1170" s="38"/>
      <c r="AA1170" s="9"/>
      <c r="AB1170" s="366"/>
    </row>
    <row r="1171" spans="15:28">
      <c r="O1171" s="177"/>
      <c r="P1171" s="38"/>
      <c r="Q1171" s="38"/>
      <c r="R1171" s="178"/>
      <c r="S1171" s="38"/>
      <c r="T1171" s="178"/>
      <c r="U1171" s="38"/>
      <c r="AA1171" s="9"/>
      <c r="AB1171" s="366"/>
    </row>
    <row r="1172" spans="15:28">
      <c r="O1172" s="177"/>
      <c r="P1172" s="38"/>
      <c r="Q1172" s="38"/>
      <c r="R1172" s="178"/>
      <c r="S1172" s="38"/>
      <c r="T1172" s="178"/>
      <c r="U1172" s="38"/>
      <c r="AA1172" s="9"/>
      <c r="AB1172" s="366"/>
    </row>
    <row r="1173" spans="15:28">
      <c r="O1173" s="177"/>
      <c r="P1173" s="38"/>
      <c r="Q1173" s="38"/>
      <c r="R1173" s="178"/>
      <c r="S1173" s="38"/>
      <c r="T1173" s="178"/>
      <c r="U1173" s="38"/>
      <c r="AA1173" s="9"/>
      <c r="AB1173" s="366"/>
    </row>
    <row r="1174" spans="15:28">
      <c r="O1174" s="177"/>
      <c r="P1174" s="38"/>
      <c r="Q1174" s="38"/>
      <c r="R1174" s="178"/>
      <c r="S1174" s="38"/>
      <c r="T1174" s="178"/>
      <c r="U1174" s="38"/>
      <c r="AA1174" s="9"/>
      <c r="AB1174" s="366"/>
    </row>
    <row r="1175" spans="15:28">
      <c r="O1175" s="177"/>
      <c r="P1175" s="38"/>
      <c r="Q1175" s="38"/>
      <c r="R1175" s="178"/>
      <c r="S1175" s="38"/>
      <c r="T1175" s="178"/>
      <c r="U1175" s="38"/>
      <c r="AA1175" s="9"/>
      <c r="AB1175" s="366"/>
    </row>
    <row r="1176" spans="15:28">
      <c r="O1176" s="177"/>
      <c r="P1176" s="38"/>
      <c r="Q1176" s="38"/>
      <c r="R1176" s="178"/>
      <c r="S1176" s="38"/>
      <c r="T1176" s="178"/>
      <c r="U1176" s="38"/>
      <c r="AA1176" s="9"/>
      <c r="AB1176" s="366"/>
    </row>
    <row r="1177" spans="15:28">
      <c r="O1177" s="177"/>
      <c r="P1177" s="38"/>
      <c r="Q1177" s="38"/>
      <c r="R1177" s="178"/>
      <c r="S1177" s="38"/>
      <c r="T1177" s="178"/>
      <c r="U1177" s="38"/>
      <c r="AA1177" s="9"/>
      <c r="AB1177" s="366"/>
    </row>
    <row r="1178" spans="15:28">
      <c r="O1178" s="177"/>
      <c r="P1178" s="38"/>
      <c r="Q1178" s="38"/>
      <c r="R1178" s="178"/>
      <c r="S1178" s="38"/>
      <c r="T1178" s="178"/>
      <c r="U1178" s="38"/>
      <c r="AA1178" s="9"/>
      <c r="AB1178" s="366"/>
    </row>
    <row r="1179" spans="15:28">
      <c r="O1179" s="177"/>
      <c r="P1179" s="38"/>
      <c r="Q1179" s="38"/>
      <c r="R1179" s="178"/>
      <c r="S1179" s="38"/>
      <c r="T1179" s="178"/>
      <c r="U1179" s="38"/>
      <c r="AA1179" s="9"/>
      <c r="AB1179" s="366"/>
    </row>
    <row r="1180" spans="15:28">
      <c r="O1180" s="177"/>
      <c r="P1180" s="38"/>
      <c r="Q1180" s="38"/>
      <c r="R1180" s="178"/>
      <c r="S1180" s="38"/>
      <c r="T1180" s="178"/>
      <c r="U1180" s="38"/>
      <c r="AA1180" s="9"/>
      <c r="AB1180" s="366"/>
    </row>
    <row r="1181" spans="15:28">
      <c r="O1181" s="177"/>
      <c r="P1181" s="38"/>
      <c r="Q1181" s="38"/>
      <c r="R1181" s="178"/>
      <c r="S1181" s="38"/>
      <c r="T1181" s="178"/>
      <c r="U1181" s="38"/>
      <c r="AA1181" s="9"/>
      <c r="AB1181" s="366"/>
    </row>
    <row r="1182" spans="15:28">
      <c r="O1182" s="177"/>
      <c r="P1182" s="38"/>
      <c r="Q1182" s="38"/>
      <c r="R1182" s="178"/>
      <c r="S1182" s="38"/>
      <c r="T1182" s="178"/>
      <c r="U1182" s="38"/>
      <c r="AA1182" s="9"/>
      <c r="AB1182" s="366"/>
    </row>
    <row r="1183" spans="15:28">
      <c r="O1183" s="177"/>
      <c r="P1183" s="38"/>
      <c r="Q1183" s="38"/>
      <c r="R1183" s="178"/>
      <c r="S1183" s="38"/>
      <c r="T1183" s="178"/>
      <c r="U1183" s="38"/>
      <c r="AA1183" s="9"/>
      <c r="AB1183" s="366"/>
    </row>
    <row r="1184" spans="15:28">
      <c r="O1184" s="177"/>
      <c r="P1184" s="38"/>
      <c r="Q1184" s="38"/>
      <c r="R1184" s="178"/>
      <c r="S1184" s="38"/>
      <c r="T1184" s="178"/>
      <c r="U1184" s="38"/>
      <c r="AA1184" s="9"/>
      <c r="AB1184" s="366"/>
    </row>
    <row r="1185" spans="15:28">
      <c r="O1185" s="177"/>
      <c r="P1185" s="38"/>
      <c r="Q1185" s="38"/>
      <c r="R1185" s="178"/>
      <c r="S1185" s="38"/>
      <c r="T1185" s="178"/>
      <c r="U1185" s="38"/>
      <c r="AA1185" s="9"/>
      <c r="AB1185" s="366"/>
    </row>
    <row r="1186" spans="15:28">
      <c r="O1186" s="177"/>
      <c r="P1186" s="38"/>
      <c r="Q1186" s="38"/>
      <c r="R1186" s="178"/>
      <c r="S1186" s="38"/>
      <c r="T1186" s="178"/>
      <c r="U1186" s="38"/>
      <c r="AA1186" s="9"/>
      <c r="AB1186" s="366"/>
    </row>
    <row r="1187" spans="15:28">
      <c r="O1187" s="177"/>
      <c r="P1187" s="38"/>
      <c r="Q1187" s="38"/>
      <c r="R1187" s="178"/>
      <c r="S1187" s="38"/>
      <c r="T1187" s="178"/>
      <c r="U1187" s="38"/>
      <c r="AA1187" s="9"/>
      <c r="AB1187" s="366"/>
    </row>
    <row r="1188" spans="15:28">
      <c r="O1188" s="177"/>
      <c r="P1188" s="38"/>
      <c r="Q1188" s="38"/>
      <c r="R1188" s="178"/>
      <c r="S1188" s="38"/>
      <c r="T1188" s="178"/>
      <c r="U1188" s="38"/>
      <c r="AA1188" s="9"/>
      <c r="AB1188" s="366"/>
    </row>
    <row r="1189" spans="15:28">
      <c r="O1189" s="177"/>
      <c r="P1189" s="38"/>
      <c r="Q1189" s="38"/>
      <c r="R1189" s="178"/>
      <c r="S1189" s="38"/>
      <c r="T1189" s="178"/>
      <c r="U1189" s="38"/>
      <c r="AA1189" s="9"/>
      <c r="AB1189" s="366"/>
    </row>
    <row r="1190" spans="15:28">
      <c r="O1190" s="177"/>
      <c r="P1190" s="38"/>
      <c r="Q1190" s="38"/>
      <c r="R1190" s="178"/>
      <c r="S1190" s="38"/>
      <c r="T1190" s="178"/>
      <c r="U1190" s="38"/>
      <c r="AA1190" s="9"/>
      <c r="AB1190" s="366"/>
    </row>
    <row r="1191" spans="15:28">
      <c r="O1191" s="177"/>
      <c r="P1191" s="38"/>
      <c r="Q1191" s="38"/>
      <c r="R1191" s="178"/>
      <c r="S1191" s="38"/>
      <c r="T1191" s="178"/>
      <c r="U1191" s="38"/>
      <c r="AA1191" s="9"/>
      <c r="AB1191" s="366"/>
    </row>
    <row r="1192" spans="15:28">
      <c r="O1192" s="177"/>
      <c r="P1192" s="38"/>
      <c r="Q1192" s="38"/>
      <c r="R1192" s="178"/>
      <c r="S1192" s="38"/>
      <c r="T1192" s="178"/>
      <c r="U1192" s="38"/>
      <c r="AA1192" s="9"/>
      <c r="AB1192" s="366"/>
    </row>
    <row r="1193" spans="15:28">
      <c r="O1193" s="177"/>
      <c r="P1193" s="38"/>
      <c r="Q1193" s="38"/>
      <c r="R1193" s="178"/>
      <c r="S1193" s="38"/>
      <c r="T1193" s="178"/>
      <c r="U1193" s="38"/>
      <c r="AA1193" s="9"/>
      <c r="AB1193" s="366"/>
    </row>
    <row r="1194" spans="15:28">
      <c r="O1194" s="177"/>
      <c r="P1194" s="38"/>
      <c r="Q1194" s="38"/>
      <c r="R1194" s="178"/>
      <c r="S1194" s="38"/>
      <c r="T1194" s="178"/>
      <c r="U1194" s="38"/>
      <c r="AA1194" s="9"/>
      <c r="AB1194" s="366"/>
    </row>
    <row r="1195" spans="15:28">
      <c r="O1195" s="177"/>
      <c r="P1195" s="38"/>
      <c r="Q1195" s="38"/>
      <c r="R1195" s="178"/>
      <c r="S1195" s="38"/>
      <c r="T1195" s="178"/>
      <c r="U1195" s="38"/>
      <c r="AA1195" s="9"/>
      <c r="AB1195" s="366"/>
    </row>
    <row r="1196" spans="15:28">
      <c r="O1196" s="177"/>
      <c r="P1196" s="38"/>
      <c r="Q1196" s="38"/>
      <c r="R1196" s="178"/>
      <c r="S1196" s="38"/>
      <c r="T1196" s="178"/>
      <c r="U1196" s="38"/>
      <c r="AA1196" s="9"/>
      <c r="AB1196" s="366"/>
    </row>
    <row r="1197" spans="15:28">
      <c r="O1197" s="177"/>
      <c r="P1197" s="38"/>
      <c r="Q1197" s="38"/>
      <c r="R1197" s="178"/>
      <c r="S1197" s="38"/>
      <c r="T1197" s="178"/>
      <c r="U1197" s="38"/>
      <c r="AA1197" s="9"/>
      <c r="AB1197" s="366"/>
    </row>
    <row r="1198" spans="15:28">
      <c r="O1198" s="177"/>
      <c r="P1198" s="38"/>
      <c r="Q1198" s="38"/>
      <c r="R1198" s="178"/>
      <c r="S1198" s="38"/>
      <c r="T1198" s="178"/>
      <c r="U1198" s="38"/>
      <c r="AA1198" s="9"/>
      <c r="AB1198" s="366"/>
    </row>
    <row r="1199" spans="15:28">
      <c r="O1199" s="177"/>
      <c r="P1199" s="38"/>
      <c r="Q1199" s="38"/>
      <c r="R1199" s="178"/>
      <c r="S1199" s="38"/>
      <c r="T1199" s="178"/>
      <c r="U1199" s="38"/>
      <c r="AA1199" s="9"/>
      <c r="AB1199" s="366"/>
    </row>
    <row r="1200" spans="15:28">
      <c r="O1200" s="177"/>
      <c r="P1200" s="38"/>
      <c r="Q1200" s="38"/>
      <c r="R1200" s="178"/>
      <c r="S1200" s="38"/>
      <c r="T1200" s="178"/>
      <c r="U1200" s="38"/>
      <c r="AA1200" s="9"/>
      <c r="AB1200" s="366"/>
    </row>
    <row r="1201" spans="15:28">
      <c r="O1201" s="177"/>
      <c r="P1201" s="38"/>
      <c r="Q1201" s="38"/>
      <c r="R1201" s="178"/>
      <c r="S1201" s="38"/>
      <c r="T1201" s="178"/>
      <c r="U1201" s="38"/>
      <c r="AA1201" s="9"/>
      <c r="AB1201" s="366"/>
    </row>
    <row r="1202" spans="15:28">
      <c r="O1202" s="177"/>
      <c r="P1202" s="38"/>
      <c r="Q1202" s="38"/>
      <c r="R1202" s="178"/>
      <c r="S1202" s="38"/>
      <c r="T1202" s="178"/>
      <c r="U1202" s="38"/>
      <c r="AA1202" s="9"/>
      <c r="AB1202" s="366"/>
    </row>
    <row r="1203" spans="15:28">
      <c r="O1203" s="177"/>
      <c r="P1203" s="38"/>
      <c r="Q1203" s="38"/>
      <c r="R1203" s="178"/>
      <c r="S1203" s="38"/>
      <c r="T1203" s="178"/>
      <c r="U1203" s="38"/>
      <c r="AA1203" s="9"/>
      <c r="AB1203" s="366"/>
    </row>
    <row r="1204" spans="15:28">
      <c r="O1204" s="177"/>
      <c r="P1204" s="38"/>
      <c r="Q1204" s="38"/>
      <c r="R1204" s="178"/>
      <c r="S1204" s="38"/>
      <c r="T1204" s="178"/>
      <c r="U1204" s="38"/>
      <c r="AA1204" s="9"/>
      <c r="AB1204" s="366"/>
    </row>
    <row r="1205" spans="15:28">
      <c r="O1205" s="177"/>
      <c r="P1205" s="38"/>
      <c r="Q1205" s="38"/>
      <c r="R1205" s="178"/>
      <c r="S1205" s="38"/>
      <c r="T1205" s="178"/>
      <c r="U1205" s="38"/>
      <c r="AA1205" s="9"/>
      <c r="AB1205" s="366"/>
    </row>
    <row r="1206" spans="15:28">
      <c r="O1206" s="177"/>
      <c r="P1206" s="38"/>
      <c r="Q1206" s="38"/>
      <c r="R1206" s="178"/>
      <c r="S1206" s="38"/>
      <c r="T1206" s="178"/>
      <c r="U1206" s="38"/>
      <c r="AA1206" s="9"/>
      <c r="AB1206" s="366"/>
    </row>
    <row r="1207" spans="15:28">
      <c r="O1207" s="177"/>
      <c r="P1207" s="38"/>
      <c r="Q1207" s="38"/>
      <c r="R1207" s="178"/>
      <c r="S1207" s="38"/>
      <c r="T1207" s="178"/>
      <c r="U1207" s="38"/>
      <c r="AA1207" s="9"/>
      <c r="AB1207" s="366"/>
    </row>
    <row r="1208" spans="15:28">
      <c r="O1208" s="177"/>
      <c r="P1208" s="38"/>
      <c r="Q1208" s="38"/>
      <c r="R1208" s="178"/>
      <c r="S1208" s="38"/>
      <c r="T1208" s="178"/>
      <c r="U1208" s="38"/>
      <c r="AA1208" s="9"/>
      <c r="AB1208" s="366"/>
    </row>
    <row r="1209" spans="15:28">
      <c r="O1209" s="177"/>
      <c r="P1209" s="38"/>
      <c r="Q1209" s="38"/>
      <c r="R1209" s="178"/>
      <c r="S1209" s="38"/>
      <c r="T1209" s="178"/>
      <c r="U1209" s="38"/>
      <c r="AA1209" s="9"/>
      <c r="AB1209" s="366"/>
    </row>
    <row r="1210" spans="15:28">
      <c r="O1210" s="177"/>
      <c r="P1210" s="38"/>
      <c r="Q1210" s="38"/>
      <c r="R1210" s="178"/>
      <c r="S1210" s="38"/>
      <c r="T1210" s="178"/>
      <c r="U1210" s="38"/>
      <c r="AA1210" s="9"/>
      <c r="AB1210" s="366"/>
    </row>
    <row r="1211" spans="15:28">
      <c r="O1211" s="177"/>
      <c r="P1211" s="38"/>
      <c r="Q1211" s="38"/>
      <c r="R1211" s="178"/>
      <c r="S1211" s="38"/>
      <c r="T1211" s="178"/>
      <c r="U1211" s="38"/>
      <c r="AA1211" s="9"/>
      <c r="AB1211" s="366"/>
    </row>
    <row r="1212" spans="15:28">
      <c r="O1212" s="177"/>
      <c r="P1212" s="38"/>
      <c r="Q1212" s="38"/>
      <c r="R1212" s="178"/>
      <c r="S1212" s="38"/>
      <c r="T1212" s="178"/>
      <c r="U1212" s="38"/>
      <c r="AA1212" s="9"/>
      <c r="AB1212" s="366"/>
    </row>
    <row r="1213" spans="15:28">
      <c r="O1213" s="177"/>
      <c r="P1213" s="38"/>
      <c r="Q1213" s="38"/>
      <c r="R1213" s="178"/>
      <c r="S1213" s="38"/>
      <c r="T1213" s="178"/>
      <c r="U1213" s="38"/>
      <c r="AA1213" s="9"/>
      <c r="AB1213" s="366"/>
    </row>
    <row r="1214" spans="15:28">
      <c r="O1214" s="177"/>
      <c r="P1214" s="38"/>
      <c r="Q1214" s="38"/>
      <c r="R1214" s="178"/>
      <c r="S1214" s="38"/>
      <c r="T1214" s="178"/>
      <c r="U1214" s="38"/>
      <c r="AA1214" s="9"/>
      <c r="AB1214" s="366"/>
    </row>
    <row r="1215" spans="15:28">
      <c r="O1215" s="177"/>
      <c r="P1215" s="38"/>
      <c r="Q1215" s="38"/>
      <c r="R1215" s="178"/>
      <c r="S1215" s="38"/>
      <c r="T1215" s="178"/>
      <c r="U1215" s="38"/>
      <c r="AA1215" s="9"/>
      <c r="AB1215" s="366"/>
    </row>
    <row r="1216" spans="15:28">
      <c r="O1216" s="177"/>
      <c r="P1216" s="38"/>
      <c r="Q1216" s="38"/>
      <c r="R1216" s="178"/>
      <c r="S1216" s="38"/>
      <c r="T1216" s="178"/>
      <c r="U1216" s="38"/>
      <c r="AA1216" s="9"/>
      <c r="AB1216" s="366"/>
    </row>
    <row r="1217" spans="15:28">
      <c r="O1217" s="177"/>
      <c r="P1217" s="38"/>
      <c r="Q1217" s="38"/>
      <c r="R1217" s="178"/>
      <c r="S1217" s="38"/>
      <c r="T1217" s="178"/>
      <c r="U1217" s="38"/>
      <c r="AA1217" s="9"/>
      <c r="AB1217" s="366"/>
    </row>
    <row r="1218" spans="15:28">
      <c r="O1218" s="177"/>
      <c r="P1218" s="38"/>
      <c r="Q1218" s="38"/>
      <c r="R1218" s="178"/>
      <c r="S1218" s="38"/>
      <c r="T1218" s="178"/>
      <c r="U1218" s="38"/>
      <c r="AA1218" s="9"/>
      <c r="AB1218" s="366"/>
    </row>
    <row r="1219" spans="15:28">
      <c r="O1219" s="177"/>
      <c r="P1219" s="38"/>
      <c r="Q1219" s="38"/>
      <c r="R1219" s="178"/>
      <c r="S1219" s="38"/>
      <c r="T1219" s="178"/>
      <c r="U1219" s="38"/>
      <c r="AA1219" s="9"/>
      <c r="AB1219" s="366"/>
    </row>
    <row r="1220" spans="15:28">
      <c r="O1220" s="177"/>
      <c r="P1220" s="38"/>
      <c r="Q1220" s="38"/>
      <c r="R1220" s="178"/>
      <c r="S1220" s="38"/>
      <c r="T1220" s="178"/>
      <c r="U1220" s="38"/>
      <c r="AA1220" s="9"/>
      <c r="AB1220" s="366"/>
    </row>
    <row r="1221" spans="15:28">
      <c r="O1221" s="177"/>
      <c r="P1221" s="38"/>
      <c r="Q1221" s="38"/>
      <c r="R1221" s="178"/>
      <c r="S1221" s="38"/>
      <c r="T1221" s="178"/>
      <c r="U1221" s="38"/>
      <c r="AA1221" s="9"/>
      <c r="AB1221" s="366"/>
    </row>
    <row r="1222" spans="15:28">
      <c r="O1222" s="177"/>
      <c r="P1222" s="38"/>
      <c r="Q1222" s="38"/>
      <c r="R1222" s="178"/>
      <c r="S1222" s="38"/>
      <c r="T1222" s="178"/>
      <c r="U1222" s="38"/>
      <c r="AA1222" s="9"/>
      <c r="AB1222" s="366"/>
    </row>
    <row r="1223" spans="15:28">
      <c r="O1223" s="177"/>
      <c r="P1223" s="38"/>
      <c r="Q1223" s="38"/>
      <c r="R1223" s="178"/>
      <c r="S1223" s="38"/>
      <c r="T1223" s="178"/>
      <c r="U1223" s="38"/>
      <c r="AA1223" s="9"/>
      <c r="AB1223" s="366"/>
    </row>
    <row r="1224" spans="15:28">
      <c r="O1224" s="177"/>
      <c r="P1224" s="38"/>
      <c r="Q1224" s="38"/>
      <c r="R1224" s="178"/>
      <c r="S1224" s="38"/>
      <c r="T1224" s="178"/>
      <c r="U1224" s="38"/>
      <c r="AA1224" s="9"/>
      <c r="AB1224" s="366"/>
    </row>
    <row r="1225" spans="15:28">
      <c r="O1225" s="177"/>
      <c r="P1225" s="38"/>
      <c r="Q1225" s="38"/>
      <c r="R1225" s="178"/>
      <c r="S1225" s="38"/>
      <c r="T1225" s="178"/>
      <c r="U1225" s="38"/>
      <c r="AA1225" s="9"/>
      <c r="AB1225" s="366"/>
    </row>
    <row r="1226" spans="15:28">
      <c r="O1226" s="177"/>
      <c r="P1226" s="38"/>
      <c r="Q1226" s="38"/>
      <c r="R1226" s="178"/>
      <c r="S1226" s="38"/>
      <c r="T1226" s="178"/>
      <c r="U1226" s="38"/>
      <c r="AA1226" s="9"/>
      <c r="AB1226" s="366"/>
    </row>
    <row r="1227" spans="15:28">
      <c r="O1227" s="177"/>
      <c r="P1227" s="38"/>
      <c r="Q1227" s="38"/>
      <c r="R1227" s="178"/>
      <c r="S1227" s="38"/>
      <c r="T1227" s="178"/>
      <c r="U1227" s="38"/>
      <c r="AA1227" s="9"/>
      <c r="AB1227" s="366"/>
    </row>
    <row r="1228" spans="15:28">
      <c r="O1228" s="177"/>
      <c r="P1228" s="38"/>
      <c r="Q1228" s="38"/>
      <c r="R1228" s="178"/>
      <c r="S1228" s="38"/>
      <c r="T1228" s="178"/>
      <c r="U1228" s="38"/>
      <c r="AA1228" s="9"/>
      <c r="AB1228" s="366"/>
    </row>
    <row r="1229" spans="15:28">
      <c r="O1229" s="177"/>
      <c r="P1229" s="38"/>
      <c r="Q1229" s="38"/>
      <c r="R1229" s="178"/>
      <c r="S1229" s="38"/>
      <c r="T1229" s="178"/>
      <c r="U1229" s="38"/>
      <c r="AA1229" s="9"/>
      <c r="AB1229" s="366"/>
    </row>
    <row r="1230" spans="15:28">
      <c r="O1230" s="177"/>
      <c r="P1230" s="38"/>
      <c r="Q1230" s="38"/>
      <c r="R1230" s="178"/>
      <c r="S1230" s="38"/>
      <c r="T1230" s="178"/>
      <c r="U1230" s="38"/>
      <c r="AA1230" s="9"/>
      <c r="AB1230" s="366"/>
    </row>
    <row r="1231" spans="15:28">
      <c r="O1231" s="177"/>
      <c r="P1231" s="38"/>
      <c r="Q1231" s="38"/>
      <c r="R1231" s="178"/>
      <c r="S1231" s="38"/>
      <c r="T1231" s="178"/>
      <c r="U1231" s="38"/>
      <c r="AA1231" s="9"/>
      <c r="AB1231" s="366"/>
    </row>
    <row r="1232" spans="15:28">
      <c r="O1232" s="177"/>
      <c r="P1232" s="38"/>
      <c r="Q1232" s="38"/>
      <c r="R1232" s="178"/>
      <c r="S1232" s="38"/>
      <c r="T1232" s="178"/>
      <c r="U1232" s="38"/>
      <c r="AA1232" s="9"/>
      <c r="AB1232" s="366"/>
    </row>
    <row r="1233" spans="15:28">
      <c r="O1233" s="177"/>
      <c r="P1233" s="38"/>
      <c r="Q1233" s="38"/>
      <c r="R1233" s="178"/>
      <c r="S1233" s="38"/>
      <c r="T1233" s="178"/>
      <c r="U1233" s="38"/>
      <c r="AA1233" s="9"/>
      <c r="AB1233" s="366"/>
    </row>
    <row r="1234" spans="15:28">
      <c r="O1234" s="177"/>
      <c r="P1234" s="38"/>
      <c r="Q1234" s="38"/>
      <c r="R1234" s="178"/>
      <c r="S1234" s="38"/>
      <c r="T1234" s="178"/>
      <c r="U1234" s="38"/>
      <c r="AA1234" s="9"/>
      <c r="AB1234" s="366"/>
    </row>
    <row r="1235" spans="15:28">
      <c r="O1235" s="177"/>
      <c r="P1235" s="38"/>
      <c r="Q1235" s="38"/>
      <c r="R1235" s="178"/>
      <c r="S1235" s="38"/>
      <c r="T1235" s="178"/>
      <c r="U1235" s="38"/>
      <c r="AA1235" s="9"/>
      <c r="AB1235" s="366"/>
    </row>
    <row r="1236" spans="15:28">
      <c r="O1236" s="177"/>
      <c r="P1236" s="38"/>
      <c r="Q1236" s="38"/>
      <c r="R1236" s="178"/>
      <c r="S1236" s="38"/>
      <c r="T1236" s="178"/>
      <c r="U1236" s="38"/>
      <c r="AA1236" s="9"/>
      <c r="AB1236" s="366"/>
    </row>
    <row r="1237" spans="15:28">
      <c r="O1237" s="177"/>
      <c r="P1237" s="38"/>
      <c r="Q1237" s="38"/>
      <c r="R1237" s="178"/>
      <c r="S1237" s="38"/>
      <c r="T1237" s="178"/>
      <c r="U1237" s="38"/>
      <c r="AA1237" s="9"/>
      <c r="AB1237" s="366"/>
    </row>
    <row r="1238" spans="15:28">
      <c r="O1238" s="177"/>
      <c r="P1238" s="38"/>
      <c r="Q1238" s="38"/>
      <c r="R1238" s="178"/>
      <c r="S1238" s="38"/>
      <c r="T1238" s="178"/>
      <c r="U1238" s="38"/>
      <c r="AA1238" s="9"/>
      <c r="AB1238" s="366"/>
    </row>
    <row r="1239" spans="15:28">
      <c r="O1239" s="177"/>
      <c r="P1239" s="38"/>
      <c r="Q1239" s="38"/>
      <c r="R1239" s="178"/>
      <c r="S1239" s="38"/>
      <c r="T1239" s="178"/>
      <c r="U1239" s="38"/>
      <c r="AA1239" s="9"/>
      <c r="AB1239" s="366"/>
    </row>
    <row r="1240" spans="15:28">
      <c r="O1240" s="177"/>
      <c r="P1240" s="38"/>
      <c r="Q1240" s="38"/>
      <c r="R1240" s="178"/>
      <c r="S1240" s="38"/>
      <c r="T1240" s="178"/>
      <c r="U1240" s="38"/>
      <c r="AA1240" s="9"/>
      <c r="AB1240" s="366"/>
    </row>
    <row r="1241" spans="15:28">
      <c r="O1241" s="177"/>
      <c r="P1241" s="38"/>
      <c r="Q1241" s="38"/>
      <c r="R1241" s="178"/>
      <c r="S1241" s="38"/>
      <c r="T1241" s="178"/>
      <c r="U1241" s="38"/>
      <c r="AA1241" s="9"/>
      <c r="AB1241" s="366"/>
    </row>
    <row r="1242" spans="15:28">
      <c r="O1242" s="177"/>
      <c r="P1242" s="38"/>
      <c r="Q1242" s="38"/>
      <c r="R1242" s="178"/>
      <c r="S1242" s="38"/>
      <c r="T1242" s="178"/>
      <c r="U1242" s="38"/>
      <c r="AA1242" s="9"/>
      <c r="AB1242" s="366"/>
    </row>
    <row r="1243" spans="15:28">
      <c r="O1243" s="177"/>
      <c r="P1243" s="38"/>
      <c r="Q1243" s="38"/>
      <c r="R1243" s="178"/>
      <c r="S1243" s="38"/>
      <c r="T1243" s="178"/>
      <c r="U1243" s="38"/>
      <c r="AA1243" s="9"/>
      <c r="AB1243" s="366"/>
    </row>
    <row r="1244" spans="15:28">
      <c r="O1244" s="177"/>
      <c r="P1244" s="38"/>
      <c r="Q1244" s="38"/>
      <c r="R1244" s="178"/>
      <c r="S1244" s="38"/>
      <c r="T1244" s="178"/>
      <c r="U1244" s="38"/>
      <c r="AA1244" s="9"/>
      <c r="AB1244" s="366"/>
    </row>
    <row r="1245" spans="15:28">
      <c r="O1245" s="177"/>
      <c r="P1245" s="38"/>
      <c r="Q1245" s="38"/>
      <c r="R1245" s="178"/>
      <c r="S1245" s="38"/>
      <c r="T1245" s="178"/>
      <c r="U1245" s="38"/>
      <c r="AA1245" s="9"/>
      <c r="AB1245" s="366"/>
    </row>
    <row r="1246" spans="15:28">
      <c r="O1246" s="177"/>
      <c r="P1246" s="38"/>
      <c r="Q1246" s="38"/>
      <c r="R1246" s="178"/>
      <c r="S1246" s="38"/>
      <c r="T1246" s="178"/>
      <c r="U1246" s="38"/>
      <c r="AA1246" s="9"/>
      <c r="AB1246" s="366"/>
    </row>
    <row r="1247" spans="15:28">
      <c r="O1247" s="177"/>
      <c r="P1247" s="38"/>
      <c r="Q1247" s="38"/>
      <c r="R1247" s="178"/>
      <c r="S1247" s="38"/>
      <c r="T1247" s="178"/>
      <c r="U1247" s="38"/>
      <c r="AA1247" s="9"/>
      <c r="AB1247" s="366"/>
    </row>
    <row r="1248" spans="15:28">
      <c r="O1248" s="177"/>
      <c r="P1248" s="38"/>
      <c r="Q1248" s="38"/>
      <c r="R1248" s="178"/>
      <c r="S1248" s="38"/>
      <c r="T1248" s="178"/>
      <c r="U1248" s="38"/>
      <c r="AA1248" s="9"/>
      <c r="AB1248" s="366"/>
    </row>
    <row r="1249" spans="15:28">
      <c r="O1249" s="177"/>
      <c r="P1249" s="38"/>
      <c r="Q1249" s="38"/>
      <c r="R1249" s="178"/>
      <c r="S1249" s="38"/>
      <c r="T1249" s="178"/>
      <c r="U1249" s="38"/>
      <c r="AA1249" s="9"/>
      <c r="AB1249" s="366"/>
    </row>
    <row r="1250" spans="15:28">
      <c r="O1250" s="177"/>
      <c r="P1250" s="38"/>
      <c r="Q1250" s="38"/>
      <c r="R1250" s="178"/>
      <c r="S1250" s="38"/>
      <c r="T1250" s="178"/>
      <c r="U1250" s="38"/>
      <c r="AA1250" s="9"/>
      <c r="AB1250" s="366"/>
    </row>
    <row r="1251" spans="15:28">
      <c r="O1251" s="177"/>
      <c r="P1251" s="38"/>
      <c r="Q1251" s="38"/>
      <c r="R1251" s="178"/>
      <c r="S1251" s="38"/>
      <c r="T1251" s="178"/>
      <c r="U1251" s="38"/>
      <c r="AA1251" s="9"/>
      <c r="AB1251" s="366"/>
    </row>
    <row r="1252" spans="15:28">
      <c r="O1252" s="177"/>
      <c r="P1252" s="38"/>
      <c r="Q1252" s="38"/>
      <c r="R1252" s="178"/>
      <c r="S1252" s="38"/>
      <c r="T1252" s="178"/>
      <c r="U1252" s="38"/>
      <c r="AA1252" s="9"/>
      <c r="AB1252" s="366"/>
    </row>
    <row r="1253" spans="15:28">
      <c r="O1253" s="177"/>
      <c r="P1253" s="38"/>
      <c r="Q1253" s="38"/>
      <c r="R1253" s="178"/>
      <c r="S1253" s="38"/>
      <c r="T1253" s="178"/>
      <c r="U1253" s="38"/>
      <c r="AA1253" s="9"/>
      <c r="AB1253" s="366"/>
    </row>
    <row r="1254" spans="15:28">
      <c r="O1254" s="177"/>
      <c r="P1254" s="38"/>
      <c r="Q1254" s="38"/>
      <c r="R1254" s="178"/>
      <c r="S1254" s="38"/>
      <c r="T1254" s="178"/>
      <c r="U1254" s="38"/>
      <c r="AA1254" s="9"/>
      <c r="AB1254" s="366"/>
    </row>
    <row r="1255" spans="15:28">
      <c r="O1255" s="177"/>
      <c r="P1255" s="38"/>
      <c r="Q1255" s="38"/>
      <c r="R1255" s="178"/>
      <c r="S1255" s="38"/>
      <c r="T1255" s="178"/>
      <c r="U1255" s="38"/>
      <c r="AA1255" s="9"/>
      <c r="AB1255" s="366"/>
    </row>
    <row r="1256" spans="15:28">
      <c r="O1256" s="177"/>
      <c r="P1256" s="38"/>
      <c r="Q1256" s="38"/>
      <c r="R1256" s="178"/>
      <c r="S1256" s="38"/>
      <c r="T1256" s="178"/>
      <c r="U1256" s="38"/>
      <c r="AA1256" s="9"/>
      <c r="AB1256" s="366"/>
    </row>
    <row r="1257" spans="15:28">
      <c r="O1257" s="177"/>
      <c r="P1257" s="38"/>
      <c r="Q1257" s="38"/>
      <c r="R1257" s="178"/>
      <c r="S1257" s="38"/>
      <c r="T1257" s="178"/>
      <c r="U1257" s="38"/>
      <c r="AA1257" s="9"/>
      <c r="AB1257" s="366"/>
    </row>
    <row r="1258" spans="15:28">
      <c r="O1258" s="177"/>
      <c r="P1258" s="38"/>
      <c r="Q1258" s="38"/>
      <c r="R1258" s="178"/>
      <c r="S1258" s="38"/>
      <c r="T1258" s="178"/>
      <c r="U1258" s="38"/>
      <c r="AA1258" s="9"/>
      <c r="AB1258" s="366"/>
    </row>
    <row r="1259" spans="15:28">
      <c r="O1259" s="177"/>
      <c r="P1259" s="38"/>
      <c r="Q1259" s="38"/>
      <c r="R1259" s="178"/>
      <c r="S1259" s="38"/>
      <c r="T1259" s="178"/>
      <c r="U1259" s="38"/>
      <c r="AA1259" s="9"/>
      <c r="AB1259" s="366"/>
    </row>
    <row r="1260" spans="15:28">
      <c r="O1260" s="177"/>
      <c r="P1260" s="38"/>
      <c r="Q1260" s="38"/>
      <c r="R1260" s="178"/>
      <c r="S1260" s="38"/>
      <c r="T1260" s="178"/>
      <c r="U1260" s="38"/>
      <c r="AA1260" s="9"/>
      <c r="AB1260" s="366"/>
    </row>
    <row r="1261" spans="15:28">
      <c r="O1261" s="177"/>
      <c r="P1261" s="38"/>
      <c r="Q1261" s="38"/>
      <c r="R1261" s="178"/>
      <c r="S1261" s="38"/>
      <c r="T1261" s="178"/>
      <c r="U1261" s="38"/>
      <c r="AA1261" s="9"/>
      <c r="AB1261" s="366"/>
    </row>
    <row r="1262" spans="15:28">
      <c r="O1262" s="177"/>
      <c r="P1262" s="38"/>
      <c r="Q1262" s="38"/>
      <c r="R1262" s="178"/>
      <c r="S1262" s="38"/>
      <c r="T1262" s="178"/>
      <c r="U1262" s="38"/>
      <c r="AA1262" s="9"/>
      <c r="AB1262" s="366"/>
    </row>
    <row r="1263" spans="15:28">
      <c r="O1263" s="177"/>
      <c r="P1263" s="38"/>
      <c r="Q1263" s="38"/>
      <c r="R1263" s="178"/>
      <c r="S1263" s="38"/>
      <c r="T1263" s="178"/>
      <c r="U1263" s="38"/>
      <c r="AA1263" s="9"/>
      <c r="AB1263" s="366"/>
    </row>
    <row r="1264" spans="15:28">
      <c r="O1264" s="177"/>
      <c r="P1264" s="38"/>
      <c r="Q1264" s="38"/>
      <c r="R1264" s="178"/>
      <c r="S1264" s="38"/>
      <c r="T1264" s="178"/>
      <c r="U1264" s="38"/>
      <c r="AA1264" s="9"/>
      <c r="AB1264" s="366"/>
    </row>
    <row r="1265" spans="15:28">
      <c r="O1265" s="177"/>
      <c r="P1265" s="38"/>
      <c r="Q1265" s="38"/>
      <c r="R1265" s="178"/>
      <c r="S1265" s="38"/>
      <c r="T1265" s="178"/>
      <c r="U1265" s="38"/>
      <c r="AA1265" s="9"/>
      <c r="AB1265" s="366"/>
    </row>
    <row r="1266" spans="15:28">
      <c r="O1266" s="177"/>
      <c r="P1266" s="38"/>
      <c r="Q1266" s="38"/>
      <c r="R1266" s="178"/>
      <c r="S1266" s="38"/>
      <c r="T1266" s="178"/>
      <c r="U1266" s="38"/>
      <c r="AA1266" s="9"/>
      <c r="AB1266" s="366"/>
    </row>
    <row r="1267" spans="15:28">
      <c r="O1267" s="177"/>
      <c r="P1267" s="38"/>
      <c r="Q1267" s="38"/>
      <c r="R1267" s="178"/>
      <c r="S1267" s="38"/>
      <c r="T1267" s="178"/>
      <c r="U1267" s="38"/>
      <c r="AA1267" s="9"/>
      <c r="AB1267" s="366"/>
    </row>
    <row r="1268" spans="15:28">
      <c r="O1268" s="177"/>
      <c r="P1268" s="38"/>
      <c r="Q1268" s="38"/>
      <c r="R1268" s="178"/>
      <c r="S1268" s="38"/>
      <c r="T1268" s="178"/>
      <c r="U1268" s="38"/>
      <c r="AA1268" s="9"/>
      <c r="AB1268" s="366"/>
    </row>
    <row r="1269" spans="15:28">
      <c r="O1269" s="177"/>
      <c r="P1269" s="38"/>
      <c r="Q1269" s="38"/>
      <c r="R1269" s="178"/>
      <c r="S1269" s="38"/>
      <c r="T1269" s="178"/>
      <c r="U1269" s="38"/>
      <c r="AA1269" s="9"/>
      <c r="AB1269" s="366"/>
    </row>
    <row r="1270" spans="15:28">
      <c r="O1270" s="177"/>
      <c r="P1270" s="38"/>
      <c r="Q1270" s="38"/>
      <c r="R1270" s="178"/>
      <c r="S1270" s="38"/>
      <c r="T1270" s="178"/>
      <c r="U1270" s="38"/>
      <c r="AA1270" s="9"/>
      <c r="AB1270" s="366"/>
    </row>
    <row r="1271" spans="15:28">
      <c r="O1271" s="177"/>
      <c r="P1271" s="38"/>
      <c r="Q1271" s="38"/>
      <c r="R1271" s="178"/>
      <c r="S1271" s="38"/>
      <c r="T1271" s="178"/>
      <c r="U1271" s="38"/>
      <c r="AA1271" s="9"/>
      <c r="AB1271" s="366"/>
    </row>
    <row r="1272" spans="15:28">
      <c r="O1272" s="177"/>
      <c r="P1272" s="38"/>
      <c r="Q1272" s="38"/>
      <c r="R1272" s="178"/>
      <c r="S1272" s="38"/>
      <c r="T1272" s="178"/>
      <c r="U1272" s="38"/>
      <c r="AA1272" s="9"/>
      <c r="AB1272" s="366"/>
    </row>
    <row r="1273" spans="15:28">
      <c r="O1273" s="177"/>
      <c r="P1273" s="38"/>
      <c r="Q1273" s="38"/>
      <c r="R1273" s="178"/>
      <c r="S1273" s="38"/>
      <c r="T1273" s="178"/>
      <c r="U1273" s="38"/>
      <c r="AA1273" s="9"/>
      <c r="AB1273" s="366"/>
    </row>
    <row r="1274" spans="15:28">
      <c r="O1274" s="177"/>
      <c r="P1274" s="38"/>
      <c r="Q1274" s="38"/>
      <c r="R1274" s="178"/>
      <c r="S1274" s="38"/>
      <c r="T1274" s="178"/>
      <c r="U1274" s="38"/>
      <c r="AA1274" s="9"/>
      <c r="AB1274" s="366"/>
    </row>
    <row r="1275" spans="15:28">
      <c r="O1275" s="177"/>
      <c r="P1275" s="38"/>
      <c r="Q1275" s="38"/>
      <c r="R1275" s="178"/>
      <c r="S1275" s="38"/>
      <c r="T1275" s="178"/>
      <c r="U1275" s="38"/>
      <c r="AA1275" s="9"/>
      <c r="AB1275" s="366"/>
    </row>
    <row r="1276" spans="15:28">
      <c r="O1276" s="177"/>
      <c r="P1276" s="38"/>
      <c r="Q1276" s="38"/>
      <c r="R1276" s="178"/>
      <c r="S1276" s="38"/>
      <c r="T1276" s="178"/>
      <c r="U1276" s="38"/>
      <c r="AA1276" s="9"/>
      <c r="AB1276" s="366"/>
    </row>
    <row r="1277" spans="15:28">
      <c r="O1277" s="177"/>
      <c r="P1277" s="38"/>
      <c r="Q1277" s="38"/>
      <c r="R1277" s="178"/>
      <c r="S1277" s="38"/>
      <c r="T1277" s="178"/>
      <c r="U1277" s="38"/>
      <c r="AA1277" s="9"/>
      <c r="AB1277" s="366"/>
    </row>
    <row r="1278" spans="15:28">
      <c r="O1278" s="177"/>
      <c r="P1278" s="38"/>
      <c r="Q1278" s="38"/>
      <c r="R1278" s="178"/>
      <c r="S1278" s="38"/>
      <c r="T1278" s="178"/>
      <c r="U1278" s="38"/>
      <c r="AA1278" s="9"/>
      <c r="AB1278" s="366"/>
    </row>
    <row r="1279" spans="15:28">
      <c r="O1279" s="177"/>
      <c r="P1279" s="38"/>
      <c r="Q1279" s="38"/>
      <c r="R1279" s="178"/>
      <c r="S1279" s="38"/>
      <c r="T1279" s="178"/>
      <c r="U1279" s="38"/>
      <c r="AA1279" s="9"/>
      <c r="AB1279" s="366"/>
    </row>
    <row r="1280" spans="15:28">
      <c r="O1280" s="177"/>
      <c r="P1280" s="38"/>
      <c r="Q1280" s="38"/>
      <c r="R1280" s="178"/>
      <c r="S1280" s="38"/>
      <c r="T1280" s="178"/>
      <c r="U1280" s="38"/>
      <c r="AA1280" s="9"/>
      <c r="AB1280" s="366"/>
    </row>
    <row r="1281" spans="15:28">
      <c r="O1281" s="177"/>
      <c r="P1281" s="38"/>
      <c r="Q1281" s="38"/>
      <c r="R1281" s="178"/>
      <c r="S1281" s="38"/>
      <c r="T1281" s="178"/>
      <c r="U1281" s="38"/>
      <c r="AA1281" s="9"/>
      <c r="AB1281" s="366"/>
    </row>
    <row r="1282" spans="15:28">
      <c r="O1282" s="177"/>
      <c r="P1282" s="38"/>
      <c r="Q1282" s="38"/>
      <c r="R1282" s="178"/>
      <c r="S1282" s="38"/>
      <c r="T1282" s="178"/>
      <c r="U1282" s="38"/>
      <c r="AA1282" s="9"/>
      <c r="AB1282" s="366"/>
    </row>
    <row r="1283" spans="15:28">
      <c r="O1283" s="177"/>
      <c r="P1283" s="38"/>
      <c r="Q1283" s="38"/>
      <c r="R1283" s="178"/>
      <c r="S1283" s="38"/>
      <c r="T1283" s="178"/>
      <c r="U1283" s="38"/>
      <c r="AA1283" s="9"/>
      <c r="AB1283" s="366"/>
    </row>
    <row r="1284" spans="15:28">
      <c r="O1284" s="177"/>
      <c r="P1284" s="38"/>
      <c r="Q1284" s="38"/>
      <c r="R1284" s="178"/>
      <c r="S1284" s="38"/>
      <c r="T1284" s="178"/>
      <c r="U1284" s="38"/>
      <c r="AA1284" s="9"/>
      <c r="AB1284" s="366"/>
    </row>
    <row r="1285" spans="15:28">
      <c r="O1285" s="177"/>
      <c r="P1285" s="38"/>
      <c r="Q1285" s="38"/>
      <c r="R1285" s="178"/>
      <c r="S1285" s="38"/>
      <c r="T1285" s="178"/>
      <c r="U1285" s="38"/>
      <c r="AA1285" s="9"/>
      <c r="AB1285" s="366"/>
    </row>
    <row r="1286" spans="15:28">
      <c r="O1286" s="177"/>
      <c r="P1286" s="38"/>
      <c r="Q1286" s="38"/>
      <c r="R1286" s="178"/>
      <c r="S1286" s="38"/>
      <c r="T1286" s="178"/>
      <c r="U1286" s="38"/>
      <c r="AA1286" s="9"/>
      <c r="AB1286" s="366"/>
    </row>
    <row r="1287" spans="15:28">
      <c r="O1287" s="177"/>
      <c r="P1287" s="38"/>
      <c r="Q1287" s="38"/>
      <c r="R1287" s="178"/>
      <c r="S1287" s="38"/>
      <c r="T1287" s="178"/>
      <c r="U1287" s="38"/>
      <c r="AA1287" s="9"/>
      <c r="AB1287" s="366"/>
    </row>
    <row r="1288" spans="15:28">
      <c r="O1288" s="177"/>
      <c r="P1288" s="38"/>
      <c r="Q1288" s="38"/>
      <c r="R1288" s="178"/>
      <c r="S1288" s="38"/>
      <c r="T1288" s="178"/>
      <c r="U1288" s="38"/>
      <c r="AA1288" s="9"/>
      <c r="AB1288" s="366"/>
    </row>
    <row r="1289" spans="15:28">
      <c r="O1289" s="177"/>
      <c r="P1289" s="38"/>
      <c r="Q1289" s="38"/>
      <c r="R1289" s="178"/>
      <c r="S1289" s="38"/>
      <c r="T1289" s="178"/>
      <c r="U1289" s="38"/>
      <c r="AA1289" s="9"/>
      <c r="AB1289" s="366"/>
    </row>
    <row r="1290" spans="15:28">
      <c r="O1290" s="177"/>
      <c r="P1290" s="38"/>
      <c r="Q1290" s="38"/>
      <c r="R1290" s="178"/>
      <c r="S1290" s="38"/>
      <c r="T1290" s="178"/>
      <c r="U1290" s="38"/>
      <c r="AA1290" s="9"/>
      <c r="AB1290" s="366"/>
    </row>
    <row r="1291" spans="15:28">
      <c r="O1291" s="177"/>
      <c r="P1291" s="38"/>
      <c r="Q1291" s="38"/>
      <c r="R1291" s="178"/>
      <c r="S1291" s="38"/>
      <c r="T1291" s="178"/>
      <c r="U1291" s="38"/>
      <c r="AA1291" s="9"/>
      <c r="AB1291" s="366"/>
    </row>
    <row r="1292" spans="15:28">
      <c r="O1292" s="177"/>
      <c r="P1292" s="38"/>
      <c r="Q1292" s="38"/>
      <c r="R1292" s="178"/>
      <c r="S1292" s="38"/>
      <c r="T1292" s="178"/>
      <c r="U1292" s="38"/>
      <c r="AA1292" s="9"/>
      <c r="AB1292" s="366"/>
    </row>
    <row r="1293" spans="15:28">
      <c r="O1293" s="177"/>
      <c r="P1293" s="38"/>
      <c r="Q1293" s="38"/>
      <c r="R1293" s="178"/>
      <c r="S1293" s="38"/>
      <c r="T1293" s="178"/>
      <c r="U1293" s="38"/>
      <c r="AA1293" s="9"/>
      <c r="AB1293" s="366"/>
    </row>
    <row r="1294" spans="15:28">
      <c r="O1294" s="177"/>
      <c r="P1294" s="38"/>
      <c r="Q1294" s="38"/>
      <c r="R1294" s="178"/>
      <c r="S1294" s="38"/>
      <c r="T1294" s="178"/>
      <c r="U1294" s="38"/>
      <c r="AA1294" s="9"/>
      <c r="AB1294" s="366"/>
    </row>
    <row r="1295" spans="15:28">
      <c r="O1295" s="177"/>
      <c r="P1295" s="38"/>
      <c r="Q1295" s="38"/>
      <c r="R1295" s="178"/>
      <c r="S1295" s="38"/>
      <c r="T1295" s="178"/>
      <c r="U1295" s="38"/>
      <c r="AA1295" s="9"/>
      <c r="AB1295" s="366"/>
    </row>
    <row r="1296" spans="15:28">
      <c r="O1296" s="177"/>
      <c r="P1296" s="38"/>
      <c r="Q1296" s="38"/>
      <c r="R1296" s="178"/>
      <c r="S1296" s="38"/>
      <c r="T1296" s="178"/>
      <c r="U1296" s="38"/>
      <c r="AA1296" s="9"/>
      <c r="AB1296" s="366"/>
    </row>
    <row r="1297" spans="15:28">
      <c r="O1297" s="177"/>
      <c r="P1297" s="38"/>
      <c r="Q1297" s="38"/>
      <c r="R1297" s="178"/>
      <c r="S1297" s="38"/>
      <c r="T1297" s="178"/>
      <c r="U1297" s="38"/>
      <c r="AA1297" s="9"/>
      <c r="AB1297" s="366"/>
    </row>
    <row r="1298" spans="15:28">
      <c r="O1298" s="177"/>
      <c r="P1298" s="38"/>
      <c r="Q1298" s="38"/>
      <c r="R1298" s="178"/>
      <c r="S1298" s="38"/>
      <c r="T1298" s="178"/>
      <c r="U1298" s="38"/>
      <c r="AA1298" s="9"/>
      <c r="AB1298" s="366"/>
    </row>
    <row r="1299" spans="15:28">
      <c r="O1299" s="177"/>
      <c r="P1299" s="38"/>
      <c r="Q1299" s="38"/>
      <c r="R1299" s="178"/>
      <c r="S1299" s="38"/>
      <c r="T1299" s="178"/>
      <c r="U1299" s="38"/>
      <c r="AA1299" s="9"/>
      <c r="AB1299" s="366"/>
    </row>
    <row r="1300" spans="15:28">
      <c r="O1300" s="177"/>
      <c r="P1300" s="38"/>
      <c r="Q1300" s="38"/>
      <c r="R1300" s="178"/>
      <c r="S1300" s="38"/>
      <c r="T1300" s="178"/>
      <c r="U1300" s="38"/>
      <c r="AA1300" s="9"/>
      <c r="AB1300" s="366"/>
    </row>
    <row r="1301" spans="15:28">
      <c r="O1301" s="177"/>
      <c r="P1301" s="38"/>
      <c r="Q1301" s="38"/>
      <c r="R1301" s="178"/>
      <c r="S1301" s="38"/>
      <c r="T1301" s="178"/>
      <c r="U1301" s="38"/>
      <c r="AA1301" s="9"/>
      <c r="AB1301" s="366"/>
    </row>
    <row r="1302" spans="15:28">
      <c r="O1302" s="177"/>
      <c r="P1302" s="38"/>
      <c r="Q1302" s="38"/>
      <c r="R1302" s="178"/>
      <c r="S1302" s="38"/>
      <c r="T1302" s="178"/>
      <c r="U1302" s="38"/>
      <c r="AA1302" s="9"/>
      <c r="AB1302" s="366"/>
    </row>
    <row r="1303" spans="15:28">
      <c r="O1303" s="177"/>
      <c r="P1303" s="38"/>
      <c r="Q1303" s="38"/>
      <c r="R1303" s="178"/>
      <c r="S1303" s="38"/>
      <c r="T1303" s="178"/>
      <c r="U1303" s="38"/>
      <c r="AA1303" s="9"/>
      <c r="AB1303" s="366"/>
    </row>
    <row r="1304" spans="15:28">
      <c r="O1304" s="177"/>
      <c r="P1304" s="38"/>
      <c r="Q1304" s="38"/>
      <c r="R1304" s="178"/>
      <c r="S1304" s="38"/>
      <c r="T1304" s="178"/>
      <c r="U1304" s="38"/>
      <c r="AA1304" s="9"/>
      <c r="AB1304" s="366"/>
    </row>
    <row r="1305" spans="15:28">
      <c r="O1305" s="177"/>
      <c r="P1305" s="38"/>
      <c r="Q1305" s="38"/>
      <c r="R1305" s="178"/>
      <c r="S1305" s="38"/>
      <c r="T1305" s="178"/>
      <c r="U1305" s="38"/>
      <c r="AA1305" s="9"/>
      <c r="AB1305" s="366"/>
    </row>
    <row r="1306" spans="15:28">
      <c r="O1306" s="177"/>
      <c r="P1306" s="38"/>
      <c r="Q1306" s="38"/>
      <c r="R1306" s="178"/>
      <c r="S1306" s="38"/>
      <c r="T1306" s="178"/>
      <c r="U1306" s="38"/>
      <c r="AA1306" s="9"/>
      <c r="AB1306" s="366"/>
    </row>
    <row r="1307" spans="15:28">
      <c r="O1307" s="177"/>
      <c r="P1307" s="38"/>
      <c r="Q1307" s="38"/>
      <c r="R1307" s="178"/>
      <c r="S1307" s="38"/>
      <c r="T1307" s="178"/>
      <c r="U1307" s="38"/>
      <c r="AA1307" s="9"/>
      <c r="AB1307" s="366"/>
    </row>
    <row r="1308" spans="15:28">
      <c r="O1308" s="177"/>
      <c r="P1308" s="38"/>
      <c r="Q1308" s="38"/>
      <c r="R1308" s="178"/>
      <c r="S1308" s="38"/>
      <c r="T1308" s="178"/>
      <c r="U1308" s="38"/>
      <c r="AA1308" s="9"/>
      <c r="AB1308" s="366"/>
    </row>
    <row r="1309" spans="15:28">
      <c r="O1309" s="177"/>
      <c r="P1309" s="38"/>
      <c r="Q1309" s="38"/>
      <c r="R1309" s="178"/>
      <c r="S1309" s="38"/>
      <c r="T1309" s="178"/>
      <c r="U1309" s="38"/>
      <c r="AA1309" s="9"/>
      <c r="AB1309" s="366"/>
    </row>
    <row r="1310" spans="15:28">
      <c r="O1310" s="177"/>
      <c r="P1310" s="38"/>
      <c r="Q1310" s="38"/>
      <c r="R1310" s="178"/>
      <c r="S1310" s="38"/>
      <c r="T1310" s="178"/>
      <c r="U1310" s="38"/>
      <c r="AA1310" s="9"/>
      <c r="AB1310" s="366"/>
    </row>
    <row r="1311" spans="15:28">
      <c r="O1311" s="177"/>
      <c r="P1311" s="38"/>
      <c r="Q1311" s="38"/>
      <c r="R1311" s="178"/>
      <c r="S1311" s="38"/>
      <c r="T1311" s="178"/>
      <c r="U1311" s="38"/>
      <c r="AA1311" s="9"/>
      <c r="AB1311" s="366"/>
    </row>
    <row r="1312" spans="15:28">
      <c r="O1312" s="177"/>
      <c r="P1312" s="38"/>
      <c r="Q1312" s="38"/>
      <c r="R1312" s="178"/>
      <c r="S1312" s="38"/>
      <c r="T1312" s="178"/>
      <c r="U1312" s="38"/>
      <c r="AA1312" s="9"/>
      <c r="AB1312" s="366"/>
    </row>
    <row r="1313" spans="15:28">
      <c r="O1313" s="177"/>
      <c r="P1313" s="38"/>
      <c r="Q1313" s="38"/>
      <c r="R1313" s="178"/>
      <c r="S1313" s="38"/>
      <c r="T1313" s="178"/>
      <c r="U1313" s="38"/>
      <c r="AA1313" s="9"/>
      <c r="AB1313" s="366"/>
    </row>
    <row r="1314" spans="15:28">
      <c r="O1314" s="177"/>
      <c r="P1314" s="38"/>
      <c r="Q1314" s="38"/>
      <c r="R1314" s="178"/>
      <c r="S1314" s="38"/>
      <c r="T1314" s="178"/>
      <c r="U1314" s="38"/>
      <c r="AA1314" s="9"/>
      <c r="AB1314" s="366"/>
    </row>
    <row r="1315" spans="15:28">
      <c r="O1315" s="177"/>
      <c r="P1315" s="38"/>
      <c r="Q1315" s="38"/>
      <c r="R1315" s="178"/>
      <c r="S1315" s="38"/>
      <c r="T1315" s="178"/>
      <c r="U1315" s="38"/>
      <c r="AA1315" s="9"/>
      <c r="AB1315" s="366"/>
    </row>
    <row r="1316" spans="15:28">
      <c r="O1316" s="177"/>
      <c r="P1316" s="38"/>
      <c r="Q1316" s="38"/>
      <c r="R1316" s="178"/>
      <c r="S1316" s="38"/>
      <c r="T1316" s="178"/>
      <c r="U1316" s="38"/>
      <c r="AA1316" s="9"/>
      <c r="AB1316" s="366"/>
    </row>
    <row r="1317" spans="15:28">
      <c r="O1317" s="177"/>
      <c r="P1317" s="38"/>
      <c r="Q1317" s="38"/>
      <c r="R1317" s="178"/>
      <c r="S1317" s="38"/>
      <c r="T1317" s="178"/>
      <c r="U1317" s="38"/>
      <c r="AA1317" s="9"/>
      <c r="AB1317" s="366"/>
    </row>
    <row r="1318" spans="15:28">
      <c r="O1318" s="177"/>
      <c r="P1318" s="38"/>
      <c r="Q1318" s="38"/>
      <c r="R1318" s="178"/>
      <c r="S1318" s="38"/>
      <c r="T1318" s="178"/>
      <c r="U1318" s="38"/>
      <c r="AA1318" s="9"/>
      <c r="AB1318" s="366"/>
    </row>
    <row r="1319" spans="15:28">
      <c r="O1319" s="177"/>
      <c r="P1319" s="38"/>
      <c r="Q1319" s="38"/>
      <c r="R1319" s="178"/>
      <c r="S1319" s="38"/>
      <c r="T1319" s="178"/>
      <c r="U1319" s="38"/>
      <c r="AA1319" s="9"/>
      <c r="AB1319" s="366"/>
    </row>
    <row r="1320" spans="15:28">
      <c r="O1320" s="177"/>
      <c r="P1320" s="38"/>
      <c r="Q1320" s="38"/>
      <c r="R1320" s="178"/>
      <c r="S1320" s="38"/>
      <c r="T1320" s="178"/>
      <c r="U1320" s="38"/>
      <c r="AA1320" s="9"/>
      <c r="AB1320" s="366"/>
    </row>
    <row r="1321" spans="15:28">
      <c r="O1321" s="177"/>
      <c r="P1321" s="38"/>
      <c r="Q1321" s="38"/>
      <c r="R1321" s="178"/>
      <c r="S1321" s="38"/>
      <c r="T1321" s="178"/>
      <c r="U1321" s="38"/>
      <c r="AA1321" s="9"/>
      <c r="AB1321" s="366"/>
    </row>
    <row r="1322" spans="15:28">
      <c r="O1322" s="177"/>
      <c r="P1322" s="38"/>
      <c r="Q1322" s="38"/>
      <c r="R1322" s="178"/>
      <c r="S1322" s="38"/>
      <c r="T1322" s="178"/>
      <c r="U1322" s="38"/>
      <c r="AA1322" s="9"/>
      <c r="AB1322" s="366"/>
    </row>
    <row r="1323" spans="15:28">
      <c r="O1323" s="177"/>
      <c r="P1323" s="38"/>
      <c r="Q1323" s="38"/>
      <c r="R1323" s="178"/>
      <c r="S1323" s="38"/>
      <c r="T1323" s="178"/>
      <c r="U1323" s="38"/>
      <c r="AA1323" s="9"/>
      <c r="AB1323" s="366"/>
    </row>
    <row r="1324" spans="15:28">
      <c r="O1324" s="177"/>
      <c r="P1324" s="38"/>
      <c r="Q1324" s="38"/>
      <c r="R1324" s="178"/>
      <c r="S1324" s="38"/>
      <c r="T1324" s="178"/>
      <c r="U1324" s="38"/>
      <c r="AA1324" s="9"/>
      <c r="AB1324" s="366"/>
    </row>
    <row r="1325" spans="15:28">
      <c r="O1325" s="177"/>
      <c r="P1325" s="38"/>
      <c r="Q1325" s="38"/>
      <c r="R1325" s="178"/>
      <c r="S1325" s="38"/>
      <c r="T1325" s="178"/>
      <c r="U1325" s="38"/>
      <c r="AA1325" s="9"/>
      <c r="AB1325" s="366"/>
    </row>
    <row r="1326" spans="15:28">
      <c r="O1326" s="177"/>
      <c r="P1326" s="38"/>
      <c r="Q1326" s="38"/>
      <c r="R1326" s="178"/>
      <c r="S1326" s="38"/>
      <c r="T1326" s="178"/>
      <c r="U1326" s="38"/>
      <c r="AA1326" s="9"/>
      <c r="AB1326" s="366"/>
    </row>
    <row r="1327" spans="15:28">
      <c r="O1327" s="177"/>
      <c r="P1327" s="38"/>
      <c r="Q1327" s="38"/>
      <c r="R1327" s="178"/>
      <c r="S1327" s="38"/>
      <c r="T1327" s="178"/>
      <c r="U1327" s="38"/>
      <c r="AA1327" s="9"/>
      <c r="AB1327" s="366"/>
    </row>
    <row r="1328" spans="15:28">
      <c r="O1328" s="177"/>
      <c r="P1328" s="38"/>
      <c r="Q1328" s="38"/>
      <c r="R1328" s="178"/>
      <c r="S1328" s="38"/>
      <c r="T1328" s="178"/>
      <c r="U1328" s="38"/>
      <c r="AA1328" s="9"/>
      <c r="AB1328" s="366"/>
    </row>
    <row r="1329" spans="15:28">
      <c r="O1329" s="177"/>
      <c r="P1329" s="38"/>
      <c r="Q1329" s="38"/>
      <c r="R1329" s="178"/>
      <c r="S1329" s="38"/>
      <c r="T1329" s="178"/>
      <c r="U1329" s="38"/>
      <c r="AA1329" s="9"/>
      <c r="AB1329" s="366"/>
    </row>
    <row r="1330" spans="15:28">
      <c r="O1330" s="177"/>
      <c r="P1330" s="38"/>
      <c r="Q1330" s="38"/>
      <c r="R1330" s="178"/>
      <c r="S1330" s="38"/>
      <c r="T1330" s="178"/>
      <c r="U1330" s="38"/>
      <c r="AA1330" s="9"/>
      <c r="AB1330" s="366"/>
    </row>
    <row r="1331" spans="15:28">
      <c r="O1331" s="177"/>
      <c r="P1331" s="38"/>
      <c r="Q1331" s="38"/>
      <c r="R1331" s="178"/>
      <c r="S1331" s="38"/>
      <c r="T1331" s="178"/>
      <c r="U1331" s="38"/>
      <c r="AA1331" s="9"/>
      <c r="AB1331" s="366"/>
    </row>
    <row r="1332" spans="15:28">
      <c r="O1332" s="177"/>
      <c r="P1332" s="38"/>
      <c r="Q1332" s="38"/>
      <c r="R1332" s="178"/>
      <c r="S1332" s="38"/>
      <c r="T1332" s="178"/>
      <c r="U1332" s="38"/>
      <c r="AA1332" s="9"/>
      <c r="AB1332" s="366"/>
    </row>
    <row r="1333" spans="15:28">
      <c r="O1333" s="177"/>
      <c r="P1333" s="38"/>
      <c r="Q1333" s="38"/>
      <c r="R1333" s="178"/>
      <c r="S1333" s="38"/>
      <c r="T1333" s="178"/>
      <c r="U1333" s="38"/>
      <c r="AA1333" s="9"/>
      <c r="AB1333" s="366"/>
    </row>
    <row r="1334" spans="15:28">
      <c r="O1334" s="177"/>
      <c r="P1334" s="38"/>
      <c r="Q1334" s="38"/>
      <c r="R1334" s="178"/>
      <c r="S1334" s="38"/>
      <c r="T1334" s="178"/>
      <c r="U1334" s="38"/>
      <c r="AA1334" s="9"/>
      <c r="AB1334" s="366"/>
    </row>
    <row r="1335" spans="15:28">
      <c r="O1335" s="177"/>
      <c r="P1335" s="38"/>
      <c r="Q1335" s="38"/>
      <c r="R1335" s="178"/>
      <c r="S1335" s="38"/>
      <c r="T1335" s="178"/>
      <c r="U1335" s="38"/>
      <c r="AA1335" s="9"/>
      <c r="AB1335" s="366"/>
    </row>
    <row r="1336" spans="15:28">
      <c r="O1336" s="177"/>
      <c r="P1336" s="38"/>
      <c r="Q1336" s="38"/>
      <c r="R1336" s="178"/>
      <c r="S1336" s="38"/>
      <c r="T1336" s="178"/>
      <c r="U1336" s="38"/>
      <c r="AA1336" s="9"/>
      <c r="AB1336" s="366"/>
    </row>
    <row r="1337" spans="15:28">
      <c r="O1337" s="177"/>
      <c r="P1337" s="38"/>
      <c r="Q1337" s="38"/>
      <c r="R1337" s="178"/>
      <c r="S1337" s="38"/>
      <c r="T1337" s="178"/>
      <c r="U1337" s="38"/>
      <c r="AA1337" s="9"/>
      <c r="AB1337" s="366"/>
    </row>
    <row r="1338" spans="15:28">
      <c r="O1338" s="177"/>
      <c r="P1338" s="38"/>
      <c r="Q1338" s="38"/>
      <c r="R1338" s="178"/>
      <c r="S1338" s="38"/>
      <c r="T1338" s="178"/>
      <c r="U1338" s="38"/>
      <c r="AA1338" s="9"/>
      <c r="AB1338" s="366"/>
    </row>
    <row r="1339" spans="15:28">
      <c r="O1339" s="177"/>
      <c r="P1339" s="38"/>
      <c r="Q1339" s="38"/>
      <c r="R1339" s="178"/>
      <c r="S1339" s="38"/>
      <c r="T1339" s="178"/>
      <c r="U1339" s="38"/>
      <c r="AA1339" s="9"/>
      <c r="AB1339" s="366"/>
    </row>
    <row r="1340" spans="15:28">
      <c r="O1340" s="177"/>
      <c r="P1340" s="38"/>
      <c r="Q1340" s="38"/>
      <c r="R1340" s="178"/>
      <c r="S1340" s="38"/>
      <c r="T1340" s="178"/>
      <c r="U1340" s="38"/>
      <c r="AA1340" s="9"/>
      <c r="AB1340" s="366"/>
    </row>
    <row r="1341" spans="15:28">
      <c r="O1341" s="177"/>
      <c r="P1341" s="38"/>
      <c r="Q1341" s="38"/>
      <c r="R1341" s="178"/>
      <c r="S1341" s="38"/>
      <c r="T1341" s="178"/>
      <c r="U1341" s="38"/>
      <c r="AA1341" s="9"/>
      <c r="AB1341" s="366"/>
    </row>
    <row r="1342" spans="15:28">
      <c r="O1342" s="177"/>
      <c r="P1342" s="38"/>
      <c r="Q1342" s="38"/>
      <c r="R1342" s="178"/>
      <c r="S1342" s="38"/>
      <c r="T1342" s="178"/>
      <c r="U1342" s="38"/>
      <c r="AA1342" s="9"/>
      <c r="AB1342" s="366"/>
    </row>
    <row r="1343" spans="15:28">
      <c r="O1343" s="177"/>
      <c r="P1343" s="38"/>
      <c r="Q1343" s="38"/>
      <c r="R1343" s="178"/>
      <c r="S1343" s="38"/>
      <c r="T1343" s="178"/>
      <c r="U1343" s="38"/>
      <c r="AA1343" s="9"/>
      <c r="AB1343" s="366"/>
    </row>
    <row r="1344" spans="15:28">
      <c r="O1344" s="177"/>
      <c r="P1344" s="38"/>
      <c r="Q1344" s="38"/>
      <c r="R1344" s="178"/>
      <c r="S1344" s="38"/>
      <c r="T1344" s="178"/>
      <c r="U1344" s="38"/>
      <c r="AA1344" s="9"/>
      <c r="AB1344" s="366"/>
    </row>
    <row r="1345" spans="15:28">
      <c r="O1345" s="177"/>
      <c r="P1345" s="38"/>
      <c r="Q1345" s="38"/>
      <c r="R1345" s="178"/>
      <c r="S1345" s="38"/>
      <c r="T1345" s="178"/>
      <c r="U1345" s="38"/>
      <c r="AA1345" s="9"/>
      <c r="AB1345" s="366"/>
    </row>
    <row r="1346" spans="15:28">
      <c r="O1346" s="177"/>
      <c r="P1346" s="38"/>
      <c r="Q1346" s="38"/>
      <c r="R1346" s="178"/>
      <c r="S1346" s="38"/>
      <c r="T1346" s="178"/>
      <c r="U1346" s="38"/>
      <c r="AA1346" s="9"/>
      <c r="AB1346" s="366"/>
    </row>
    <row r="1347" spans="15:28">
      <c r="O1347" s="177"/>
      <c r="P1347" s="38"/>
      <c r="Q1347" s="38"/>
      <c r="R1347" s="178"/>
      <c r="S1347" s="38"/>
      <c r="T1347" s="178"/>
      <c r="U1347" s="38"/>
      <c r="AA1347" s="9"/>
      <c r="AB1347" s="366"/>
    </row>
    <row r="1348" spans="15:28">
      <c r="O1348" s="177"/>
      <c r="P1348" s="38"/>
      <c r="Q1348" s="38"/>
      <c r="R1348" s="178"/>
      <c r="S1348" s="38"/>
      <c r="T1348" s="178"/>
      <c r="U1348" s="38"/>
      <c r="AA1348" s="9"/>
      <c r="AB1348" s="366"/>
    </row>
    <row r="1349" spans="15:28">
      <c r="O1349" s="177"/>
      <c r="P1349" s="38"/>
      <c r="Q1349" s="38"/>
      <c r="R1349" s="178"/>
      <c r="S1349" s="38"/>
      <c r="T1349" s="178"/>
      <c r="U1349" s="38"/>
      <c r="AA1349" s="9"/>
      <c r="AB1349" s="366"/>
    </row>
    <row r="1350" spans="15:28">
      <c r="O1350" s="177"/>
      <c r="P1350" s="38"/>
      <c r="Q1350" s="38"/>
      <c r="R1350" s="178"/>
      <c r="S1350" s="38"/>
      <c r="T1350" s="178"/>
      <c r="U1350" s="38"/>
      <c r="AA1350" s="9"/>
      <c r="AB1350" s="366"/>
    </row>
    <row r="1351" spans="15:28">
      <c r="O1351" s="177"/>
      <c r="P1351" s="38"/>
      <c r="Q1351" s="38"/>
      <c r="R1351" s="178"/>
      <c r="S1351" s="38"/>
      <c r="T1351" s="178"/>
      <c r="U1351" s="38"/>
      <c r="AA1351" s="9"/>
      <c r="AB1351" s="366"/>
    </row>
    <row r="1352" spans="15:28">
      <c r="O1352" s="177"/>
      <c r="P1352" s="38"/>
      <c r="Q1352" s="38"/>
      <c r="R1352" s="178"/>
      <c r="S1352" s="38"/>
      <c r="T1352" s="178"/>
      <c r="U1352" s="38"/>
      <c r="AA1352" s="9"/>
      <c r="AB1352" s="366"/>
    </row>
    <row r="1353" spans="15:28">
      <c r="O1353" s="177"/>
      <c r="P1353" s="38"/>
      <c r="Q1353" s="38"/>
      <c r="R1353" s="178"/>
      <c r="S1353" s="38"/>
      <c r="T1353" s="178"/>
      <c r="U1353" s="38"/>
      <c r="AA1353" s="9"/>
      <c r="AB1353" s="366"/>
    </row>
    <row r="1354" spans="15:28">
      <c r="O1354" s="177"/>
      <c r="P1354" s="38"/>
      <c r="Q1354" s="38"/>
      <c r="R1354" s="178"/>
      <c r="S1354" s="38"/>
      <c r="T1354" s="178"/>
      <c r="U1354" s="38"/>
      <c r="AA1354" s="9"/>
      <c r="AB1354" s="366"/>
    </row>
    <row r="1355" spans="15:28">
      <c r="O1355" s="177"/>
      <c r="P1355" s="38"/>
      <c r="Q1355" s="38"/>
      <c r="R1355" s="178"/>
      <c r="S1355" s="38"/>
      <c r="T1355" s="178"/>
      <c r="U1355" s="38"/>
      <c r="AA1355" s="9"/>
      <c r="AB1355" s="366"/>
    </row>
    <row r="1356" spans="15:28">
      <c r="O1356" s="177"/>
      <c r="P1356" s="38"/>
      <c r="Q1356" s="38"/>
      <c r="R1356" s="178"/>
      <c r="S1356" s="38"/>
      <c r="T1356" s="178"/>
      <c r="U1356" s="38"/>
      <c r="AA1356" s="9"/>
      <c r="AB1356" s="366"/>
    </row>
    <row r="1357" spans="15:28">
      <c r="O1357" s="177"/>
      <c r="P1357" s="38"/>
      <c r="Q1357" s="38"/>
      <c r="R1357" s="178"/>
      <c r="S1357" s="38"/>
      <c r="T1357" s="178"/>
      <c r="U1357" s="38"/>
      <c r="AA1357" s="9"/>
      <c r="AB1357" s="366"/>
    </row>
    <row r="1358" spans="15:28">
      <c r="O1358" s="177"/>
      <c r="P1358" s="38"/>
      <c r="Q1358" s="38"/>
      <c r="R1358" s="178"/>
      <c r="S1358" s="38"/>
      <c r="T1358" s="178"/>
      <c r="U1358" s="38"/>
      <c r="AA1358" s="9"/>
      <c r="AB1358" s="366"/>
    </row>
    <row r="1359" spans="15:28">
      <c r="O1359" s="177"/>
      <c r="P1359" s="38"/>
      <c r="Q1359" s="38"/>
      <c r="R1359" s="178"/>
      <c r="S1359" s="38"/>
      <c r="T1359" s="178"/>
      <c r="U1359" s="38"/>
      <c r="AA1359" s="9"/>
      <c r="AB1359" s="366"/>
    </row>
    <row r="1360" spans="15:28">
      <c r="O1360" s="177"/>
      <c r="P1360" s="38"/>
      <c r="Q1360" s="38"/>
      <c r="R1360" s="178"/>
      <c r="S1360" s="38"/>
      <c r="T1360" s="178"/>
      <c r="U1360" s="38"/>
      <c r="AA1360" s="9"/>
      <c r="AB1360" s="366"/>
    </row>
    <row r="1361" spans="15:28">
      <c r="O1361" s="177"/>
      <c r="P1361" s="38"/>
      <c r="Q1361" s="38"/>
      <c r="R1361" s="178"/>
      <c r="S1361" s="38"/>
      <c r="T1361" s="178"/>
      <c r="U1361" s="38"/>
      <c r="AA1361" s="9"/>
      <c r="AB1361" s="366"/>
    </row>
    <row r="1362" spans="15:28">
      <c r="O1362" s="177"/>
      <c r="P1362" s="38"/>
      <c r="Q1362" s="38"/>
      <c r="R1362" s="178"/>
      <c r="S1362" s="38"/>
      <c r="T1362" s="178"/>
      <c r="U1362" s="38"/>
      <c r="AA1362" s="9"/>
      <c r="AB1362" s="366"/>
    </row>
    <row r="1363" spans="15:28">
      <c r="O1363" s="177"/>
      <c r="P1363" s="38"/>
      <c r="Q1363" s="38"/>
      <c r="R1363" s="178"/>
      <c r="S1363" s="38"/>
      <c r="T1363" s="178"/>
      <c r="U1363" s="38"/>
      <c r="AA1363" s="9"/>
      <c r="AB1363" s="366"/>
    </row>
    <row r="1364" spans="15:28">
      <c r="O1364" s="177"/>
      <c r="P1364" s="38"/>
      <c r="Q1364" s="38"/>
      <c r="R1364" s="178"/>
      <c r="S1364" s="38"/>
      <c r="T1364" s="178"/>
      <c r="U1364" s="38"/>
      <c r="AA1364" s="9"/>
      <c r="AB1364" s="366"/>
    </row>
    <row r="1365" spans="15:28">
      <c r="O1365" s="177"/>
      <c r="P1365" s="38"/>
      <c r="Q1365" s="38"/>
      <c r="R1365" s="178"/>
      <c r="S1365" s="38"/>
      <c r="T1365" s="178"/>
      <c r="U1365" s="38"/>
      <c r="AA1365" s="9"/>
      <c r="AB1365" s="366"/>
    </row>
    <row r="1366" spans="15:28">
      <c r="O1366" s="177"/>
      <c r="P1366" s="38"/>
      <c r="Q1366" s="38"/>
      <c r="R1366" s="178"/>
      <c r="S1366" s="38"/>
      <c r="T1366" s="178"/>
      <c r="U1366" s="38"/>
      <c r="AA1366" s="9"/>
      <c r="AB1366" s="366"/>
    </row>
    <row r="1367" spans="15:28">
      <c r="O1367" s="177"/>
      <c r="P1367" s="38"/>
      <c r="Q1367" s="38"/>
      <c r="R1367" s="178"/>
      <c r="S1367" s="38"/>
      <c r="T1367" s="178"/>
      <c r="U1367" s="38"/>
      <c r="AA1367" s="9"/>
      <c r="AB1367" s="366"/>
    </row>
    <row r="1368" spans="15:28">
      <c r="O1368" s="177"/>
      <c r="P1368" s="38"/>
      <c r="Q1368" s="38"/>
      <c r="R1368" s="178"/>
      <c r="S1368" s="38"/>
      <c r="T1368" s="178"/>
      <c r="U1368" s="38"/>
      <c r="AA1368" s="9"/>
      <c r="AB1368" s="366"/>
    </row>
    <row r="1369" spans="15:28">
      <c r="O1369" s="177"/>
      <c r="P1369" s="38"/>
      <c r="Q1369" s="38"/>
      <c r="R1369" s="178"/>
      <c r="S1369" s="38"/>
      <c r="T1369" s="178"/>
      <c r="U1369" s="38"/>
      <c r="AA1369" s="9"/>
      <c r="AB1369" s="366"/>
    </row>
    <row r="1370" spans="15:28">
      <c r="O1370" s="177"/>
      <c r="P1370" s="38"/>
      <c r="Q1370" s="38"/>
      <c r="R1370" s="178"/>
      <c r="S1370" s="38"/>
      <c r="T1370" s="178"/>
      <c r="U1370" s="38"/>
      <c r="AA1370" s="9"/>
      <c r="AB1370" s="366"/>
    </row>
    <row r="1371" spans="15:28">
      <c r="O1371" s="177"/>
      <c r="P1371" s="38"/>
      <c r="Q1371" s="38"/>
      <c r="R1371" s="178"/>
      <c r="S1371" s="38"/>
      <c r="T1371" s="178"/>
      <c r="U1371" s="38"/>
      <c r="AA1371" s="9"/>
      <c r="AB1371" s="366"/>
    </row>
    <row r="1372" spans="15:28">
      <c r="O1372" s="177"/>
      <c r="P1372" s="38"/>
      <c r="Q1372" s="38"/>
      <c r="R1372" s="178"/>
      <c r="S1372" s="38"/>
      <c r="T1372" s="178"/>
      <c r="U1372" s="38"/>
      <c r="AA1372" s="9"/>
      <c r="AB1372" s="366"/>
    </row>
    <row r="1373" spans="15:28">
      <c r="O1373" s="177"/>
      <c r="P1373" s="38"/>
      <c r="Q1373" s="38"/>
      <c r="R1373" s="178"/>
      <c r="S1373" s="38"/>
      <c r="T1373" s="178"/>
      <c r="U1373" s="38"/>
      <c r="AA1373" s="9"/>
      <c r="AB1373" s="366"/>
    </row>
    <row r="1374" spans="15:28">
      <c r="O1374" s="177"/>
      <c r="P1374" s="38"/>
      <c r="Q1374" s="38"/>
      <c r="R1374" s="178"/>
      <c r="S1374" s="38"/>
      <c r="T1374" s="178"/>
      <c r="U1374" s="38"/>
      <c r="AA1374" s="9"/>
      <c r="AB1374" s="366"/>
    </row>
    <row r="1375" spans="15:28">
      <c r="O1375" s="177"/>
      <c r="P1375" s="38"/>
      <c r="Q1375" s="38"/>
      <c r="R1375" s="178"/>
      <c r="S1375" s="38"/>
      <c r="T1375" s="178"/>
      <c r="U1375" s="38"/>
      <c r="AA1375" s="9"/>
      <c r="AB1375" s="366"/>
    </row>
    <row r="1376" spans="15:28">
      <c r="O1376" s="177"/>
      <c r="P1376" s="38"/>
      <c r="Q1376" s="38"/>
      <c r="R1376" s="178"/>
      <c r="S1376" s="38"/>
      <c r="T1376" s="178"/>
      <c r="U1376" s="38"/>
      <c r="AA1376" s="9"/>
      <c r="AB1376" s="366"/>
    </row>
    <row r="1377" spans="15:28">
      <c r="O1377" s="177"/>
      <c r="P1377" s="38"/>
      <c r="Q1377" s="38"/>
      <c r="R1377" s="178"/>
      <c r="S1377" s="38"/>
      <c r="T1377" s="178"/>
      <c r="U1377" s="38"/>
      <c r="AA1377" s="9"/>
      <c r="AB1377" s="366"/>
    </row>
    <row r="1378" spans="15:28">
      <c r="O1378" s="177"/>
      <c r="P1378" s="38"/>
      <c r="Q1378" s="38"/>
      <c r="R1378" s="178"/>
      <c r="S1378" s="38"/>
      <c r="T1378" s="178"/>
      <c r="U1378" s="38"/>
      <c r="AA1378" s="9"/>
      <c r="AB1378" s="366"/>
    </row>
    <row r="1379" spans="15:28">
      <c r="O1379" s="177"/>
      <c r="P1379" s="38"/>
      <c r="Q1379" s="38"/>
      <c r="R1379" s="178"/>
      <c r="S1379" s="38"/>
      <c r="T1379" s="178"/>
      <c r="U1379" s="38"/>
      <c r="AA1379" s="9"/>
      <c r="AB1379" s="366"/>
    </row>
    <row r="1380" spans="15:28">
      <c r="O1380" s="177"/>
      <c r="P1380" s="38"/>
      <c r="Q1380" s="38"/>
      <c r="R1380" s="178"/>
      <c r="S1380" s="38"/>
      <c r="T1380" s="178"/>
      <c r="U1380" s="38"/>
      <c r="AA1380" s="9"/>
      <c r="AB1380" s="366"/>
    </row>
    <row r="1381" spans="15:28">
      <c r="O1381" s="177"/>
      <c r="P1381" s="38"/>
      <c r="Q1381" s="38"/>
      <c r="R1381" s="178"/>
      <c r="S1381" s="38"/>
      <c r="T1381" s="178"/>
      <c r="U1381" s="38"/>
      <c r="AA1381" s="9"/>
      <c r="AB1381" s="366"/>
    </row>
    <row r="1382" spans="15:28">
      <c r="O1382" s="177"/>
      <c r="P1382" s="38"/>
      <c r="Q1382" s="38"/>
      <c r="R1382" s="178"/>
      <c r="S1382" s="38"/>
      <c r="T1382" s="178"/>
      <c r="U1382" s="38"/>
      <c r="AA1382" s="9"/>
      <c r="AB1382" s="366"/>
    </row>
    <row r="1383" spans="15:28">
      <c r="O1383" s="177"/>
      <c r="P1383" s="38"/>
      <c r="Q1383" s="38"/>
      <c r="R1383" s="178"/>
      <c r="S1383" s="38"/>
      <c r="T1383" s="178"/>
      <c r="U1383" s="38"/>
      <c r="AA1383" s="9"/>
      <c r="AB1383" s="366"/>
    </row>
    <row r="1384" spans="15:28">
      <c r="O1384" s="177"/>
      <c r="P1384" s="38"/>
      <c r="Q1384" s="38"/>
      <c r="R1384" s="178"/>
      <c r="S1384" s="38"/>
      <c r="T1384" s="178"/>
      <c r="U1384" s="38"/>
      <c r="AA1384" s="9"/>
      <c r="AB1384" s="366"/>
    </row>
    <row r="1385" spans="15:28">
      <c r="O1385" s="177"/>
      <c r="P1385" s="38"/>
      <c r="Q1385" s="38"/>
      <c r="R1385" s="178"/>
      <c r="S1385" s="38"/>
      <c r="T1385" s="178"/>
      <c r="U1385" s="38"/>
      <c r="AA1385" s="9"/>
      <c r="AB1385" s="366"/>
    </row>
    <row r="1386" spans="15:28">
      <c r="O1386" s="177"/>
      <c r="P1386" s="38"/>
      <c r="Q1386" s="38"/>
      <c r="R1386" s="178"/>
      <c r="S1386" s="38"/>
      <c r="T1386" s="178"/>
      <c r="U1386" s="38"/>
      <c r="AA1386" s="9"/>
      <c r="AB1386" s="366"/>
    </row>
    <row r="1387" spans="15:28">
      <c r="O1387" s="177"/>
      <c r="P1387" s="38"/>
      <c r="Q1387" s="38"/>
      <c r="R1387" s="178"/>
      <c r="S1387" s="38"/>
      <c r="T1387" s="178"/>
      <c r="U1387" s="38"/>
      <c r="AA1387" s="9"/>
      <c r="AB1387" s="366"/>
    </row>
    <row r="1388" spans="15:28">
      <c r="O1388" s="177"/>
      <c r="P1388" s="38"/>
      <c r="Q1388" s="38"/>
      <c r="R1388" s="178"/>
      <c r="S1388" s="38"/>
      <c r="T1388" s="178"/>
      <c r="U1388" s="38"/>
      <c r="AA1388" s="9"/>
      <c r="AB1388" s="366"/>
    </row>
    <row r="1389" spans="15:28">
      <c r="O1389" s="177"/>
      <c r="P1389" s="38"/>
      <c r="Q1389" s="38"/>
      <c r="R1389" s="178"/>
      <c r="S1389" s="38"/>
      <c r="T1389" s="178"/>
      <c r="U1389" s="38"/>
      <c r="AA1389" s="9"/>
      <c r="AB1389" s="366"/>
    </row>
    <row r="1390" spans="15:28">
      <c r="O1390" s="177"/>
      <c r="P1390" s="38"/>
      <c r="Q1390" s="38"/>
      <c r="R1390" s="178"/>
      <c r="S1390" s="38"/>
      <c r="T1390" s="178"/>
      <c r="U1390" s="38"/>
      <c r="AA1390" s="9"/>
      <c r="AB1390" s="366"/>
    </row>
    <row r="1391" spans="15:28">
      <c r="O1391" s="177"/>
      <c r="P1391" s="38"/>
      <c r="Q1391" s="38"/>
      <c r="R1391" s="178"/>
      <c r="S1391" s="38"/>
      <c r="T1391" s="178"/>
      <c r="U1391" s="38"/>
      <c r="AA1391" s="9"/>
      <c r="AB1391" s="366"/>
    </row>
    <row r="1392" spans="15:28">
      <c r="O1392" s="177"/>
      <c r="P1392" s="38"/>
      <c r="Q1392" s="38"/>
      <c r="R1392" s="178"/>
      <c r="S1392" s="38"/>
      <c r="T1392" s="178"/>
      <c r="U1392" s="38"/>
      <c r="AA1392" s="9"/>
      <c r="AB1392" s="366"/>
    </row>
    <row r="1393" spans="15:28">
      <c r="O1393" s="177"/>
      <c r="P1393" s="38"/>
      <c r="Q1393" s="38"/>
      <c r="R1393" s="178"/>
      <c r="S1393" s="38"/>
      <c r="T1393" s="178"/>
      <c r="U1393" s="38"/>
      <c r="AA1393" s="9"/>
      <c r="AB1393" s="366"/>
    </row>
    <row r="1394" spans="15:28">
      <c r="O1394" s="177"/>
      <c r="P1394" s="38"/>
      <c r="Q1394" s="38"/>
      <c r="R1394" s="178"/>
      <c r="S1394" s="38"/>
      <c r="T1394" s="178"/>
      <c r="U1394" s="38"/>
      <c r="AA1394" s="9"/>
      <c r="AB1394" s="366"/>
    </row>
    <row r="1395" spans="15:28">
      <c r="O1395" s="177"/>
      <c r="P1395" s="38"/>
      <c r="Q1395" s="38"/>
      <c r="R1395" s="178"/>
      <c r="S1395" s="38"/>
      <c r="T1395" s="178"/>
      <c r="U1395" s="38"/>
      <c r="AA1395" s="9"/>
      <c r="AB1395" s="366"/>
    </row>
    <row r="1396" spans="15:28">
      <c r="O1396" s="177"/>
      <c r="P1396" s="38"/>
      <c r="Q1396" s="38"/>
      <c r="R1396" s="178"/>
      <c r="S1396" s="38"/>
      <c r="T1396" s="178"/>
      <c r="U1396" s="38"/>
      <c r="AA1396" s="9"/>
      <c r="AB1396" s="366"/>
    </row>
    <row r="1397" spans="15:28">
      <c r="O1397" s="177"/>
      <c r="P1397" s="38"/>
      <c r="Q1397" s="38"/>
      <c r="R1397" s="178"/>
      <c r="S1397" s="38"/>
      <c r="T1397" s="178"/>
      <c r="U1397" s="38"/>
      <c r="AA1397" s="9"/>
      <c r="AB1397" s="366"/>
    </row>
    <row r="1398" spans="15:28">
      <c r="O1398" s="177"/>
      <c r="P1398" s="38"/>
      <c r="Q1398" s="38"/>
      <c r="R1398" s="178"/>
      <c r="S1398" s="38"/>
      <c r="T1398" s="178"/>
      <c r="U1398" s="38"/>
      <c r="AA1398" s="9"/>
      <c r="AB1398" s="366"/>
    </row>
    <row r="1399" spans="15:28">
      <c r="O1399" s="177"/>
      <c r="P1399" s="38"/>
      <c r="Q1399" s="38"/>
      <c r="R1399" s="178"/>
      <c r="S1399" s="38"/>
      <c r="T1399" s="178"/>
      <c r="U1399" s="38"/>
      <c r="AA1399" s="9"/>
      <c r="AB1399" s="366"/>
    </row>
    <row r="1400" spans="15:28">
      <c r="O1400" s="177"/>
      <c r="P1400" s="38"/>
      <c r="Q1400" s="38"/>
      <c r="R1400" s="178"/>
      <c r="S1400" s="38"/>
      <c r="T1400" s="178"/>
      <c r="U1400" s="38"/>
      <c r="AA1400" s="9"/>
      <c r="AB1400" s="366"/>
    </row>
    <row r="1401" spans="15:28">
      <c r="O1401" s="177"/>
      <c r="P1401" s="38"/>
      <c r="Q1401" s="38"/>
      <c r="R1401" s="178"/>
      <c r="S1401" s="38"/>
      <c r="T1401" s="178"/>
      <c r="U1401" s="38"/>
      <c r="AA1401" s="9"/>
      <c r="AB1401" s="366"/>
    </row>
    <row r="1402" spans="15:28">
      <c r="O1402" s="177"/>
      <c r="P1402" s="38"/>
      <c r="Q1402" s="38"/>
      <c r="R1402" s="178"/>
      <c r="S1402" s="38"/>
      <c r="T1402" s="178"/>
      <c r="U1402" s="38"/>
      <c r="AA1402" s="9"/>
      <c r="AB1402" s="366"/>
    </row>
    <row r="1403" spans="15:28">
      <c r="O1403" s="177"/>
      <c r="P1403" s="38"/>
      <c r="Q1403" s="38"/>
      <c r="R1403" s="178"/>
      <c r="S1403" s="38"/>
      <c r="T1403" s="178"/>
      <c r="U1403" s="38"/>
      <c r="AA1403" s="9"/>
      <c r="AB1403" s="366"/>
    </row>
    <row r="1404" spans="15:28">
      <c r="O1404" s="177"/>
      <c r="P1404" s="38"/>
      <c r="Q1404" s="38"/>
      <c r="R1404" s="178"/>
      <c r="S1404" s="38"/>
      <c r="T1404" s="178"/>
      <c r="U1404" s="38"/>
      <c r="AA1404" s="9"/>
      <c r="AB1404" s="366"/>
    </row>
    <row r="1405" spans="15:28">
      <c r="O1405" s="177"/>
      <c r="P1405" s="38"/>
      <c r="Q1405" s="38"/>
      <c r="R1405" s="178"/>
      <c r="S1405" s="38"/>
      <c r="T1405" s="178"/>
      <c r="U1405" s="38"/>
      <c r="AA1405" s="9"/>
      <c r="AB1405" s="366"/>
    </row>
    <row r="1406" spans="15:28">
      <c r="O1406" s="177"/>
      <c r="P1406" s="38"/>
      <c r="Q1406" s="38"/>
      <c r="R1406" s="178"/>
      <c r="S1406" s="38"/>
      <c r="T1406" s="178"/>
      <c r="U1406" s="38"/>
      <c r="AA1406" s="9"/>
      <c r="AB1406" s="366"/>
    </row>
    <row r="1407" spans="15:28">
      <c r="O1407" s="177"/>
      <c r="P1407" s="38"/>
      <c r="Q1407" s="38"/>
      <c r="R1407" s="178"/>
      <c r="S1407" s="38"/>
      <c r="T1407" s="178"/>
      <c r="U1407" s="38"/>
      <c r="AA1407" s="9"/>
      <c r="AB1407" s="366"/>
    </row>
    <row r="1408" spans="15:28">
      <c r="O1408" s="177"/>
      <c r="P1408" s="38"/>
      <c r="Q1408" s="38"/>
      <c r="R1408" s="178"/>
      <c r="S1408" s="38"/>
      <c r="T1408" s="178"/>
      <c r="U1408" s="38"/>
      <c r="AA1408" s="9"/>
      <c r="AB1408" s="366"/>
    </row>
    <row r="1409" spans="15:28">
      <c r="O1409" s="177"/>
      <c r="P1409" s="38"/>
      <c r="Q1409" s="38"/>
      <c r="R1409" s="178"/>
      <c r="S1409" s="38"/>
      <c r="T1409" s="178"/>
      <c r="U1409" s="38"/>
      <c r="AA1409" s="9"/>
      <c r="AB1409" s="366"/>
    </row>
    <row r="1410" spans="15:28">
      <c r="O1410" s="177"/>
      <c r="P1410" s="38"/>
      <c r="Q1410" s="38"/>
      <c r="R1410" s="178"/>
      <c r="S1410" s="38"/>
      <c r="T1410" s="178"/>
      <c r="U1410" s="38"/>
      <c r="AA1410" s="9"/>
      <c r="AB1410" s="366"/>
    </row>
    <row r="1411" spans="15:28">
      <c r="O1411" s="177"/>
      <c r="P1411" s="38"/>
      <c r="Q1411" s="38"/>
      <c r="R1411" s="178"/>
      <c r="S1411" s="38"/>
      <c r="T1411" s="178"/>
      <c r="U1411" s="38"/>
      <c r="AA1411" s="9"/>
      <c r="AB1411" s="366"/>
    </row>
    <row r="1412" spans="15:28">
      <c r="O1412" s="177"/>
      <c r="P1412" s="38"/>
      <c r="Q1412" s="38"/>
      <c r="R1412" s="178"/>
      <c r="S1412" s="38"/>
      <c r="T1412" s="178"/>
      <c r="U1412" s="38"/>
      <c r="AA1412" s="9"/>
      <c r="AB1412" s="366"/>
    </row>
    <row r="1413" spans="15:28">
      <c r="O1413" s="177"/>
      <c r="P1413" s="38"/>
      <c r="Q1413" s="38"/>
      <c r="R1413" s="178"/>
      <c r="S1413" s="38"/>
      <c r="T1413" s="178"/>
      <c r="U1413" s="38"/>
      <c r="AA1413" s="9"/>
      <c r="AB1413" s="366"/>
    </row>
    <row r="1414" spans="15:28">
      <c r="O1414" s="177"/>
      <c r="P1414" s="38"/>
      <c r="Q1414" s="38"/>
      <c r="R1414" s="178"/>
      <c r="S1414" s="38"/>
      <c r="T1414" s="178"/>
      <c r="U1414" s="38"/>
      <c r="AA1414" s="9"/>
      <c r="AB1414" s="366"/>
    </row>
    <row r="1415" spans="15:28">
      <c r="O1415" s="177"/>
      <c r="P1415" s="38"/>
      <c r="Q1415" s="38"/>
      <c r="R1415" s="178"/>
      <c r="S1415" s="38"/>
      <c r="T1415" s="178"/>
      <c r="U1415" s="38"/>
      <c r="AA1415" s="9"/>
      <c r="AB1415" s="366"/>
    </row>
    <row r="1416" spans="15:28">
      <c r="O1416" s="177"/>
      <c r="P1416" s="38"/>
      <c r="Q1416" s="38"/>
      <c r="R1416" s="178"/>
      <c r="S1416" s="38"/>
      <c r="T1416" s="178"/>
      <c r="U1416" s="38"/>
      <c r="AA1416" s="9"/>
      <c r="AB1416" s="366"/>
    </row>
    <row r="1417" spans="15:28">
      <c r="O1417" s="177"/>
      <c r="P1417" s="38"/>
      <c r="Q1417" s="38"/>
      <c r="R1417" s="178"/>
      <c r="S1417" s="38"/>
      <c r="T1417" s="178"/>
      <c r="U1417" s="38"/>
      <c r="AA1417" s="9"/>
      <c r="AB1417" s="366"/>
    </row>
    <row r="1418" spans="15:28">
      <c r="O1418" s="177"/>
      <c r="P1418" s="38"/>
      <c r="Q1418" s="38"/>
      <c r="R1418" s="178"/>
      <c r="S1418" s="38"/>
      <c r="T1418" s="178"/>
      <c r="U1418" s="38"/>
      <c r="AA1418" s="9"/>
      <c r="AB1418" s="366"/>
    </row>
    <row r="1419" spans="15:28">
      <c r="O1419" s="177"/>
      <c r="P1419" s="38"/>
      <c r="Q1419" s="38"/>
      <c r="R1419" s="178"/>
      <c r="S1419" s="38"/>
      <c r="T1419" s="178"/>
      <c r="U1419" s="38"/>
      <c r="AA1419" s="9"/>
      <c r="AB1419" s="366"/>
    </row>
    <row r="1420" spans="15:28">
      <c r="O1420" s="177"/>
      <c r="P1420" s="38"/>
      <c r="Q1420" s="38"/>
      <c r="R1420" s="178"/>
      <c r="S1420" s="38"/>
      <c r="T1420" s="178"/>
      <c r="U1420" s="38"/>
      <c r="AA1420" s="9"/>
      <c r="AB1420" s="366"/>
    </row>
    <row r="1421" spans="15:28">
      <c r="O1421" s="177"/>
      <c r="P1421" s="38"/>
      <c r="Q1421" s="38"/>
      <c r="R1421" s="178"/>
      <c r="S1421" s="38"/>
      <c r="T1421" s="178"/>
      <c r="U1421" s="38"/>
      <c r="AA1421" s="9"/>
      <c r="AB1421" s="366"/>
    </row>
    <row r="1422" spans="15:28">
      <c r="O1422" s="177"/>
      <c r="P1422" s="38"/>
      <c r="Q1422" s="38"/>
      <c r="R1422" s="178"/>
      <c r="S1422" s="38"/>
      <c r="T1422" s="178"/>
      <c r="U1422" s="38"/>
      <c r="AA1422" s="9"/>
      <c r="AB1422" s="366"/>
    </row>
    <row r="1423" spans="15:28">
      <c r="O1423" s="177"/>
      <c r="P1423" s="38"/>
      <c r="Q1423" s="38"/>
      <c r="R1423" s="178"/>
      <c r="S1423" s="38"/>
      <c r="T1423" s="178"/>
      <c r="U1423" s="38"/>
      <c r="AA1423" s="9"/>
      <c r="AB1423" s="366"/>
    </row>
    <row r="1424" spans="15:28">
      <c r="O1424" s="177"/>
      <c r="P1424" s="38"/>
      <c r="Q1424" s="38"/>
      <c r="R1424" s="178"/>
      <c r="S1424" s="38"/>
      <c r="T1424" s="178"/>
      <c r="U1424" s="38"/>
      <c r="AA1424" s="9"/>
      <c r="AB1424" s="366"/>
    </row>
    <row r="1425" spans="15:28">
      <c r="O1425" s="177"/>
      <c r="P1425" s="38"/>
      <c r="Q1425" s="38"/>
      <c r="R1425" s="178"/>
      <c r="S1425" s="38"/>
      <c r="T1425" s="178"/>
      <c r="U1425" s="38"/>
      <c r="AA1425" s="9"/>
      <c r="AB1425" s="366"/>
    </row>
    <row r="1426" spans="15:28">
      <c r="O1426" s="177"/>
      <c r="P1426" s="38"/>
      <c r="Q1426" s="38"/>
      <c r="R1426" s="178"/>
      <c r="S1426" s="38"/>
      <c r="T1426" s="178"/>
      <c r="U1426" s="38"/>
      <c r="AA1426" s="9"/>
      <c r="AB1426" s="366"/>
    </row>
    <row r="1427" spans="15:28">
      <c r="O1427" s="177"/>
      <c r="P1427" s="38"/>
      <c r="Q1427" s="38"/>
      <c r="R1427" s="178"/>
      <c r="S1427" s="38"/>
      <c r="T1427" s="178"/>
      <c r="U1427" s="38"/>
      <c r="AA1427" s="9"/>
      <c r="AB1427" s="366"/>
    </row>
    <row r="1428" spans="15:28">
      <c r="O1428" s="177"/>
      <c r="P1428" s="38"/>
      <c r="Q1428" s="38"/>
      <c r="R1428" s="178"/>
      <c r="S1428" s="38"/>
      <c r="T1428" s="178"/>
      <c r="U1428" s="38"/>
      <c r="AA1428" s="9"/>
      <c r="AB1428" s="366"/>
    </row>
    <row r="1429" spans="15:28">
      <c r="O1429" s="177"/>
      <c r="P1429" s="38"/>
      <c r="Q1429" s="38"/>
      <c r="R1429" s="178"/>
      <c r="S1429" s="38"/>
      <c r="T1429" s="178"/>
      <c r="U1429" s="38"/>
      <c r="AA1429" s="9"/>
      <c r="AB1429" s="366"/>
    </row>
    <row r="1430" spans="15:28">
      <c r="O1430" s="177"/>
      <c r="P1430" s="38"/>
      <c r="Q1430" s="38"/>
      <c r="R1430" s="178"/>
      <c r="S1430" s="38"/>
      <c r="T1430" s="178"/>
      <c r="U1430" s="38"/>
      <c r="AA1430" s="9"/>
      <c r="AB1430" s="366"/>
    </row>
    <row r="1431" spans="15:28">
      <c r="O1431" s="177"/>
      <c r="P1431" s="38"/>
      <c r="Q1431" s="38"/>
      <c r="R1431" s="178"/>
      <c r="S1431" s="38"/>
      <c r="T1431" s="178"/>
      <c r="U1431" s="38"/>
      <c r="AA1431" s="9"/>
      <c r="AB1431" s="366"/>
    </row>
    <row r="1432" spans="15:28">
      <c r="O1432" s="177"/>
      <c r="P1432" s="38"/>
      <c r="Q1432" s="38"/>
      <c r="R1432" s="178"/>
      <c r="S1432" s="38"/>
      <c r="T1432" s="178"/>
      <c r="U1432" s="38"/>
      <c r="AA1432" s="9"/>
      <c r="AB1432" s="366"/>
    </row>
    <row r="1433" spans="15:28">
      <c r="O1433" s="177"/>
      <c r="P1433" s="38"/>
      <c r="Q1433" s="38"/>
      <c r="R1433" s="178"/>
      <c r="S1433" s="38"/>
      <c r="T1433" s="178"/>
      <c r="U1433" s="38"/>
      <c r="AA1433" s="9"/>
      <c r="AB1433" s="366"/>
    </row>
    <row r="1434" spans="15:28">
      <c r="O1434" s="177"/>
      <c r="P1434" s="38"/>
      <c r="Q1434" s="38"/>
      <c r="R1434" s="178"/>
      <c r="S1434" s="38"/>
      <c r="T1434" s="178"/>
      <c r="U1434" s="38"/>
      <c r="AA1434" s="9"/>
      <c r="AB1434" s="366"/>
    </row>
    <row r="1435" spans="15:28">
      <c r="O1435" s="177"/>
      <c r="P1435" s="38"/>
      <c r="Q1435" s="38"/>
      <c r="R1435" s="178"/>
      <c r="S1435" s="38"/>
      <c r="T1435" s="178"/>
      <c r="U1435" s="38"/>
      <c r="AA1435" s="9"/>
      <c r="AB1435" s="366"/>
    </row>
    <row r="1436" spans="15:28">
      <c r="O1436" s="177"/>
      <c r="P1436" s="38"/>
      <c r="Q1436" s="38"/>
      <c r="R1436" s="178"/>
      <c r="S1436" s="38"/>
      <c r="T1436" s="178"/>
      <c r="U1436" s="38"/>
      <c r="AA1436" s="9"/>
      <c r="AB1436" s="366"/>
    </row>
    <row r="1437" spans="15:28">
      <c r="O1437" s="177"/>
      <c r="P1437" s="38"/>
      <c r="Q1437" s="38"/>
      <c r="R1437" s="178"/>
      <c r="S1437" s="38"/>
      <c r="T1437" s="178"/>
      <c r="U1437" s="38"/>
      <c r="AA1437" s="9"/>
      <c r="AB1437" s="366"/>
    </row>
    <row r="1438" spans="15:28">
      <c r="O1438" s="177"/>
      <c r="P1438" s="38"/>
      <c r="Q1438" s="38"/>
      <c r="R1438" s="178"/>
      <c r="S1438" s="38"/>
      <c r="T1438" s="178"/>
      <c r="U1438" s="38"/>
      <c r="AA1438" s="9"/>
      <c r="AB1438" s="366"/>
    </row>
    <row r="1439" spans="15:28">
      <c r="O1439" s="177"/>
      <c r="P1439" s="38"/>
      <c r="Q1439" s="38"/>
      <c r="R1439" s="178"/>
      <c r="S1439" s="38"/>
      <c r="T1439" s="178"/>
      <c r="U1439" s="38"/>
      <c r="AA1439" s="9"/>
      <c r="AB1439" s="366"/>
    </row>
    <row r="1440" spans="15:28">
      <c r="O1440" s="177"/>
      <c r="P1440" s="38"/>
      <c r="Q1440" s="38"/>
      <c r="R1440" s="178"/>
      <c r="S1440" s="38"/>
      <c r="T1440" s="178"/>
      <c r="U1440" s="38"/>
      <c r="AA1440" s="9"/>
      <c r="AB1440" s="366"/>
    </row>
    <row r="1441" spans="15:28">
      <c r="O1441" s="177"/>
      <c r="P1441" s="38"/>
      <c r="Q1441" s="38"/>
      <c r="R1441" s="178"/>
      <c r="S1441" s="38"/>
      <c r="T1441" s="178"/>
      <c r="U1441" s="38"/>
      <c r="AA1441" s="9"/>
      <c r="AB1441" s="366"/>
    </row>
    <row r="1442" spans="15:28">
      <c r="O1442" s="177"/>
      <c r="P1442" s="38"/>
      <c r="Q1442" s="38"/>
      <c r="R1442" s="178"/>
      <c r="S1442" s="38"/>
      <c r="T1442" s="178"/>
      <c r="U1442" s="38"/>
      <c r="AA1442" s="9"/>
      <c r="AB1442" s="366"/>
    </row>
    <row r="1443" spans="15:28">
      <c r="O1443" s="177"/>
      <c r="P1443" s="38"/>
      <c r="Q1443" s="38"/>
      <c r="R1443" s="178"/>
      <c r="S1443" s="38"/>
      <c r="T1443" s="178"/>
      <c r="U1443" s="38"/>
      <c r="AA1443" s="9"/>
      <c r="AB1443" s="366"/>
    </row>
    <row r="1444" spans="15:28">
      <c r="O1444" s="177"/>
      <c r="P1444" s="38"/>
      <c r="Q1444" s="38"/>
      <c r="R1444" s="178"/>
      <c r="S1444" s="38"/>
      <c r="T1444" s="178"/>
      <c r="U1444" s="38"/>
      <c r="AA1444" s="9"/>
      <c r="AB1444" s="366"/>
    </row>
    <row r="1445" spans="15:28">
      <c r="O1445" s="177"/>
      <c r="P1445" s="38"/>
      <c r="Q1445" s="38"/>
      <c r="R1445" s="178"/>
      <c r="S1445" s="38"/>
      <c r="T1445" s="178"/>
      <c r="U1445" s="38"/>
      <c r="AA1445" s="9"/>
      <c r="AB1445" s="366"/>
    </row>
    <row r="1446" spans="15:28">
      <c r="O1446" s="177"/>
      <c r="P1446" s="38"/>
      <c r="Q1446" s="38"/>
      <c r="R1446" s="178"/>
      <c r="S1446" s="38"/>
      <c r="T1446" s="178"/>
      <c r="U1446" s="38"/>
      <c r="AA1446" s="9"/>
      <c r="AB1446" s="366"/>
    </row>
    <row r="1447" spans="15:28">
      <c r="O1447" s="177"/>
      <c r="P1447" s="38"/>
      <c r="Q1447" s="38"/>
      <c r="R1447" s="178"/>
      <c r="S1447" s="38"/>
      <c r="T1447" s="178"/>
      <c r="U1447" s="38"/>
      <c r="AA1447" s="9"/>
      <c r="AB1447" s="366"/>
    </row>
    <row r="1448" spans="15:28">
      <c r="O1448" s="177"/>
      <c r="P1448" s="38"/>
      <c r="Q1448" s="38"/>
      <c r="R1448" s="178"/>
      <c r="S1448" s="38"/>
      <c r="T1448" s="178"/>
      <c r="U1448" s="38"/>
      <c r="AA1448" s="9"/>
      <c r="AB1448" s="366"/>
    </row>
    <row r="1449" spans="15:28">
      <c r="O1449" s="177"/>
      <c r="P1449" s="38"/>
      <c r="Q1449" s="38"/>
      <c r="R1449" s="178"/>
      <c r="S1449" s="38"/>
      <c r="T1449" s="178"/>
      <c r="U1449" s="38"/>
      <c r="AA1449" s="9"/>
      <c r="AB1449" s="366"/>
    </row>
    <row r="1450" spans="15:28">
      <c r="O1450" s="177"/>
      <c r="P1450" s="38"/>
      <c r="Q1450" s="38"/>
      <c r="R1450" s="178"/>
      <c r="S1450" s="38"/>
      <c r="T1450" s="178"/>
      <c r="U1450" s="38"/>
      <c r="AA1450" s="9"/>
      <c r="AB1450" s="366"/>
    </row>
    <row r="1451" spans="15:28">
      <c r="O1451" s="177"/>
      <c r="P1451" s="38"/>
      <c r="Q1451" s="38"/>
      <c r="R1451" s="178"/>
      <c r="S1451" s="38"/>
      <c r="T1451" s="178"/>
      <c r="U1451" s="38"/>
      <c r="AA1451" s="9"/>
      <c r="AB1451" s="366"/>
    </row>
    <row r="1452" spans="15:28">
      <c r="O1452" s="177"/>
      <c r="P1452" s="38"/>
      <c r="Q1452" s="38"/>
      <c r="R1452" s="178"/>
      <c r="S1452" s="38"/>
      <c r="T1452" s="178"/>
      <c r="U1452" s="38"/>
      <c r="AA1452" s="9"/>
      <c r="AB1452" s="366"/>
    </row>
    <row r="1453" spans="15:28">
      <c r="O1453" s="177"/>
      <c r="P1453" s="38"/>
      <c r="Q1453" s="38"/>
      <c r="R1453" s="178"/>
      <c r="S1453" s="38"/>
      <c r="T1453" s="178"/>
      <c r="U1453" s="38"/>
      <c r="AA1453" s="9"/>
      <c r="AB1453" s="366"/>
    </row>
    <row r="1454" spans="15:28">
      <c r="O1454" s="177"/>
      <c r="P1454" s="38"/>
      <c r="Q1454" s="38"/>
      <c r="R1454" s="178"/>
      <c r="S1454" s="38"/>
      <c r="T1454" s="178"/>
      <c r="U1454" s="38"/>
      <c r="AA1454" s="9"/>
      <c r="AB1454" s="366"/>
    </row>
    <row r="1455" spans="15:28">
      <c r="O1455" s="177"/>
      <c r="P1455" s="38"/>
      <c r="Q1455" s="38"/>
      <c r="R1455" s="178"/>
      <c r="S1455" s="38"/>
      <c r="T1455" s="178"/>
      <c r="U1455" s="38"/>
      <c r="AA1455" s="9"/>
      <c r="AB1455" s="366"/>
    </row>
    <row r="1456" spans="15:28">
      <c r="O1456" s="177"/>
      <c r="P1456" s="38"/>
      <c r="Q1456" s="38"/>
      <c r="R1456" s="178"/>
      <c r="S1456" s="38"/>
      <c r="T1456" s="178"/>
      <c r="U1456" s="38"/>
      <c r="AA1456" s="9"/>
      <c r="AB1456" s="366"/>
    </row>
    <row r="1457" spans="15:28">
      <c r="O1457" s="177"/>
      <c r="P1457" s="38"/>
      <c r="Q1457" s="38"/>
      <c r="R1457" s="178"/>
      <c r="S1457" s="38"/>
      <c r="T1457" s="178"/>
      <c r="U1457" s="38"/>
      <c r="AA1457" s="9"/>
      <c r="AB1457" s="366"/>
    </row>
    <row r="1458" spans="15:28">
      <c r="O1458" s="177"/>
      <c r="P1458" s="38"/>
      <c r="Q1458" s="38"/>
      <c r="R1458" s="178"/>
      <c r="S1458" s="38"/>
      <c r="T1458" s="178"/>
      <c r="U1458" s="38"/>
      <c r="AA1458" s="9"/>
      <c r="AB1458" s="366"/>
    </row>
    <row r="1459" spans="15:28">
      <c r="O1459" s="177"/>
      <c r="P1459" s="38"/>
      <c r="Q1459" s="38"/>
      <c r="R1459" s="178"/>
      <c r="S1459" s="38"/>
      <c r="T1459" s="178"/>
      <c r="U1459" s="38"/>
      <c r="AA1459" s="9"/>
      <c r="AB1459" s="366"/>
    </row>
    <row r="1460" spans="15:28">
      <c r="O1460" s="177"/>
      <c r="P1460" s="38"/>
      <c r="Q1460" s="38"/>
      <c r="R1460" s="178"/>
      <c r="S1460" s="38"/>
      <c r="T1460" s="178"/>
      <c r="U1460" s="38"/>
      <c r="AA1460" s="9"/>
      <c r="AB1460" s="366"/>
    </row>
    <row r="1461" spans="15:28">
      <c r="O1461" s="177"/>
      <c r="P1461" s="38"/>
      <c r="Q1461" s="38"/>
      <c r="R1461" s="178"/>
      <c r="S1461" s="38"/>
      <c r="T1461" s="178"/>
      <c r="U1461" s="38"/>
      <c r="AA1461" s="9"/>
      <c r="AB1461" s="366"/>
    </row>
    <row r="1462" spans="15:28">
      <c r="O1462" s="177"/>
      <c r="P1462" s="38"/>
      <c r="Q1462" s="38"/>
      <c r="R1462" s="178"/>
      <c r="S1462" s="38"/>
      <c r="T1462" s="178"/>
      <c r="U1462" s="38"/>
      <c r="AA1462" s="8"/>
      <c r="AB1462" s="366"/>
    </row>
    <row r="1463" spans="15:28">
      <c r="O1463" s="177"/>
      <c r="P1463" s="38"/>
      <c r="Q1463" s="38"/>
      <c r="R1463" s="178"/>
      <c r="S1463" s="38"/>
      <c r="T1463" s="178"/>
      <c r="U1463" s="38"/>
      <c r="AA1463" s="8"/>
      <c r="AB1463" s="366"/>
    </row>
    <row r="1464" spans="15:28">
      <c r="O1464" s="177"/>
      <c r="P1464" s="38"/>
      <c r="Q1464" s="38"/>
      <c r="R1464" s="178"/>
      <c r="S1464" s="38"/>
      <c r="T1464" s="178"/>
      <c r="U1464" s="38"/>
      <c r="AA1464" s="8"/>
      <c r="AB1464" s="366"/>
    </row>
    <row r="1465" spans="15:28">
      <c r="O1465" s="177"/>
      <c r="P1465" s="38"/>
      <c r="Q1465" s="38"/>
      <c r="R1465" s="178"/>
      <c r="S1465" s="38"/>
      <c r="T1465" s="178"/>
      <c r="U1465" s="38"/>
      <c r="AA1465" s="8"/>
      <c r="AB1465" s="366"/>
    </row>
    <row r="1466" spans="15:28">
      <c r="O1466" s="177"/>
      <c r="P1466" s="38"/>
      <c r="Q1466" s="38"/>
      <c r="R1466" s="178"/>
      <c r="S1466" s="38"/>
      <c r="T1466" s="178"/>
      <c r="U1466" s="38"/>
      <c r="AA1466" s="8"/>
      <c r="AB1466" s="366"/>
    </row>
    <row r="1467" spans="15:28">
      <c r="O1467" s="177"/>
      <c r="P1467" s="38"/>
      <c r="Q1467" s="38"/>
      <c r="R1467" s="178"/>
      <c r="S1467" s="38"/>
      <c r="T1467" s="178"/>
      <c r="U1467" s="38"/>
      <c r="AA1467" s="8"/>
      <c r="AB1467" s="366"/>
    </row>
    <row r="1468" spans="15:28">
      <c r="O1468" s="177"/>
      <c r="P1468" s="38"/>
      <c r="Q1468" s="38"/>
      <c r="R1468" s="178"/>
      <c r="S1468" s="38"/>
      <c r="T1468" s="178"/>
      <c r="U1468" s="38"/>
      <c r="AA1468" s="8"/>
      <c r="AB1468" s="366"/>
    </row>
    <row r="1469" spans="15:28">
      <c r="O1469" s="177"/>
      <c r="P1469" s="38"/>
      <c r="Q1469" s="38"/>
      <c r="R1469" s="178"/>
      <c r="S1469" s="38"/>
      <c r="T1469" s="178"/>
      <c r="U1469" s="38"/>
      <c r="AA1469" s="8"/>
      <c r="AB1469" s="366"/>
    </row>
    <row r="1470" spans="15:28">
      <c r="O1470" s="177"/>
      <c r="P1470" s="38"/>
      <c r="Q1470" s="38"/>
      <c r="R1470" s="178"/>
      <c r="S1470" s="38"/>
      <c r="T1470" s="178"/>
      <c r="U1470" s="38"/>
      <c r="AA1470" s="8"/>
      <c r="AB1470" s="366"/>
    </row>
    <row r="1471" spans="15:28">
      <c r="O1471" s="177"/>
      <c r="P1471" s="38"/>
      <c r="Q1471" s="38"/>
      <c r="R1471" s="178"/>
      <c r="S1471" s="38"/>
      <c r="T1471" s="178"/>
      <c r="U1471" s="38"/>
      <c r="AA1471" s="8"/>
      <c r="AB1471" s="366"/>
    </row>
    <row r="1472" spans="15:28">
      <c r="O1472" s="177"/>
      <c r="P1472" s="38"/>
      <c r="Q1472" s="38"/>
      <c r="R1472" s="178"/>
      <c r="S1472" s="38"/>
      <c r="T1472" s="178"/>
      <c r="U1472" s="38"/>
      <c r="AA1472" s="8"/>
      <c r="AB1472" s="366"/>
    </row>
    <row r="1473" spans="15:28">
      <c r="O1473" s="177"/>
      <c r="P1473" s="38"/>
      <c r="Q1473" s="38"/>
      <c r="R1473" s="178"/>
      <c r="S1473" s="38"/>
      <c r="T1473" s="178"/>
      <c r="U1473" s="38"/>
      <c r="AA1473" s="8"/>
      <c r="AB1473" s="366"/>
    </row>
    <row r="1474" spans="15:28">
      <c r="O1474" s="177"/>
      <c r="P1474" s="38"/>
      <c r="Q1474" s="38"/>
      <c r="R1474" s="178"/>
      <c r="S1474" s="38"/>
      <c r="T1474" s="178"/>
      <c r="U1474" s="38"/>
      <c r="AA1474" s="8"/>
      <c r="AB1474" s="366"/>
    </row>
    <row r="1475" spans="15:28">
      <c r="O1475" s="177"/>
      <c r="P1475" s="38"/>
      <c r="Q1475" s="38"/>
      <c r="R1475" s="178"/>
      <c r="S1475" s="38"/>
      <c r="T1475" s="178"/>
      <c r="U1475" s="38"/>
      <c r="AA1475" s="8"/>
      <c r="AB1475" s="366"/>
    </row>
    <row r="1476" spans="15:28">
      <c r="O1476" s="177"/>
      <c r="P1476" s="38"/>
      <c r="Q1476" s="38"/>
      <c r="R1476" s="178"/>
      <c r="S1476" s="38"/>
      <c r="T1476" s="178"/>
      <c r="U1476" s="38"/>
      <c r="AA1476" s="8"/>
      <c r="AB1476" s="366"/>
    </row>
    <row r="1477" spans="15:28">
      <c r="O1477" s="177"/>
      <c r="P1477" s="38"/>
      <c r="Q1477" s="38"/>
      <c r="R1477" s="178"/>
      <c r="S1477" s="38"/>
      <c r="T1477" s="178"/>
      <c r="U1477" s="38"/>
      <c r="AA1477" s="8"/>
      <c r="AB1477" s="366"/>
    </row>
    <row r="1478" spans="15:28">
      <c r="O1478" s="177"/>
      <c r="P1478" s="38"/>
      <c r="Q1478" s="38"/>
      <c r="R1478" s="178"/>
      <c r="S1478" s="38"/>
      <c r="T1478" s="178"/>
      <c r="U1478" s="38"/>
      <c r="AA1478" s="8"/>
      <c r="AB1478" s="366"/>
    </row>
    <row r="1479" spans="15:28">
      <c r="O1479" s="177"/>
      <c r="P1479" s="38"/>
      <c r="Q1479" s="38"/>
      <c r="R1479" s="178"/>
      <c r="S1479" s="38"/>
      <c r="T1479" s="178"/>
      <c r="U1479" s="38"/>
      <c r="AA1479" s="8"/>
      <c r="AB1479" s="366"/>
    </row>
    <row r="1480" spans="15:28">
      <c r="O1480" s="177"/>
      <c r="P1480" s="38"/>
      <c r="Q1480" s="38"/>
      <c r="R1480" s="178"/>
      <c r="S1480" s="38"/>
      <c r="T1480" s="178"/>
      <c r="U1480" s="38"/>
      <c r="AA1480" s="8"/>
      <c r="AB1480" s="366"/>
    </row>
    <row r="1481" spans="15:28">
      <c r="O1481" s="177"/>
      <c r="P1481" s="38"/>
      <c r="Q1481" s="38"/>
      <c r="R1481" s="178"/>
      <c r="S1481" s="38"/>
      <c r="T1481" s="178"/>
      <c r="U1481" s="38"/>
      <c r="AA1481" s="8"/>
      <c r="AB1481" s="366"/>
    </row>
    <row r="1482" spans="15:28">
      <c r="O1482" s="177"/>
      <c r="P1482" s="38"/>
      <c r="Q1482" s="38"/>
      <c r="R1482" s="178"/>
      <c r="S1482" s="38"/>
      <c r="T1482" s="178"/>
      <c r="U1482" s="38"/>
      <c r="AA1482" s="8"/>
      <c r="AB1482" s="366"/>
    </row>
    <row r="1483" spans="15:28">
      <c r="O1483" s="177"/>
      <c r="P1483" s="38"/>
      <c r="Q1483" s="38"/>
      <c r="R1483" s="178"/>
      <c r="S1483" s="38"/>
      <c r="T1483" s="178"/>
      <c r="U1483" s="38"/>
      <c r="AA1483" s="8"/>
      <c r="AB1483" s="366"/>
    </row>
    <row r="1484" spans="15:28">
      <c r="O1484" s="177"/>
      <c r="P1484" s="38"/>
      <c r="Q1484" s="38"/>
      <c r="R1484" s="178"/>
      <c r="S1484" s="38"/>
      <c r="T1484" s="178"/>
      <c r="U1484" s="38"/>
      <c r="AA1484" s="8"/>
      <c r="AB1484" s="366"/>
    </row>
    <row r="1485" spans="15:28">
      <c r="O1485" s="177"/>
      <c r="P1485" s="38"/>
      <c r="Q1485" s="38"/>
      <c r="R1485" s="178"/>
      <c r="S1485" s="38"/>
      <c r="T1485" s="178"/>
      <c r="U1485" s="38"/>
      <c r="AA1485" s="8"/>
      <c r="AB1485" s="366"/>
    </row>
    <row r="1486" spans="15:28">
      <c r="O1486" s="177"/>
      <c r="P1486" s="38"/>
      <c r="Q1486" s="38"/>
      <c r="R1486" s="178"/>
      <c r="S1486" s="38"/>
      <c r="T1486" s="178"/>
      <c r="U1486" s="38"/>
      <c r="AA1486" s="8"/>
      <c r="AB1486" s="366"/>
    </row>
    <row r="1487" spans="15:28">
      <c r="O1487" s="177"/>
      <c r="P1487" s="38"/>
      <c r="Q1487" s="38"/>
      <c r="R1487" s="178"/>
      <c r="S1487" s="38"/>
      <c r="T1487" s="178"/>
      <c r="U1487" s="38"/>
      <c r="AA1487" s="8"/>
      <c r="AB1487" s="366"/>
    </row>
    <row r="1488" spans="15:28">
      <c r="O1488" s="177"/>
      <c r="P1488" s="38"/>
      <c r="Q1488" s="38"/>
      <c r="R1488" s="178"/>
      <c r="S1488" s="38"/>
      <c r="T1488" s="178"/>
      <c r="U1488" s="38"/>
      <c r="AA1488" s="8"/>
      <c r="AB1488" s="366"/>
    </row>
    <row r="1489" spans="15:28">
      <c r="O1489" s="177"/>
      <c r="P1489" s="38"/>
      <c r="Q1489" s="38"/>
      <c r="R1489" s="178"/>
      <c r="S1489" s="38"/>
      <c r="T1489" s="178"/>
      <c r="U1489" s="38"/>
      <c r="AA1489" s="8"/>
      <c r="AB1489" s="366"/>
    </row>
    <row r="1490" spans="15:28">
      <c r="O1490" s="177"/>
      <c r="P1490" s="38"/>
      <c r="Q1490" s="38"/>
      <c r="R1490" s="178"/>
      <c r="S1490" s="38"/>
      <c r="T1490" s="178"/>
      <c r="U1490" s="38"/>
      <c r="AA1490" s="8"/>
      <c r="AB1490" s="366"/>
    </row>
    <row r="1491" spans="15:28">
      <c r="O1491" s="177"/>
      <c r="P1491" s="38"/>
      <c r="Q1491" s="38"/>
      <c r="R1491" s="178"/>
      <c r="S1491" s="38"/>
      <c r="T1491" s="178"/>
      <c r="U1491" s="38"/>
      <c r="AA1491" s="8"/>
      <c r="AB1491" s="366"/>
    </row>
    <row r="1492" spans="15:28">
      <c r="O1492" s="177"/>
      <c r="P1492" s="38"/>
      <c r="Q1492" s="38"/>
      <c r="R1492" s="178"/>
      <c r="S1492" s="38"/>
      <c r="T1492" s="178"/>
      <c r="U1492" s="38"/>
      <c r="AA1492" s="8"/>
      <c r="AB1492" s="366"/>
    </row>
    <row r="1493" spans="15:28">
      <c r="O1493" s="177"/>
      <c r="P1493" s="38"/>
      <c r="Q1493" s="38"/>
      <c r="R1493" s="178"/>
      <c r="S1493" s="38"/>
      <c r="T1493" s="178"/>
      <c r="U1493" s="38"/>
      <c r="AA1493" s="8"/>
      <c r="AB1493" s="366"/>
    </row>
    <row r="1494" spans="15:28">
      <c r="O1494" s="177"/>
      <c r="P1494" s="38"/>
      <c r="Q1494" s="38"/>
      <c r="R1494" s="178"/>
      <c r="S1494" s="38"/>
      <c r="T1494" s="178"/>
      <c r="U1494" s="38"/>
      <c r="AA1494" s="8"/>
      <c r="AB1494" s="366"/>
    </row>
    <row r="1495" spans="15:28">
      <c r="O1495" s="177"/>
      <c r="P1495" s="38"/>
      <c r="Q1495" s="38"/>
      <c r="R1495" s="178"/>
      <c r="S1495" s="38"/>
      <c r="T1495" s="178"/>
      <c r="U1495" s="38"/>
      <c r="AA1495" s="8"/>
      <c r="AB1495" s="366"/>
    </row>
    <row r="1496" spans="15:28">
      <c r="O1496" s="177"/>
      <c r="P1496" s="38"/>
      <c r="Q1496" s="38"/>
      <c r="R1496" s="178"/>
      <c r="S1496" s="38"/>
      <c r="T1496" s="178"/>
      <c r="U1496" s="38"/>
      <c r="AA1496" s="8"/>
      <c r="AB1496" s="366"/>
    </row>
    <row r="1497" spans="15:28">
      <c r="O1497" s="177"/>
      <c r="P1497" s="38"/>
      <c r="Q1497" s="38"/>
      <c r="R1497" s="178"/>
      <c r="S1497" s="38"/>
      <c r="T1497" s="178"/>
      <c r="U1497" s="38"/>
      <c r="AA1497" s="8"/>
      <c r="AB1497" s="366"/>
    </row>
    <row r="1498" spans="15:28">
      <c r="O1498" s="177"/>
      <c r="P1498" s="38"/>
      <c r="Q1498" s="38"/>
      <c r="R1498" s="178"/>
      <c r="S1498" s="38"/>
      <c r="T1498" s="178"/>
      <c r="U1498" s="38"/>
      <c r="AA1498" s="8"/>
      <c r="AB1498" s="366"/>
    </row>
    <row r="1499" spans="15:28">
      <c r="O1499" s="177"/>
      <c r="P1499" s="38"/>
      <c r="Q1499" s="38"/>
      <c r="R1499" s="178"/>
      <c r="S1499" s="38"/>
      <c r="T1499" s="178"/>
      <c r="U1499" s="38"/>
      <c r="AA1499" s="8"/>
      <c r="AB1499" s="366"/>
    </row>
    <row r="1500" spans="15:28">
      <c r="O1500" s="177"/>
      <c r="P1500" s="38"/>
      <c r="Q1500" s="38"/>
      <c r="R1500" s="178"/>
      <c r="S1500" s="38"/>
      <c r="T1500" s="178"/>
      <c r="U1500" s="38"/>
      <c r="AA1500" s="8"/>
      <c r="AB1500" s="366"/>
    </row>
    <row r="1501" spans="15:28">
      <c r="O1501" s="177"/>
      <c r="P1501" s="38"/>
      <c r="Q1501" s="38"/>
      <c r="R1501" s="178"/>
      <c r="S1501" s="38"/>
      <c r="T1501" s="178"/>
      <c r="U1501" s="38"/>
      <c r="AA1501" s="8"/>
      <c r="AB1501" s="366"/>
    </row>
    <row r="1502" spans="15:28">
      <c r="O1502" s="177"/>
      <c r="P1502" s="38"/>
      <c r="Q1502" s="38"/>
      <c r="R1502" s="178"/>
      <c r="S1502" s="38"/>
      <c r="T1502" s="178"/>
      <c r="U1502" s="38"/>
      <c r="AA1502" s="8"/>
      <c r="AB1502" s="366"/>
    </row>
    <row r="1503" spans="15:28">
      <c r="O1503" s="177"/>
      <c r="P1503" s="38"/>
      <c r="Q1503" s="38"/>
      <c r="R1503" s="178"/>
      <c r="S1503" s="38"/>
      <c r="T1503" s="178"/>
      <c r="U1503" s="38"/>
      <c r="AA1503" s="8"/>
      <c r="AB1503" s="366"/>
    </row>
    <row r="1504" spans="15:28">
      <c r="O1504" s="177"/>
      <c r="P1504" s="38"/>
      <c r="Q1504" s="38"/>
      <c r="R1504" s="178"/>
      <c r="S1504" s="38"/>
      <c r="T1504" s="178"/>
      <c r="U1504" s="38"/>
      <c r="AA1504" s="8"/>
      <c r="AB1504" s="366"/>
    </row>
    <row r="1505" spans="15:28">
      <c r="O1505" s="177"/>
      <c r="P1505" s="38"/>
      <c r="Q1505" s="38"/>
      <c r="R1505" s="178"/>
      <c r="S1505" s="38"/>
      <c r="T1505" s="178"/>
      <c r="U1505" s="38"/>
      <c r="AA1505" s="8"/>
      <c r="AB1505" s="366"/>
    </row>
    <row r="1506" spans="15:28">
      <c r="O1506" s="177"/>
      <c r="P1506" s="38"/>
      <c r="Q1506" s="38"/>
      <c r="R1506" s="178"/>
      <c r="S1506" s="38"/>
      <c r="T1506" s="178"/>
      <c r="U1506" s="38"/>
      <c r="AA1506" s="8"/>
      <c r="AB1506" s="366"/>
    </row>
    <row r="1507" spans="15:28">
      <c r="O1507" s="177"/>
      <c r="P1507" s="38"/>
      <c r="Q1507" s="38"/>
      <c r="R1507" s="178"/>
      <c r="S1507" s="38"/>
      <c r="T1507" s="178"/>
      <c r="U1507" s="38"/>
      <c r="AA1507" s="8"/>
      <c r="AB1507" s="366"/>
    </row>
    <row r="1508" spans="15:28">
      <c r="O1508" s="177"/>
      <c r="P1508" s="38"/>
      <c r="Q1508" s="38"/>
      <c r="R1508" s="178"/>
      <c r="S1508" s="38"/>
      <c r="T1508" s="178"/>
      <c r="U1508" s="38"/>
      <c r="AA1508" s="8"/>
      <c r="AB1508" s="366"/>
    </row>
    <row r="1509" spans="15:28">
      <c r="O1509" s="177"/>
      <c r="P1509" s="38"/>
      <c r="Q1509" s="38"/>
      <c r="R1509" s="178"/>
      <c r="S1509" s="38"/>
      <c r="T1509" s="178"/>
      <c r="U1509" s="38"/>
      <c r="AA1509" s="8"/>
      <c r="AB1509" s="366"/>
    </row>
    <row r="1510" spans="15:28">
      <c r="O1510" s="177"/>
      <c r="P1510" s="38"/>
      <c r="Q1510" s="38"/>
      <c r="R1510" s="178"/>
      <c r="S1510" s="38"/>
      <c r="T1510" s="178"/>
      <c r="U1510" s="38"/>
      <c r="AA1510" s="8"/>
      <c r="AB1510" s="366"/>
    </row>
    <row r="1511" spans="15:28">
      <c r="O1511" s="177"/>
      <c r="P1511" s="38"/>
      <c r="Q1511" s="38"/>
      <c r="R1511" s="178"/>
      <c r="S1511" s="38"/>
      <c r="T1511" s="178"/>
      <c r="U1511" s="38"/>
      <c r="AA1511" s="8"/>
      <c r="AB1511" s="366"/>
    </row>
    <row r="1512" spans="15:28">
      <c r="O1512" s="177"/>
      <c r="P1512" s="38"/>
      <c r="Q1512" s="38"/>
      <c r="R1512" s="178"/>
      <c r="S1512" s="38"/>
      <c r="T1512" s="178"/>
      <c r="U1512" s="38"/>
      <c r="AA1512" s="8"/>
      <c r="AB1512" s="366"/>
    </row>
    <row r="1513" spans="15:28">
      <c r="O1513" s="177"/>
      <c r="P1513" s="38"/>
      <c r="Q1513" s="38"/>
      <c r="R1513" s="178"/>
      <c r="S1513" s="38"/>
      <c r="T1513" s="178"/>
      <c r="U1513" s="38"/>
      <c r="AA1513" s="8"/>
      <c r="AB1513" s="366"/>
    </row>
    <row r="1514" spans="15:28">
      <c r="O1514" s="177"/>
      <c r="P1514" s="38"/>
      <c r="Q1514" s="38"/>
      <c r="R1514" s="178"/>
      <c r="S1514" s="38"/>
      <c r="T1514" s="178"/>
      <c r="U1514" s="38"/>
      <c r="AA1514" s="8"/>
      <c r="AB1514" s="366"/>
    </row>
    <row r="1515" spans="15:28">
      <c r="O1515" s="177"/>
      <c r="P1515" s="38"/>
      <c r="Q1515" s="38"/>
      <c r="R1515" s="178"/>
      <c r="S1515" s="38"/>
      <c r="T1515" s="178"/>
      <c r="U1515" s="38"/>
      <c r="AA1515" s="8"/>
      <c r="AB1515" s="366"/>
    </row>
    <row r="1516" spans="15:28">
      <c r="O1516" s="177"/>
      <c r="P1516" s="38"/>
      <c r="Q1516" s="38"/>
      <c r="R1516" s="178"/>
      <c r="S1516" s="38"/>
      <c r="T1516" s="178"/>
      <c r="U1516" s="38"/>
      <c r="AA1516" s="8"/>
      <c r="AB1516" s="366"/>
    </row>
    <row r="1517" spans="15:28">
      <c r="O1517" s="177"/>
      <c r="P1517" s="38"/>
      <c r="Q1517" s="38"/>
      <c r="R1517" s="178"/>
      <c r="S1517" s="38"/>
      <c r="T1517" s="178"/>
      <c r="U1517" s="38"/>
      <c r="AA1517" s="8"/>
      <c r="AB1517" s="366"/>
    </row>
    <row r="1518" spans="15:28">
      <c r="O1518" s="177"/>
      <c r="P1518" s="38"/>
      <c r="Q1518" s="38"/>
      <c r="R1518" s="178"/>
      <c r="S1518" s="38"/>
      <c r="T1518" s="178"/>
      <c r="U1518" s="38"/>
      <c r="AA1518" s="8"/>
      <c r="AB1518" s="366"/>
    </row>
    <row r="1519" spans="15:28">
      <c r="O1519" s="177"/>
      <c r="P1519" s="38"/>
      <c r="Q1519" s="38"/>
      <c r="R1519" s="178"/>
      <c r="S1519" s="38"/>
      <c r="T1519" s="178"/>
      <c r="U1519" s="38"/>
      <c r="AA1519" s="8"/>
      <c r="AB1519" s="366"/>
    </row>
    <row r="1520" spans="15:28">
      <c r="O1520" s="177"/>
      <c r="P1520" s="38"/>
      <c r="Q1520" s="38"/>
      <c r="R1520" s="178"/>
      <c r="S1520" s="38"/>
      <c r="T1520" s="178"/>
      <c r="U1520" s="38"/>
      <c r="AA1520" s="8"/>
      <c r="AB1520" s="366"/>
    </row>
    <row r="1521" spans="15:28">
      <c r="O1521" s="177"/>
      <c r="P1521" s="38"/>
      <c r="Q1521" s="38"/>
      <c r="R1521" s="178"/>
      <c r="S1521" s="38"/>
      <c r="T1521" s="178"/>
      <c r="U1521" s="38"/>
      <c r="AA1521" s="8"/>
      <c r="AB1521" s="366"/>
    </row>
    <row r="1522" spans="15:28">
      <c r="O1522" s="177"/>
      <c r="P1522" s="38"/>
      <c r="Q1522" s="38"/>
      <c r="R1522" s="178"/>
      <c r="S1522" s="38"/>
      <c r="T1522" s="178"/>
      <c r="U1522" s="38"/>
      <c r="AA1522" s="8"/>
      <c r="AB1522" s="366"/>
    </row>
    <row r="1523" spans="15:28">
      <c r="O1523" s="177"/>
      <c r="P1523" s="38"/>
      <c r="Q1523" s="38"/>
      <c r="R1523" s="178"/>
      <c r="S1523" s="38"/>
      <c r="T1523" s="178"/>
      <c r="U1523" s="38"/>
      <c r="AA1523" s="8"/>
      <c r="AB1523" s="366"/>
    </row>
    <row r="1524" spans="15:28">
      <c r="O1524" s="177"/>
      <c r="P1524" s="38"/>
      <c r="Q1524" s="38"/>
      <c r="R1524" s="178"/>
      <c r="S1524" s="38"/>
      <c r="T1524" s="178"/>
      <c r="U1524" s="38"/>
      <c r="AA1524" s="8"/>
      <c r="AB1524" s="366"/>
    </row>
    <row r="1525" spans="15:28">
      <c r="O1525" s="177"/>
      <c r="P1525" s="38"/>
      <c r="Q1525" s="38"/>
      <c r="R1525" s="178"/>
      <c r="S1525" s="38"/>
      <c r="T1525" s="178"/>
      <c r="U1525" s="38"/>
      <c r="AA1525" s="8"/>
      <c r="AB1525" s="366"/>
    </row>
    <row r="1526" spans="15:28">
      <c r="O1526" s="177"/>
      <c r="P1526" s="38"/>
      <c r="Q1526" s="38"/>
      <c r="R1526" s="178"/>
      <c r="S1526" s="38"/>
      <c r="T1526" s="178"/>
      <c r="U1526" s="38"/>
      <c r="AA1526" s="8"/>
      <c r="AB1526" s="366"/>
    </row>
    <row r="1527" spans="15:28">
      <c r="O1527" s="177"/>
      <c r="P1527" s="38"/>
      <c r="Q1527" s="38"/>
      <c r="R1527" s="178"/>
      <c r="S1527" s="38"/>
      <c r="T1527" s="178"/>
      <c r="U1527" s="38"/>
      <c r="AA1527" s="8"/>
      <c r="AB1527" s="366"/>
    </row>
    <row r="1528" spans="15:28">
      <c r="O1528" s="177"/>
      <c r="P1528" s="38"/>
      <c r="Q1528" s="38"/>
      <c r="R1528" s="178"/>
      <c r="S1528" s="38"/>
      <c r="T1528" s="178"/>
      <c r="U1528" s="38"/>
      <c r="AA1528" s="8"/>
      <c r="AB1528" s="366"/>
    </row>
    <row r="1529" spans="15:28">
      <c r="O1529" s="177"/>
      <c r="P1529" s="38"/>
      <c r="Q1529" s="38"/>
      <c r="R1529" s="178"/>
      <c r="S1529" s="38"/>
      <c r="T1529" s="178"/>
      <c r="U1529" s="38"/>
      <c r="AA1529" s="8"/>
      <c r="AB1529" s="366"/>
    </row>
    <row r="1530" spans="15:28">
      <c r="O1530" s="177"/>
      <c r="P1530" s="38"/>
      <c r="Q1530" s="38"/>
      <c r="R1530" s="178"/>
      <c r="S1530" s="38"/>
      <c r="T1530" s="178"/>
      <c r="U1530" s="38"/>
      <c r="AA1530" s="8"/>
      <c r="AB1530" s="366"/>
    </row>
    <row r="1531" spans="15:28">
      <c r="O1531" s="177"/>
      <c r="P1531" s="38"/>
      <c r="Q1531" s="38"/>
      <c r="R1531" s="178"/>
      <c r="S1531" s="38"/>
      <c r="T1531" s="178"/>
      <c r="U1531" s="38"/>
      <c r="AA1531" s="8"/>
      <c r="AB1531" s="366"/>
    </row>
    <row r="1532" spans="15:28">
      <c r="O1532" s="177"/>
      <c r="P1532" s="38"/>
      <c r="Q1532" s="38"/>
      <c r="R1532" s="178"/>
      <c r="S1532" s="38"/>
      <c r="T1532" s="178"/>
      <c r="U1532" s="38"/>
      <c r="AA1532" s="8"/>
      <c r="AB1532" s="366"/>
    </row>
    <row r="1533" spans="15:28">
      <c r="O1533" s="177"/>
      <c r="P1533" s="38"/>
      <c r="Q1533" s="38"/>
      <c r="R1533" s="178"/>
      <c r="S1533" s="38"/>
      <c r="T1533" s="178"/>
      <c r="U1533" s="38"/>
      <c r="AA1533" s="8"/>
      <c r="AB1533" s="366"/>
    </row>
    <row r="1534" spans="15:28">
      <c r="O1534" s="177"/>
      <c r="P1534" s="38"/>
      <c r="Q1534" s="38"/>
      <c r="R1534" s="178"/>
      <c r="S1534" s="38"/>
      <c r="T1534" s="178"/>
      <c r="U1534" s="38"/>
      <c r="AA1534" s="8"/>
      <c r="AB1534" s="366"/>
    </row>
    <row r="1535" spans="15:28">
      <c r="O1535" s="177"/>
      <c r="P1535" s="38"/>
      <c r="Q1535" s="38"/>
      <c r="R1535" s="178"/>
      <c r="S1535" s="38"/>
      <c r="T1535" s="178"/>
      <c r="U1535" s="38"/>
      <c r="AA1535" s="8"/>
      <c r="AB1535" s="366"/>
    </row>
    <row r="1536" spans="15:28">
      <c r="O1536" s="177"/>
      <c r="P1536" s="38"/>
      <c r="Q1536" s="38"/>
      <c r="R1536" s="178"/>
      <c r="S1536" s="38"/>
      <c r="T1536" s="178"/>
      <c r="U1536" s="38"/>
      <c r="AA1536" s="8"/>
      <c r="AB1536" s="366"/>
    </row>
    <row r="1537" spans="15:28">
      <c r="O1537" s="177"/>
      <c r="P1537" s="38"/>
      <c r="Q1537" s="38"/>
      <c r="R1537" s="178"/>
      <c r="S1537" s="38"/>
      <c r="T1537" s="178"/>
      <c r="U1537" s="38"/>
      <c r="AA1537" s="8"/>
      <c r="AB1537" s="366"/>
    </row>
    <row r="1538" spans="15:28">
      <c r="O1538" s="177"/>
      <c r="P1538" s="38"/>
      <c r="Q1538" s="38"/>
      <c r="R1538" s="178"/>
      <c r="S1538" s="38"/>
      <c r="T1538" s="178"/>
      <c r="U1538" s="38"/>
      <c r="AA1538" s="8"/>
      <c r="AB1538" s="366"/>
    </row>
    <row r="1539" spans="15:28">
      <c r="O1539" s="177"/>
      <c r="P1539" s="38"/>
      <c r="Q1539" s="38"/>
      <c r="R1539" s="178"/>
      <c r="S1539" s="38"/>
      <c r="T1539" s="178"/>
      <c r="U1539" s="38"/>
      <c r="AA1539" s="8"/>
      <c r="AB1539" s="366"/>
    </row>
    <row r="1540" spans="15:28">
      <c r="O1540" s="177"/>
      <c r="P1540" s="38"/>
      <c r="Q1540" s="38"/>
      <c r="R1540" s="178"/>
      <c r="S1540" s="38"/>
      <c r="T1540" s="178"/>
      <c r="U1540" s="38"/>
      <c r="AA1540" s="8"/>
      <c r="AB1540" s="366"/>
    </row>
    <row r="1541" spans="15:28">
      <c r="O1541" s="177"/>
      <c r="P1541" s="38"/>
      <c r="Q1541" s="38"/>
      <c r="R1541" s="178"/>
      <c r="S1541" s="38"/>
      <c r="T1541" s="178"/>
      <c r="U1541" s="38"/>
      <c r="AA1541" s="8"/>
      <c r="AB1541" s="366"/>
    </row>
    <row r="1542" spans="15:28">
      <c r="O1542" s="177"/>
      <c r="P1542" s="38"/>
      <c r="Q1542" s="38"/>
      <c r="R1542" s="178"/>
      <c r="S1542" s="38"/>
      <c r="T1542" s="178"/>
      <c r="U1542" s="38"/>
      <c r="AA1542" s="8"/>
      <c r="AB1542" s="366"/>
    </row>
    <row r="1543" spans="15:28">
      <c r="O1543" s="177"/>
      <c r="P1543" s="38"/>
      <c r="Q1543" s="38"/>
      <c r="R1543" s="178"/>
      <c r="S1543" s="38"/>
      <c r="T1543" s="178"/>
      <c r="U1543" s="38"/>
      <c r="AA1543" s="8"/>
      <c r="AB1543" s="366"/>
    </row>
    <row r="1544" spans="15:28">
      <c r="O1544" s="177"/>
      <c r="P1544" s="38"/>
      <c r="Q1544" s="38"/>
      <c r="R1544" s="178"/>
      <c r="S1544" s="38"/>
      <c r="T1544" s="178"/>
      <c r="U1544" s="38"/>
      <c r="AA1544" s="8"/>
      <c r="AB1544" s="366"/>
    </row>
    <row r="1545" spans="15:28">
      <c r="O1545" s="177"/>
      <c r="P1545" s="38"/>
      <c r="Q1545" s="38"/>
      <c r="R1545" s="178"/>
      <c r="S1545" s="38"/>
      <c r="T1545" s="178"/>
      <c r="U1545" s="38"/>
      <c r="AA1545" s="8"/>
      <c r="AB1545" s="366"/>
    </row>
    <row r="1546" spans="15:28">
      <c r="O1546" s="177"/>
      <c r="P1546" s="38"/>
      <c r="Q1546" s="38"/>
      <c r="R1546" s="178"/>
      <c r="S1546" s="38"/>
      <c r="T1546" s="178"/>
      <c r="U1546" s="38"/>
      <c r="AA1546" s="8"/>
      <c r="AB1546" s="366"/>
    </row>
    <row r="1547" spans="15:28">
      <c r="O1547" s="177"/>
      <c r="P1547" s="38"/>
      <c r="Q1547" s="38"/>
      <c r="R1547" s="178"/>
      <c r="S1547" s="38"/>
      <c r="T1547" s="178"/>
      <c r="U1547" s="38"/>
      <c r="AA1547" s="8"/>
      <c r="AB1547" s="366"/>
    </row>
    <row r="1548" spans="15:28">
      <c r="O1548" s="177"/>
      <c r="P1548" s="38"/>
      <c r="Q1548" s="38"/>
      <c r="R1548" s="178"/>
      <c r="S1548" s="38"/>
      <c r="T1548" s="178"/>
      <c r="U1548" s="38"/>
      <c r="AA1548" s="8"/>
      <c r="AB1548" s="366"/>
    </row>
    <row r="1549" spans="15:28">
      <c r="O1549" s="177"/>
      <c r="P1549" s="38"/>
      <c r="Q1549" s="38"/>
      <c r="R1549" s="178"/>
      <c r="S1549" s="38"/>
      <c r="T1549" s="178"/>
      <c r="U1549" s="38"/>
      <c r="AA1549" s="8"/>
      <c r="AB1549" s="366"/>
    </row>
    <row r="1550" spans="15:28">
      <c r="O1550" s="177"/>
      <c r="P1550" s="38"/>
      <c r="Q1550" s="38"/>
      <c r="R1550" s="178"/>
      <c r="S1550" s="38"/>
      <c r="T1550" s="178"/>
      <c r="U1550" s="38"/>
      <c r="AA1550" s="8"/>
      <c r="AB1550" s="366"/>
    </row>
    <row r="1551" spans="15:28">
      <c r="O1551" s="177"/>
      <c r="P1551" s="38"/>
      <c r="Q1551" s="38"/>
      <c r="R1551" s="178"/>
      <c r="S1551" s="38"/>
      <c r="T1551" s="178"/>
      <c r="U1551" s="38"/>
      <c r="AA1551" s="8"/>
      <c r="AB1551" s="366"/>
    </row>
    <row r="1552" spans="15:28">
      <c r="O1552" s="177"/>
      <c r="P1552" s="38"/>
      <c r="Q1552" s="38"/>
      <c r="R1552" s="178"/>
      <c r="S1552" s="38"/>
      <c r="T1552" s="178"/>
      <c r="U1552" s="38"/>
      <c r="AA1552" s="8"/>
      <c r="AB1552" s="366"/>
    </row>
    <row r="1553" spans="15:28">
      <c r="O1553" s="177"/>
      <c r="P1553" s="38"/>
      <c r="Q1553" s="38"/>
      <c r="R1553" s="178"/>
      <c r="S1553" s="38"/>
      <c r="T1553" s="178"/>
      <c r="U1553" s="38"/>
      <c r="AA1553" s="8"/>
      <c r="AB1553" s="366"/>
    </row>
    <row r="1554" spans="15:28">
      <c r="O1554" s="177"/>
      <c r="P1554" s="38"/>
      <c r="Q1554" s="38"/>
      <c r="R1554" s="178"/>
      <c r="S1554" s="38"/>
      <c r="T1554" s="178"/>
      <c r="U1554" s="38"/>
      <c r="AA1554" s="8"/>
      <c r="AB1554" s="366"/>
    </row>
    <row r="1555" spans="15:28">
      <c r="O1555" s="177"/>
      <c r="P1555" s="38"/>
      <c r="Q1555" s="38"/>
      <c r="R1555" s="178"/>
      <c r="S1555" s="38"/>
      <c r="T1555" s="178"/>
      <c r="U1555" s="38"/>
      <c r="AA1555" s="8"/>
      <c r="AB1555" s="366"/>
    </row>
    <row r="1556" spans="15:28">
      <c r="O1556" s="177"/>
      <c r="P1556" s="38"/>
      <c r="Q1556" s="38"/>
      <c r="R1556" s="178"/>
      <c r="S1556" s="38"/>
      <c r="T1556" s="178"/>
      <c r="U1556" s="38"/>
      <c r="AA1556" s="8"/>
      <c r="AB1556" s="366"/>
    </row>
    <row r="1557" spans="15:28">
      <c r="O1557" s="177"/>
      <c r="P1557" s="38"/>
      <c r="Q1557" s="38"/>
      <c r="R1557" s="178"/>
      <c r="S1557" s="38"/>
      <c r="T1557" s="178"/>
      <c r="U1557" s="38"/>
      <c r="AA1557" s="8"/>
      <c r="AB1557" s="366"/>
    </row>
    <row r="1558" spans="15:28">
      <c r="O1558" s="177"/>
      <c r="P1558" s="38"/>
      <c r="Q1558" s="38"/>
      <c r="R1558" s="178"/>
      <c r="S1558" s="38"/>
      <c r="T1558" s="178"/>
      <c r="U1558" s="38"/>
      <c r="AA1558" s="8"/>
      <c r="AB1558" s="366"/>
    </row>
    <row r="1559" spans="15:28">
      <c r="O1559" s="177"/>
      <c r="P1559" s="38"/>
      <c r="Q1559" s="38"/>
      <c r="R1559" s="178"/>
      <c r="S1559" s="38"/>
      <c r="T1559" s="178"/>
      <c r="U1559" s="38"/>
      <c r="AA1559" s="8"/>
      <c r="AB1559" s="366"/>
    </row>
    <row r="1560" spans="15:28">
      <c r="O1560" s="177"/>
      <c r="P1560" s="38"/>
      <c r="Q1560" s="38"/>
      <c r="R1560" s="178"/>
      <c r="S1560" s="38"/>
      <c r="T1560" s="178"/>
      <c r="U1560" s="38"/>
      <c r="AA1560" s="8"/>
      <c r="AB1560" s="366"/>
    </row>
    <row r="1561" spans="15:28">
      <c r="O1561" s="177"/>
      <c r="P1561" s="38"/>
      <c r="Q1561" s="38"/>
      <c r="R1561" s="178"/>
      <c r="S1561" s="38"/>
      <c r="T1561" s="178"/>
      <c r="U1561" s="38"/>
      <c r="AA1561" s="8"/>
      <c r="AB1561" s="366"/>
    </row>
    <row r="1562" spans="15:28">
      <c r="O1562" s="177"/>
      <c r="P1562" s="38"/>
      <c r="Q1562" s="38"/>
      <c r="R1562" s="178"/>
      <c r="S1562" s="38"/>
      <c r="T1562" s="178"/>
      <c r="U1562" s="38"/>
      <c r="AA1562" s="8"/>
      <c r="AB1562" s="366"/>
    </row>
    <row r="1563" spans="15:28">
      <c r="O1563" s="177"/>
      <c r="P1563" s="38"/>
      <c r="Q1563" s="38"/>
      <c r="R1563" s="178"/>
      <c r="S1563" s="38"/>
      <c r="T1563" s="178"/>
      <c r="U1563" s="38"/>
      <c r="AA1563" s="8"/>
      <c r="AB1563" s="366"/>
    </row>
    <row r="1564" spans="15:28">
      <c r="O1564" s="177"/>
      <c r="P1564" s="38"/>
      <c r="Q1564" s="38"/>
      <c r="R1564" s="178"/>
      <c r="S1564" s="38"/>
      <c r="T1564" s="178"/>
      <c r="U1564" s="38"/>
      <c r="AA1564" s="8"/>
      <c r="AB1564" s="366"/>
    </row>
    <row r="1565" spans="15:28">
      <c r="O1565" s="177"/>
      <c r="P1565" s="38"/>
      <c r="Q1565" s="38"/>
      <c r="R1565" s="178"/>
      <c r="S1565" s="38"/>
      <c r="T1565" s="178"/>
      <c r="U1565" s="38"/>
      <c r="AA1565" s="8"/>
      <c r="AB1565" s="366"/>
    </row>
    <row r="1566" spans="15:28">
      <c r="O1566" s="177"/>
      <c r="P1566" s="38"/>
      <c r="Q1566" s="38"/>
      <c r="R1566" s="178"/>
      <c r="S1566" s="38"/>
      <c r="T1566" s="178"/>
      <c r="U1566" s="38"/>
      <c r="AA1566" s="8"/>
      <c r="AB1566" s="366"/>
    </row>
    <row r="1567" spans="15:28">
      <c r="O1567" s="177"/>
      <c r="P1567" s="38"/>
      <c r="Q1567" s="38"/>
      <c r="R1567" s="178"/>
      <c r="S1567" s="38"/>
      <c r="T1567" s="178"/>
      <c r="U1567" s="38"/>
      <c r="AA1567" s="8"/>
      <c r="AB1567" s="366"/>
    </row>
    <row r="1568" spans="15:28">
      <c r="O1568" s="177"/>
      <c r="P1568" s="38"/>
      <c r="Q1568" s="38"/>
      <c r="R1568" s="178"/>
      <c r="S1568" s="38"/>
      <c r="T1568" s="178"/>
      <c r="U1568" s="38"/>
      <c r="AA1568" s="8"/>
      <c r="AB1568" s="366"/>
    </row>
    <row r="1569" spans="15:28">
      <c r="O1569" s="177"/>
      <c r="P1569" s="38"/>
      <c r="Q1569" s="38"/>
      <c r="R1569" s="178"/>
      <c r="S1569" s="38"/>
      <c r="T1569" s="178"/>
      <c r="U1569" s="38"/>
      <c r="AA1569" s="8"/>
      <c r="AB1569" s="366"/>
    </row>
    <row r="1570" spans="15:28">
      <c r="O1570" s="177"/>
      <c r="P1570" s="38"/>
      <c r="Q1570" s="38"/>
      <c r="R1570" s="178"/>
      <c r="S1570" s="38"/>
      <c r="T1570" s="178"/>
      <c r="U1570" s="38"/>
      <c r="AA1570" s="8"/>
      <c r="AB1570" s="366"/>
    </row>
    <row r="1571" spans="15:28">
      <c r="O1571" s="177"/>
      <c r="P1571" s="38"/>
      <c r="Q1571" s="38"/>
      <c r="R1571" s="178"/>
      <c r="S1571" s="38"/>
      <c r="T1571" s="178"/>
      <c r="U1571" s="38"/>
      <c r="AA1571" s="8"/>
      <c r="AB1571" s="366"/>
    </row>
    <row r="1572" spans="15:28">
      <c r="O1572" s="177"/>
      <c r="P1572" s="38"/>
      <c r="Q1572" s="38"/>
      <c r="R1572" s="178"/>
      <c r="S1572" s="38"/>
      <c r="T1572" s="178"/>
      <c r="U1572" s="38"/>
      <c r="AA1572" s="8"/>
      <c r="AB1572" s="366"/>
    </row>
    <row r="1573" spans="15:28">
      <c r="O1573" s="177"/>
      <c r="P1573" s="38"/>
      <c r="Q1573" s="38"/>
      <c r="R1573" s="178"/>
      <c r="S1573" s="38"/>
      <c r="T1573" s="178"/>
      <c r="U1573" s="38"/>
      <c r="AA1573" s="8"/>
      <c r="AB1573" s="366"/>
    </row>
    <row r="1574" spans="15:28">
      <c r="O1574" s="177"/>
      <c r="P1574" s="38"/>
      <c r="Q1574" s="38"/>
      <c r="R1574" s="178"/>
      <c r="S1574" s="38"/>
      <c r="T1574" s="178"/>
      <c r="U1574" s="38"/>
      <c r="AA1574" s="8"/>
      <c r="AB1574" s="366"/>
    </row>
    <row r="1575" spans="15:28">
      <c r="O1575" s="177"/>
      <c r="P1575" s="38"/>
      <c r="Q1575" s="38"/>
      <c r="R1575" s="178"/>
      <c r="S1575" s="38"/>
      <c r="T1575" s="178"/>
      <c r="U1575" s="38"/>
      <c r="AA1575" s="8"/>
      <c r="AB1575" s="366"/>
    </row>
    <row r="1576" spans="15:28">
      <c r="O1576" s="177"/>
      <c r="P1576" s="38"/>
      <c r="Q1576" s="38"/>
      <c r="R1576" s="178"/>
      <c r="S1576" s="38"/>
      <c r="T1576" s="178"/>
      <c r="U1576" s="38"/>
      <c r="AA1576" s="8"/>
      <c r="AB1576" s="366"/>
    </row>
    <row r="1577" spans="15:28">
      <c r="O1577" s="177"/>
      <c r="P1577" s="38"/>
      <c r="Q1577" s="38"/>
      <c r="R1577" s="178"/>
      <c r="S1577" s="38"/>
      <c r="T1577" s="178"/>
      <c r="U1577" s="38"/>
      <c r="AA1577" s="8"/>
      <c r="AB1577" s="366"/>
    </row>
    <row r="1578" spans="15:28">
      <c r="O1578" s="177"/>
      <c r="P1578" s="38"/>
      <c r="Q1578" s="38"/>
      <c r="R1578" s="178"/>
      <c r="S1578" s="38"/>
      <c r="T1578" s="178"/>
      <c r="U1578" s="38"/>
      <c r="AA1578" s="8"/>
      <c r="AB1578" s="366"/>
    </row>
    <row r="1579" spans="15:28">
      <c r="O1579" s="177"/>
      <c r="P1579" s="38"/>
      <c r="Q1579" s="38"/>
      <c r="R1579" s="178"/>
      <c r="S1579" s="38"/>
      <c r="T1579" s="178"/>
      <c r="U1579" s="38"/>
      <c r="AA1579" s="8"/>
      <c r="AB1579" s="366"/>
    </row>
    <row r="1580" spans="15:28">
      <c r="O1580" s="177"/>
      <c r="P1580" s="38"/>
      <c r="Q1580" s="38"/>
      <c r="R1580" s="178"/>
      <c r="S1580" s="38"/>
      <c r="T1580" s="178"/>
      <c r="U1580" s="38"/>
      <c r="AA1580" s="8"/>
      <c r="AB1580" s="366"/>
    </row>
    <row r="1581" spans="15:28">
      <c r="O1581" s="177"/>
      <c r="P1581" s="38"/>
      <c r="Q1581" s="38"/>
      <c r="R1581" s="178"/>
      <c r="S1581" s="38"/>
      <c r="T1581" s="178"/>
      <c r="U1581" s="38"/>
      <c r="AA1581" s="8"/>
      <c r="AB1581" s="366"/>
    </row>
    <row r="1582" spans="15:28">
      <c r="O1582" s="177"/>
      <c r="P1582" s="38"/>
      <c r="Q1582" s="38"/>
      <c r="R1582" s="178"/>
      <c r="S1582" s="38"/>
      <c r="T1582" s="178"/>
      <c r="U1582" s="38"/>
      <c r="AA1582" s="8"/>
      <c r="AB1582" s="366"/>
    </row>
    <row r="1583" spans="15:28">
      <c r="O1583" s="177"/>
      <c r="P1583" s="38"/>
      <c r="Q1583" s="38"/>
      <c r="R1583" s="178"/>
      <c r="S1583" s="38"/>
      <c r="T1583" s="178"/>
      <c r="U1583" s="38"/>
      <c r="AA1583" s="8"/>
      <c r="AB1583" s="366"/>
    </row>
    <row r="1584" spans="15:28">
      <c r="O1584" s="177"/>
      <c r="P1584" s="38"/>
      <c r="Q1584" s="38"/>
      <c r="R1584" s="178"/>
      <c r="S1584" s="38"/>
      <c r="T1584" s="178"/>
      <c r="U1584" s="38"/>
      <c r="AA1584" s="8"/>
      <c r="AB1584" s="366"/>
    </row>
    <row r="1585" spans="15:28">
      <c r="O1585" s="177"/>
      <c r="P1585" s="38"/>
      <c r="Q1585" s="38"/>
      <c r="R1585" s="178"/>
      <c r="S1585" s="38"/>
      <c r="T1585" s="178"/>
      <c r="U1585" s="38"/>
      <c r="AA1585" s="8"/>
      <c r="AB1585" s="366"/>
    </row>
    <row r="1586" spans="15:28">
      <c r="O1586" s="177"/>
      <c r="P1586" s="38"/>
      <c r="Q1586" s="38"/>
      <c r="R1586" s="178"/>
      <c r="S1586" s="38"/>
      <c r="T1586" s="178"/>
      <c r="U1586" s="38"/>
      <c r="AA1586" s="8"/>
      <c r="AB1586" s="366"/>
    </row>
    <row r="1587" spans="15:28">
      <c r="O1587" s="177"/>
      <c r="P1587" s="38"/>
      <c r="Q1587" s="38"/>
      <c r="R1587" s="178"/>
      <c r="S1587" s="38"/>
      <c r="T1587" s="178"/>
      <c r="U1587" s="38"/>
      <c r="AA1587" s="8"/>
      <c r="AB1587" s="366"/>
    </row>
    <row r="1588" spans="15:28">
      <c r="O1588" s="177"/>
      <c r="P1588" s="38"/>
      <c r="Q1588" s="38"/>
      <c r="R1588" s="178"/>
      <c r="S1588" s="38"/>
      <c r="T1588" s="178"/>
      <c r="U1588" s="38"/>
      <c r="AA1588" s="8"/>
      <c r="AB1588" s="366"/>
    </row>
    <row r="1589" spans="15:28">
      <c r="O1589" s="177"/>
      <c r="P1589" s="38"/>
      <c r="Q1589" s="38"/>
      <c r="R1589" s="178"/>
      <c r="S1589" s="38"/>
      <c r="T1589" s="178"/>
      <c r="U1589" s="38"/>
      <c r="AA1589" s="8"/>
      <c r="AB1589" s="366"/>
    </row>
    <row r="1590" spans="15:28">
      <c r="O1590" s="177"/>
      <c r="P1590" s="38"/>
      <c r="Q1590" s="38"/>
      <c r="R1590" s="178"/>
      <c r="S1590" s="38"/>
      <c r="T1590" s="178"/>
      <c r="U1590" s="38"/>
      <c r="AA1590" s="8"/>
      <c r="AB1590" s="366"/>
    </row>
    <row r="1591" spans="15:28">
      <c r="O1591" s="177"/>
      <c r="P1591" s="38"/>
      <c r="Q1591" s="38"/>
      <c r="R1591" s="178"/>
      <c r="S1591" s="38"/>
      <c r="T1591" s="178"/>
      <c r="U1591" s="38"/>
      <c r="AA1591" s="8"/>
      <c r="AB1591" s="366"/>
    </row>
    <row r="1592" spans="15:28">
      <c r="O1592" s="177"/>
      <c r="P1592" s="38"/>
      <c r="Q1592" s="38"/>
      <c r="R1592" s="178"/>
      <c r="S1592" s="38"/>
      <c r="T1592" s="178"/>
      <c r="U1592" s="38"/>
      <c r="AA1592" s="8"/>
      <c r="AB1592" s="366"/>
    </row>
    <row r="1593" spans="15:28">
      <c r="O1593" s="177"/>
      <c r="P1593" s="38"/>
      <c r="Q1593" s="38"/>
      <c r="R1593" s="178"/>
      <c r="S1593" s="38"/>
      <c r="T1593" s="178"/>
      <c r="U1593" s="38"/>
      <c r="AA1593" s="8"/>
      <c r="AB1593" s="366"/>
    </row>
    <row r="1594" spans="15:28">
      <c r="O1594" s="177"/>
      <c r="P1594" s="38"/>
      <c r="Q1594" s="38"/>
      <c r="R1594" s="178"/>
      <c r="S1594" s="38"/>
      <c r="T1594" s="178"/>
      <c r="U1594" s="38"/>
      <c r="AA1594" s="8"/>
      <c r="AB1594" s="366"/>
    </row>
    <row r="1595" spans="15:28">
      <c r="O1595" s="177"/>
      <c r="P1595" s="38"/>
      <c r="Q1595" s="38"/>
      <c r="R1595" s="178"/>
      <c r="S1595" s="38"/>
      <c r="T1595" s="178"/>
      <c r="U1595" s="38"/>
      <c r="AA1595" s="8"/>
      <c r="AB1595" s="366"/>
    </row>
    <row r="1596" spans="15:28">
      <c r="O1596" s="177"/>
      <c r="P1596" s="38"/>
      <c r="Q1596" s="38"/>
      <c r="R1596" s="178"/>
      <c r="S1596" s="38"/>
      <c r="T1596" s="178"/>
      <c r="U1596" s="38"/>
      <c r="AA1596" s="8"/>
      <c r="AB1596" s="366"/>
    </row>
    <row r="1597" spans="15:28">
      <c r="O1597" s="177"/>
      <c r="P1597" s="38"/>
      <c r="Q1597" s="38"/>
      <c r="R1597" s="178"/>
      <c r="S1597" s="38"/>
      <c r="T1597" s="178"/>
      <c r="U1597" s="38"/>
      <c r="AA1597" s="8"/>
      <c r="AB1597" s="366"/>
    </row>
    <row r="1598" spans="15:28">
      <c r="O1598" s="177"/>
      <c r="P1598" s="38"/>
      <c r="Q1598" s="38"/>
      <c r="R1598" s="178"/>
      <c r="S1598" s="38"/>
      <c r="T1598" s="178"/>
      <c r="U1598" s="38"/>
      <c r="AA1598" s="8"/>
      <c r="AB1598" s="366"/>
    </row>
    <row r="1599" spans="15:28">
      <c r="O1599" s="177"/>
      <c r="P1599" s="38"/>
      <c r="Q1599" s="38"/>
      <c r="R1599" s="178"/>
      <c r="S1599" s="38"/>
      <c r="T1599" s="178"/>
      <c r="U1599" s="38"/>
      <c r="AA1599" s="8"/>
      <c r="AB1599" s="366"/>
    </row>
    <row r="1600" spans="15:28">
      <c r="O1600" s="177"/>
      <c r="P1600" s="38"/>
      <c r="Q1600" s="38"/>
      <c r="R1600" s="178"/>
      <c r="S1600" s="38"/>
      <c r="T1600" s="178"/>
      <c r="U1600" s="38"/>
      <c r="AA1600" s="8"/>
      <c r="AB1600" s="366"/>
    </row>
    <row r="1601" spans="15:28">
      <c r="O1601" s="177"/>
      <c r="P1601" s="38"/>
      <c r="Q1601" s="38"/>
      <c r="R1601" s="178"/>
      <c r="S1601" s="38"/>
      <c r="T1601" s="178"/>
      <c r="U1601" s="38"/>
      <c r="AA1601" s="8"/>
      <c r="AB1601" s="366"/>
    </row>
    <row r="1602" spans="15:28">
      <c r="O1602" s="177"/>
      <c r="P1602" s="38"/>
      <c r="Q1602" s="38"/>
      <c r="R1602" s="178"/>
      <c r="S1602" s="38"/>
      <c r="T1602" s="178"/>
      <c r="U1602" s="38"/>
      <c r="AA1602" s="8"/>
      <c r="AB1602" s="366"/>
    </row>
    <row r="1603" spans="15:28">
      <c r="O1603" s="177"/>
      <c r="P1603" s="38"/>
      <c r="Q1603" s="38"/>
      <c r="R1603" s="178"/>
      <c r="S1603" s="38"/>
      <c r="T1603" s="178"/>
      <c r="U1603" s="38"/>
      <c r="AA1603" s="8"/>
      <c r="AB1603" s="366"/>
    </row>
    <row r="1604" spans="15:28">
      <c r="O1604" s="177"/>
      <c r="P1604" s="38"/>
      <c r="Q1604" s="38"/>
      <c r="R1604" s="178"/>
      <c r="S1604" s="38"/>
      <c r="T1604" s="178"/>
      <c r="U1604" s="38"/>
      <c r="AA1604" s="8"/>
      <c r="AB1604" s="366"/>
    </row>
    <row r="1605" spans="15:28">
      <c r="O1605" s="177"/>
      <c r="P1605" s="38"/>
      <c r="Q1605" s="38"/>
      <c r="R1605" s="178"/>
      <c r="S1605" s="38"/>
      <c r="T1605" s="178"/>
      <c r="U1605" s="38"/>
      <c r="AA1605" s="8"/>
      <c r="AB1605" s="366"/>
    </row>
    <row r="1606" spans="15:28">
      <c r="O1606" s="177"/>
      <c r="P1606" s="38"/>
      <c r="Q1606" s="38"/>
      <c r="R1606" s="178"/>
      <c r="S1606" s="38"/>
      <c r="T1606" s="178"/>
      <c r="U1606" s="38"/>
      <c r="AA1606" s="8"/>
      <c r="AB1606" s="366"/>
    </row>
    <row r="1607" spans="15:28">
      <c r="O1607" s="177"/>
      <c r="P1607" s="38"/>
      <c r="Q1607" s="38"/>
      <c r="R1607" s="178"/>
      <c r="S1607" s="38"/>
      <c r="T1607" s="178"/>
      <c r="U1607" s="38"/>
      <c r="AA1607" s="8"/>
      <c r="AB1607" s="366"/>
    </row>
    <row r="1608" spans="15:28">
      <c r="O1608" s="177"/>
      <c r="P1608" s="38"/>
      <c r="Q1608" s="38"/>
      <c r="R1608" s="178"/>
      <c r="S1608" s="38"/>
      <c r="T1608" s="178"/>
      <c r="U1608" s="38"/>
      <c r="AA1608" s="8"/>
      <c r="AB1608" s="366"/>
    </row>
    <row r="1609" spans="15:28">
      <c r="O1609" s="177"/>
      <c r="P1609" s="38"/>
      <c r="Q1609" s="38"/>
      <c r="R1609" s="178"/>
      <c r="S1609" s="38"/>
      <c r="T1609" s="178"/>
      <c r="U1609" s="38"/>
      <c r="AA1609" s="8"/>
      <c r="AB1609" s="366"/>
    </row>
    <row r="1610" spans="15:28">
      <c r="O1610" s="177"/>
      <c r="P1610" s="38"/>
      <c r="Q1610" s="38"/>
      <c r="R1610" s="178"/>
      <c r="S1610" s="38"/>
      <c r="T1610" s="178"/>
      <c r="U1610" s="38"/>
      <c r="AA1610" s="8"/>
      <c r="AB1610" s="366"/>
    </row>
    <row r="1611" spans="15:28">
      <c r="O1611" s="177"/>
      <c r="P1611" s="38"/>
      <c r="Q1611" s="38"/>
      <c r="R1611" s="178"/>
      <c r="S1611" s="38"/>
      <c r="T1611" s="178"/>
      <c r="U1611" s="38"/>
      <c r="AA1611" s="8"/>
      <c r="AB1611" s="366"/>
    </row>
    <row r="1612" spans="15:28">
      <c r="O1612" s="177"/>
      <c r="P1612" s="38"/>
      <c r="Q1612" s="38"/>
      <c r="R1612" s="178"/>
      <c r="S1612" s="38"/>
      <c r="T1612" s="178"/>
      <c r="U1612" s="38"/>
      <c r="AA1612" s="8"/>
      <c r="AB1612" s="366"/>
    </row>
    <row r="1613" spans="15:28">
      <c r="O1613" s="177"/>
      <c r="P1613" s="38"/>
      <c r="Q1613" s="38"/>
      <c r="R1613" s="178"/>
      <c r="S1613" s="38"/>
      <c r="T1613" s="178"/>
      <c r="U1613" s="38"/>
      <c r="AA1613" s="8"/>
      <c r="AB1613" s="366"/>
    </row>
    <row r="1614" spans="15:28">
      <c r="O1614" s="177"/>
      <c r="P1614" s="38"/>
      <c r="Q1614" s="38"/>
      <c r="R1614" s="178"/>
      <c r="S1614" s="38"/>
      <c r="T1614" s="178"/>
      <c r="U1614" s="38"/>
      <c r="AA1614" s="8"/>
      <c r="AB1614" s="366"/>
    </row>
    <row r="1615" spans="15:28">
      <c r="O1615" s="177"/>
      <c r="P1615" s="38"/>
      <c r="Q1615" s="38"/>
      <c r="R1615" s="178"/>
      <c r="S1615" s="38"/>
      <c r="T1615" s="178"/>
      <c r="U1615" s="38"/>
      <c r="AA1615" s="8"/>
      <c r="AB1615" s="366"/>
    </row>
    <row r="1616" spans="15:28">
      <c r="O1616" s="177"/>
      <c r="P1616" s="38"/>
      <c r="Q1616" s="38"/>
      <c r="R1616" s="178"/>
      <c r="S1616" s="38"/>
      <c r="T1616" s="178"/>
      <c r="U1616" s="38"/>
      <c r="AA1616" s="8"/>
      <c r="AB1616" s="366"/>
    </row>
    <row r="1617" spans="15:28">
      <c r="O1617" s="177"/>
      <c r="P1617" s="38"/>
      <c r="Q1617" s="38"/>
      <c r="R1617" s="178"/>
      <c r="S1617" s="38"/>
      <c r="T1617" s="178"/>
      <c r="U1617" s="38"/>
      <c r="AA1617" s="8"/>
      <c r="AB1617" s="366"/>
    </row>
    <row r="1618" spans="15:28">
      <c r="O1618" s="177"/>
      <c r="P1618" s="38"/>
      <c r="Q1618" s="38"/>
      <c r="R1618" s="178"/>
      <c r="S1618" s="38"/>
      <c r="T1618" s="178"/>
      <c r="U1618" s="38"/>
      <c r="AA1618" s="8"/>
      <c r="AB1618" s="366"/>
    </row>
    <row r="1619" spans="15:28">
      <c r="O1619" s="177"/>
      <c r="P1619" s="38"/>
      <c r="Q1619" s="38"/>
      <c r="R1619" s="178"/>
      <c r="S1619" s="38"/>
      <c r="T1619" s="178"/>
      <c r="U1619" s="38"/>
      <c r="AA1619" s="8"/>
      <c r="AB1619" s="366"/>
    </row>
    <row r="1620" spans="15:28">
      <c r="O1620" s="177"/>
      <c r="P1620" s="38"/>
      <c r="Q1620" s="38"/>
      <c r="R1620" s="178"/>
      <c r="S1620" s="38"/>
      <c r="T1620" s="178"/>
      <c r="U1620" s="38"/>
      <c r="AA1620" s="8"/>
      <c r="AB1620" s="366"/>
    </row>
    <row r="1621" spans="15:28">
      <c r="O1621" s="177"/>
      <c r="P1621" s="38"/>
      <c r="Q1621" s="38"/>
      <c r="R1621" s="178"/>
      <c r="S1621" s="38"/>
      <c r="T1621" s="178"/>
      <c r="U1621" s="38"/>
      <c r="AA1621" s="8"/>
      <c r="AB1621" s="366"/>
    </row>
    <row r="1622" spans="15:28">
      <c r="O1622" s="177"/>
      <c r="P1622" s="38"/>
      <c r="Q1622" s="38"/>
      <c r="R1622" s="178"/>
      <c r="S1622" s="38"/>
      <c r="T1622" s="178"/>
      <c r="U1622" s="38"/>
      <c r="AA1622" s="8"/>
      <c r="AB1622" s="366"/>
    </row>
    <row r="1623" spans="15:28">
      <c r="O1623" s="177"/>
      <c r="P1623" s="38"/>
      <c r="Q1623" s="38"/>
      <c r="R1623" s="178"/>
      <c r="S1623" s="38"/>
      <c r="T1623" s="178"/>
      <c r="U1623" s="38"/>
      <c r="AA1623" s="8"/>
      <c r="AB1623" s="366"/>
    </row>
    <row r="1624" spans="15:28">
      <c r="O1624" s="177"/>
      <c r="P1624" s="38"/>
      <c r="Q1624" s="38"/>
      <c r="R1624" s="178"/>
      <c r="S1624" s="38"/>
      <c r="T1624" s="178"/>
      <c r="U1624" s="38"/>
      <c r="AA1624" s="8"/>
      <c r="AB1624" s="366"/>
    </row>
    <row r="1625" spans="15:28">
      <c r="O1625" s="177"/>
      <c r="P1625" s="38"/>
      <c r="Q1625" s="38"/>
      <c r="R1625" s="178"/>
      <c r="S1625" s="38"/>
      <c r="T1625" s="178"/>
      <c r="U1625" s="38"/>
      <c r="AA1625" s="8"/>
      <c r="AB1625" s="366"/>
    </row>
    <row r="1626" spans="15:28">
      <c r="O1626" s="177"/>
      <c r="P1626" s="38"/>
      <c r="Q1626" s="38"/>
      <c r="R1626" s="178"/>
      <c r="S1626" s="38"/>
      <c r="T1626" s="178"/>
      <c r="U1626" s="38"/>
      <c r="AA1626" s="8"/>
      <c r="AB1626" s="366"/>
    </row>
    <row r="1627" spans="15:28">
      <c r="O1627" s="177"/>
      <c r="P1627" s="38"/>
      <c r="Q1627" s="38"/>
      <c r="R1627" s="178"/>
      <c r="S1627" s="38"/>
      <c r="T1627" s="178"/>
      <c r="U1627" s="38"/>
      <c r="AA1627" s="8"/>
      <c r="AB1627" s="366"/>
    </row>
    <row r="1628" spans="15:28">
      <c r="O1628" s="177"/>
      <c r="P1628" s="38"/>
      <c r="Q1628" s="38"/>
      <c r="R1628" s="178"/>
      <c r="S1628" s="38"/>
      <c r="T1628" s="178"/>
      <c r="U1628" s="38"/>
      <c r="AA1628" s="8"/>
      <c r="AB1628" s="366"/>
    </row>
    <row r="1629" spans="15:28">
      <c r="O1629" s="177"/>
      <c r="P1629" s="38"/>
      <c r="Q1629" s="38"/>
      <c r="R1629" s="178"/>
      <c r="S1629" s="38"/>
      <c r="T1629" s="178"/>
      <c r="U1629" s="38"/>
      <c r="AA1629" s="8"/>
      <c r="AB1629" s="366"/>
    </row>
    <row r="1630" spans="15:28">
      <c r="O1630" s="177"/>
      <c r="P1630" s="38"/>
      <c r="Q1630" s="38"/>
      <c r="R1630" s="178"/>
      <c r="S1630" s="38"/>
      <c r="T1630" s="178"/>
      <c r="U1630" s="38"/>
      <c r="AA1630" s="8"/>
      <c r="AB1630" s="366"/>
    </row>
    <row r="1631" spans="15:28">
      <c r="O1631" s="177"/>
      <c r="P1631" s="38"/>
      <c r="Q1631" s="38"/>
      <c r="R1631" s="178"/>
      <c r="S1631" s="38"/>
      <c r="T1631" s="178"/>
      <c r="U1631" s="38"/>
      <c r="AA1631" s="8"/>
      <c r="AB1631" s="366"/>
    </row>
    <row r="1632" spans="15:28">
      <c r="O1632" s="177"/>
      <c r="P1632" s="38"/>
      <c r="Q1632" s="38"/>
      <c r="R1632" s="178"/>
      <c r="S1632" s="38"/>
      <c r="T1632" s="178"/>
      <c r="U1632" s="38"/>
      <c r="AA1632" s="8"/>
      <c r="AB1632" s="366"/>
    </row>
    <row r="1633" spans="15:28">
      <c r="O1633" s="177"/>
      <c r="P1633" s="38"/>
      <c r="Q1633" s="38"/>
      <c r="R1633" s="178"/>
      <c r="S1633" s="38"/>
      <c r="T1633" s="178"/>
      <c r="U1633" s="38"/>
      <c r="AA1633" s="8"/>
      <c r="AB1633" s="366"/>
    </row>
    <row r="1634" spans="15:28">
      <c r="O1634" s="177"/>
      <c r="P1634" s="38"/>
      <c r="Q1634" s="38"/>
      <c r="R1634" s="178"/>
      <c r="S1634" s="38"/>
      <c r="T1634" s="178"/>
      <c r="U1634" s="38"/>
      <c r="AA1634" s="8"/>
      <c r="AB1634" s="366"/>
    </row>
    <row r="1635" spans="15:28">
      <c r="O1635" s="177"/>
      <c r="P1635" s="38"/>
      <c r="Q1635" s="38"/>
      <c r="R1635" s="178"/>
      <c r="S1635" s="38"/>
      <c r="T1635" s="178"/>
      <c r="U1635" s="38"/>
      <c r="AA1635" s="8"/>
      <c r="AB1635" s="366"/>
    </row>
    <row r="1636" spans="15:28">
      <c r="O1636" s="177"/>
      <c r="P1636" s="38"/>
      <c r="Q1636" s="38"/>
      <c r="R1636" s="178"/>
      <c r="S1636" s="38"/>
      <c r="T1636" s="178"/>
      <c r="U1636" s="38"/>
      <c r="AA1636" s="8"/>
      <c r="AB1636" s="366"/>
    </row>
    <row r="1637" spans="15:28">
      <c r="O1637" s="177"/>
      <c r="P1637" s="38"/>
      <c r="Q1637" s="38"/>
      <c r="R1637" s="178"/>
      <c r="S1637" s="38"/>
      <c r="T1637" s="178"/>
      <c r="U1637" s="38"/>
      <c r="AA1637" s="8"/>
      <c r="AB1637" s="366"/>
    </row>
    <row r="1638" spans="15:28">
      <c r="O1638" s="177"/>
      <c r="P1638" s="38"/>
      <c r="Q1638" s="38"/>
      <c r="R1638" s="178"/>
      <c r="S1638" s="38"/>
      <c r="T1638" s="178"/>
      <c r="U1638" s="38"/>
      <c r="AA1638" s="8"/>
      <c r="AB1638" s="366"/>
    </row>
    <row r="1639" spans="15:28">
      <c r="O1639" s="177"/>
      <c r="P1639" s="38"/>
      <c r="Q1639" s="38"/>
      <c r="R1639" s="178"/>
      <c r="S1639" s="38"/>
      <c r="T1639" s="178"/>
      <c r="U1639" s="38"/>
      <c r="AA1639" s="8"/>
      <c r="AB1639" s="366"/>
    </row>
    <row r="1640" spans="15:28">
      <c r="O1640" s="177"/>
      <c r="P1640" s="38"/>
      <c r="Q1640" s="38"/>
      <c r="R1640" s="178"/>
      <c r="S1640" s="38"/>
      <c r="T1640" s="178"/>
      <c r="U1640" s="38"/>
      <c r="AA1640" s="8"/>
      <c r="AB1640" s="366"/>
    </row>
    <row r="1641" spans="15:28">
      <c r="O1641" s="177"/>
      <c r="P1641" s="38"/>
      <c r="Q1641" s="38"/>
      <c r="R1641" s="178"/>
      <c r="S1641" s="38"/>
      <c r="T1641" s="178"/>
      <c r="U1641" s="38"/>
      <c r="AA1641" s="8"/>
      <c r="AB1641" s="366"/>
    </row>
    <row r="1642" spans="15:28">
      <c r="O1642" s="177"/>
      <c r="P1642" s="38"/>
      <c r="Q1642" s="38"/>
      <c r="R1642" s="178"/>
      <c r="S1642" s="38"/>
      <c r="T1642" s="178"/>
      <c r="U1642" s="38"/>
      <c r="AA1642" s="8"/>
      <c r="AB1642" s="366"/>
    </row>
    <row r="1643" spans="15:28">
      <c r="O1643" s="177"/>
      <c r="P1643" s="38"/>
      <c r="Q1643" s="38"/>
      <c r="R1643" s="178"/>
      <c r="S1643" s="38"/>
      <c r="T1643" s="178"/>
      <c r="U1643" s="38"/>
      <c r="AA1643" s="8"/>
      <c r="AB1643" s="366"/>
    </row>
    <row r="1644" spans="15:28">
      <c r="O1644" s="177"/>
      <c r="P1644" s="38"/>
      <c r="Q1644" s="38"/>
      <c r="R1644" s="178"/>
      <c r="S1644" s="38"/>
      <c r="T1644" s="178"/>
      <c r="U1644" s="38"/>
      <c r="AA1644" s="8"/>
      <c r="AB1644" s="366"/>
    </row>
    <row r="1645" spans="15:28">
      <c r="O1645" s="177"/>
      <c r="P1645" s="38"/>
      <c r="Q1645" s="38"/>
      <c r="R1645" s="178"/>
      <c r="S1645" s="38"/>
      <c r="T1645" s="178"/>
      <c r="U1645" s="38"/>
      <c r="AA1645" s="8"/>
      <c r="AB1645" s="366"/>
    </row>
    <row r="1646" spans="15:28">
      <c r="O1646" s="177"/>
      <c r="P1646" s="38"/>
      <c r="Q1646" s="38"/>
      <c r="R1646" s="178"/>
      <c r="S1646" s="38"/>
      <c r="T1646" s="178"/>
      <c r="U1646" s="38"/>
      <c r="AA1646" s="8"/>
      <c r="AB1646" s="366"/>
    </row>
    <row r="1647" spans="15:28">
      <c r="O1647" s="177"/>
      <c r="P1647" s="38"/>
      <c r="Q1647" s="38"/>
      <c r="R1647" s="178"/>
      <c r="S1647" s="38"/>
      <c r="T1647" s="178"/>
      <c r="U1647" s="38"/>
      <c r="AA1647" s="8"/>
      <c r="AB1647" s="366"/>
    </row>
    <row r="1648" spans="15:28">
      <c r="O1648" s="177"/>
      <c r="P1648" s="38"/>
      <c r="Q1648" s="38"/>
      <c r="R1648" s="178"/>
      <c r="S1648" s="38"/>
      <c r="T1648" s="178"/>
      <c r="U1648" s="38"/>
      <c r="AA1648" s="8"/>
      <c r="AB1648" s="366"/>
    </row>
    <row r="1649" spans="15:28">
      <c r="O1649" s="177"/>
      <c r="P1649" s="38"/>
      <c r="Q1649" s="38"/>
      <c r="R1649" s="178"/>
      <c r="S1649" s="38"/>
      <c r="T1649" s="178"/>
      <c r="U1649" s="38"/>
      <c r="AA1649" s="8"/>
      <c r="AB1649" s="366"/>
    </row>
    <row r="1650" spans="15:28">
      <c r="O1650" s="177"/>
      <c r="P1650" s="38"/>
      <c r="Q1650" s="38"/>
      <c r="R1650" s="178"/>
      <c r="S1650" s="38"/>
      <c r="T1650" s="178"/>
      <c r="U1650" s="38"/>
      <c r="AA1650" s="8"/>
      <c r="AB1650" s="366"/>
    </row>
    <row r="1651" spans="15:28">
      <c r="O1651" s="177"/>
      <c r="P1651" s="38"/>
      <c r="Q1651" s="38"/>
      <c r="R1651" s="178"/>
      <c r="S1651" s="38"/>
      <c r="T1651" s="178"/>
      <c r="U1651" s="38"/>
      <c r="AA1651" s="8"/>
      <c r="AB1651" s="366"/>
    </row>
    <row r="1652" spans="15:28">
      <c r="O1652" s="177"/>
      <c r="P1652" s="38"/>
      <c r="Q1652" s="38"/>
      <c r="R1652" s="178"/>
      <c r="S1652" s="38"/>
      <c r="T1652" s="178"/>
      <c r="U1652" s="38"/>
      <c r="AA1652" s="8"/>
      <c r="AB1652" s="366"/>
    </row>
    <row r="1653" spans="15:28">
      <c r="O1653" s="177"/>
      <c r="P1653" s="38"/>
      <c r="Q1653" s="38"/>
      <c r="R1653" s="178"/>
      <c r="S1653" s="38"/>
      <c r="T1653" s="178"/>
      <c r="U1653" s="38"/>
      <c r="AA1653" s="8"/>
      <c r="AB1653" s="366"/>
    </row>
    <row r="1654" spans="15:28">
      <c r="O1654" s="177"/>
      <c r="P1654" s="38"/>
      <c r="Q1654" s="38"/>
      <c r="R1654" s="178"/>
      <c r="S1654" s="38"/>
      <c r="T1654" s="178"/>
      <c r="U1654" s="38"/>
      <c r="AA1654" s="8"/>
      <c r="AB1654" s="366"/>
    </row>
    <row r="1655" spans="15:28">
      <c r="O1655" s="177"/>
      <c r="P1655" s="38"/>
      <c r="Q1655" s="38"/>
      <c r="R1655" s="178"/>
      <c r="S1655" s="38"/>
      <c r="T1655" s="178"/>
      <c r="U1655" s="38"/>
      <c r="AA1655" s="8"/>
      <c r="AB1655" s="366"/>
    </row>
    <row r="1656" spans="15:28">
      <c r="O1656" s="177"/>
      <c r="P1656" s="38"/>
      <c r="Q1656" s="38"/>
      <c r="R1656" s="178"/>
      <c r="S1656" s="38"/>
      <c r="T1656" s="178"/>
      <c r="U1656" s="38"/>
      <c r="AA1656" s="8"/>
      <c r="AB1656" s="366"/>
    </row>
    <row r="1657" spans="15:28">
      <c r="O1657" s="177"/>
      <c r="P1657" s="38"/>
      <c r="Q1657" s="38"/>
      <c r="R1657" s="178"/>
      <c r="S1657" s="38"/>
      <c r="T1657" s="178"/>
      <c r="U1657" s="38"/>
      <c r="AA1657" s="8"/>
      <c r="AB1657" s="366"/>
    </row>
    <row r="1658" spans="15:28">
      <c r="O1658" s="177"/>
      <c r="P1658" s="38"/>
      <c r="Q1658" s="38"/>
      <c r="R1658" s="178"/>
      <c r="S1658" s="38"/>
      <c r="T1658" s="178"/>
      <c r="U1658" s="38"/>
      <c r="AA1658" s="8"/>
      <c r="AB1658" s="366"/>
    </row>
    <row r="1659" spans="15:28">
      <c r="O1659" s="177"/>
      <c r="P1659" s="38"/>
      <c r="Q1659" s="38"/>
      <c r="R1659" s="178"/>
      <c r="S1659" s="38"/>
      <c r="T1659" s="178"/>
      <c r="U1659" s="38"/>
      <c r="AA1659" s="8"/>
      <c r="AB1659" s="366"/>
    </row>
    <row r="1660" spans="15:28">
      <c r="O1660" s="177"/>
      <c r="P1660" s="38"/>
      <c r="Q1660" s="38"/>
      <c r="R1660" s="178"/>
      <c r="S1660" s="38"/>
      <c r="T1660" s="178"/>
      <c r="U1660" s="38"/>
      <c r="AA1660" s="8"/>
      <c r="AB1660" s="366"/>
    </row>
    <row r="1661" spans="15:28">
      <c r="O1661" s="177"/>
      <c r="P1661" s="38"/>
      <c r="Q1661" s="38"/>
      <c r="R1661" s="178"/>
      <c r="S1661" s="38"/>
      <c r="T1661" s="178"/>
      <c r="U1661" s="38"/>
      <c r="AA1661" s="8"/>
      <c r="AB1661" s="366"/>
    </row>
    <row r="1662" spans="15:28">
      <c r="O1662" s="177"/>
      <c r="P1662" s="38"/>
      <c r="Q1662" s="38"/>
      <c r="R1662" s="178"/>
      <c r="S1662" s="38"/>
      <c r="T1662" s="178"/>
      <c r="U1662" s="38"/>
      <c r="AA1662" s="8"/>
      <c r="AB1662" s="366"/>
    </row>
    <row r="1663" spans="15:28">
      <c r="O1663" s="177"/>
      <c r="P1663" s="38"/>
      <c r="Q1663" s="38"/>
      <c r="R1663" s="178"/>
      <c r="S1663" s="38"/>
      <c r="T1663" s="178"/>
      <c r="U1663" s="38"/>
      <c r="AA1663" s="8"/>
      <c r="AB1663" s="366"/>
    </row>
    <row r="1664" spans="15:28">
      <c r="O1664" s="177"/>
      <c r="P1664" s="38"/>
      <c r="Q1664" s="38"/>
      <c r="R1664" s="178"/>
      <c r="S1664" s="38"/>
      <c r="T1664" s="178"/>
      <c r="U1664" s="38"/>
      <c r="AA1664" s="8"/>
      <c r="AB1664" s="366"/>
    </row>
    <row r="1665" spans="15:28">
      <c r="O1665" s="177"/>
      <c r="P1665" s="38"/>
      <c r="Q1665" s="38"/>
      <c r="R1665" s="178"/>
      <c r="S1665" s="38"/>
      <c r="T1665" s="178"/>
      <c r="U1665" s="38"/>
      <c r="AA1665" s="8"/>
      <c r="AB1665" s="366"/>
    </row>
    <row r="1666" spans="15:28">
      <c r="O1666" s="177"/>
      <c r="P1666" s="38"/>
      <c r="Q1666" s="38"/>
      <c r="R1666" s="178"/>
      <c r="S1666" s="38"/>
      <c r="T1666" s="178"/>
      <c r="U1666" s="38"/>
      <c r="AA1666" s="8"/>
      <c r="AB1666" s="366"/>
    </row>
    <row r="1667" spans="15:28">
      <c r="O1667" s="177"/>
      <c r="P1667" s="38"/>
      <c r="Q1667" s="38"/>
      <c r="R1667" s="178"/>
      <c r="S1667" s="38"/>
      <c r="T1667" s="178"/>
      <c r="U1667" s="38"/>
      <c r="AA1667" s="8"/>
      <c r="AB1667" s="366"/>
    </row>
    <row r="1668" spans="15:28">
      <c r="O1668" s="177"/>
      <c r="P1668" s="38"/>
      <c r="Q1668" s="38"/>
      <c r="R1668" s="178"/>
      <c r="S1668" s="38"/>
      <c r="T1668" s="178"/>
      <c r="U1668" s="38"/>
      <c r="AA1668" s="8"/>
      <c r="AB1668" s="366"/>
    </row>
    <row r="1669" spans="15:28">
      <c r="O1669" s="177"/>
      <c r="P1669" s="38"/>
      <c r="Q1669" s="38"/>
      <c r="R1669" s="178"/>
      <c r="S1669" s="38"/>
      <c r="T1669" s="178"/>
      <c r="U1669" s="38"/>
      <c r="AA1669" s="8"/>
      <c r="AB1669" s="366"/>
    </row>
    <row r="1670" spans="15:28">
      <c r="O1670" s="177"/>
      <c r="P1670" s="38"/>
      <c r="Q1670" s="38"/>
      <c r="R1670" s="178"/>
      <c r="S1670" s="38"/>
      <c r="T1670" s="178"/>
      <c r="U1670" s="38"/>
      <c r="AA1670" s="8"/>
      <c r="AB1670" s="366"/>
    </row>
    <row r="1671" spans="15:28">
      <c r="O1671" s="177"/>
      <c r="P1671" s="38"/>
      <c r="Q1671" s="38"/>
      <c r="R1671" s="178"/>
      <c r="S1671" s="38"/>
      <c r="T1671" s="178"/>
      <c r="U1671" s="38"/>
      <c r="AA1671" s="8"/>
      <c r="AB1671" s="366"/>
    </row>
    <row r="1672" spans="15:28">
      <c r="O1672" s="177"/>
      <c r="P1672" s="38"/>
      <c r="Q1672" s="38"/>
      <c r="R1672" s="178"/>
      <c r="S1672" s="38"/>
      <c r="T1672" s="178"/>
      <c r="U1672" s="38"/>
      <c r="AA1672" s="8"/>
      <c r="AB1672" s="366"/>
    </row>
    <row r="1673" spans="15:28">
      <c r="O1673" s="177"/>
      <c r="P1673" s="38"/>
      <c r="Q1673" s="38"/>
      <c r="R1673" s="178"/>
      <c r="S1673" s="38"/>
      <c r="T1673" s="178"/>
      <c r="U1673" s="38"/>
      <c r="AA1673" s="8"/>
      <c r="AB1673" s="366"/>
    </row>
    <row r="1674" spans="15:28">
      <c r="O1674" s="177"/>
      <c r="P1674" s="38"/>
      <c r="Q1674" s="38"/>
      <c r="R1674" s="178"/>
      <c r="S1674" s="38"/>
      <c r="T1674" s="178"/>
      <c r="U1674" s="38"/>
      <c r="AA1674" s="8"/>
      <c r="AB1674" s="367"/>
    </row>
    <row r="1675" spans="15:28">
      <c r="O1675" s="177"/>
      <c r="P1675" s="38"/>
      <c r="Q1675" s="38"/>
      <c r="R1675" s="178"/>
      <c r="S1675" s="38"/>
      <c r="T1675" s="178"/>
      <c r="U1675" s="38"/>
      <c r="AA1675" s="8"/>
      <c r="AB1675" s="367"/>
    </row>
    <row r="1676" spans="15:28">
      <c r="O1676" s="177"/>
      <c r="P1676" s="38"/>
      <c r="Q1676" s="38"/>
      <c r="R1676" s="178"/>
      <c r="S1676" s="38"/>
      <c r="T1676" s="178"/>
      <c r="U1676" s="38"/>
      <c r="AA1676" s="8"/>
      <c r="AB1676" s="367"/>
    </row>
    <row r="1677" spans="15:28">
      <c r="O1677" s="177"/>
      <c r="P1677" s="38"/>
      <c r="Q1677" s="38"/>
      <c r="R1677" s="178"/>
      <c r="S1677" s="38"/>
      <c r="T1677" s="178"/>
      <c r="U1677" s="38"/>
      <c r="AA1677" s="8"/>
      <c r="AB1677" s="367"/>
    </row>
    <row r="1678" spans="15:28">
      <c r="O1678" s="177"/>
      <c r="P1678" s="38"/>
      <c r="Q1678" s="38"/>
      <c r="R1678" s="178"/>
      <c r="S1678" s="38"/>
      <c r="T1678" s="178"/>
      <c r="U1678" s="38"/>
      <c r="AA1678" s="10"/>
      <c r="AB1678" s="367"/>
    </row>
    <row r="1679" spans="15:28">
      <c r="O1679" s="177"/>
      <c r="P1679" s="38"/>
      <c r="Q1679" s="38"/>
      <c r="R1679" s="178"/>
      <c r="S1679" s="38"/>
      <c r="T1679" s="178"/>
      <c r="U1679" s="38"/>
      <c r="AA1679" s="10"/>
      <c r="AB1679" s="367"/>
    </row>
    <row r="1680" spans="15:28">
      <c r="O1680" s="177"/>
      <c r="P1680" s="38"/>
      <c r="Q1680" s="38"/>
      <c r="R1680" s="178"/>
      <c r="S1680" s="38"/>
      <c r="T1680" s="178"/>
      <c r="U1680" s="38"/>
      <c r="AA1680" s="10"/>
      <c r="AB1680" s="367"/>
    </row>
    <row r="1681" spans="15:28">
      <c r="O1681" s="177"/>
      <c r="P1681" s="38"/>
      <c r="Q1681" s="38"/>
      <c r="R1681" s="178"/>
      <c r="S1681" s="38"/>
      <c r="T1681" s="178"/>
      <c r="U1681" s="38"/>
      <c r="AA1681" s="10"/>
      <c r="AB1681" s="367"/>
    </row>
    <row r="1682" spans="15:28">
      <c r="O1682" s="177"/>
      <c r="P1682" s="38"/>
      <c r="Q1682" s="38"/>
      <c r="R1682" s="178"/>
      <c r="S1682" s="38"/>
      <c r="T1682" s="178"/>
      <c r="U1682" s="38"/>
      <c r="AA1682" s="10"/>
      <c r="AB1682" s="367"/>
    </row>
    <row r="1683" spans="15:28">
      <c r="O1683" s="177"/>
      <c r="P1683" s="38"/>
      <c r="Q1683" s="38"/>
      <c r="R1683" s="178"/>
      <c r="S1683" s="38"/>
      <c r="T1683" s="178"/>
      <c r="U1683" s="38"/>
      <c r="AA1683" s="10"/>
      <c r="AB1683" s="367"/>
    </row>
    <row r="1684" spans="15:28">
      <c r="O1684" s="177"/>
      <c r="P1684" s="38"/>
      <c r="Q1684" s="38"/>
      <c r="R1684" s="178"/>
      <c r="S1684" s="38"/>
      <c r="T1684" s="178"/>
      <c r="U1684" s="38"/>
      <c r="AA1684" s="10"/>
      <c r="AB1684" s="367"/>
    </row>
    <row r="1685" spans="15:28">
      <c r="O1685" s="177"/>
      <c r="P1685" s="38"/>
      <c r="Q1685" s="38"/>
      <c r="R1685" s="178"/>
      <c r="S1685" s="38"/>
      <c r="T1685" s="178"/>
      <c r="U1685" s="38"/>
      <c r="AA1685" s="10"/>
      <c r="AB1685" s="367"/>
    </row>
    <row r="1686" spans="15:28">
      <c r="O1686" s="177"/>
      <c r="P1686" s="38"/>
      <c r="Q1686" s="38"/>
      <c r="R1686" s="178"/>
      <c r="S1686" s="38"/>
      <c r="T1686" s="178"/>
      <c r="U1686" s="38"/>
      <c r="AA1686" s="10"/>
      <c r="AB1686" s="367"/>
    </row>
    <row r="1687" spans="15:28">
      <c r="O1687" s="177"/>
      <c r="P1687" s="38"/>
      <c r="Q1687" s="38"/>
      <c r="R1687" s="178"/>
      <c r="S1687" s="38"/>
      <c r="T1687" s="178"/>
      <c r="U1687" s="38"/>
      <c r="AA1687" s="10"/>
      <c r="AB1687" s="367"/>
    </row>
    <row r="1688" spans="15:28">
      <c r="O1688" s="177"/>
      <c r="P1688" s="38"/>
      <c r="Q1688" s="38"/>
      <c r="R1688" s="178"/>
      <c r="S1688" s="38"/>
      <c r="T1688" s="178"/>
      <c r="U1688" s="38"/>
      <c r="AA1688" s="10"/>
      <c r="AB1688" s="367"/>
    </row>
    <row r="1689" spans="15:28">
      <c r="O1689" s="177"/>
      <c r="P1689" s="38"/>
      <c r="Q1689" s="38"/>
      <c r="R1689" s="178"/>
      <c r="S1689" s="38"/>
      <c r="T1689" s="178"/>
      <c r="U1689" s="38"/>
      <c r="AA1689" s="10"/>
      <c r="AB1689" s="367"/>
    </row>
    <row r="1690" spans="15:28">
      <c r="O1690" s="177"/>
      <c r="P1690" s="38"/>
      <c r="Q1690" s="38"/>
      <c r="R1690" s="178"/>
      <c r="S1690" s="38"/>
      <c r="T1690" s="178"/>
      <c r="U1690" s="38"/>
      <c r="AA1690" s="10"/>
      <c r="AB1690" s="367"/>
    </row>
    <row r="1691" spans="15:28">
      <c r="O1691" s="177"/>
      <c r="P1691" s="38"/>
      <c r="Q1691" s="38"/>
      <c r="R1691" s="178"/>
      <c r="S1691" s="38"/>
      <c r="T1691" s="178"/>
      <c r="U1691" s="38"/>
      <c r="AA1691" s="10"/>
      <c r="AB1691" s="367"/>
    </row>
    <row r="1692" spans="15:28">
      <c r="O1692" s="177"/>
      <c r="P1692" s="38"/>
      <c r="Q1692" s="38"/>
      <c r="R1692" s="178"/>
      <c r="S1692" s="38"/>
      <c r="T1692" s="178"/>
      <c r="U1692" s="38"/>
      <c r="AA1692" s="10"/>
      <c r="AB1692" s="367"/>
    </row>
    <row r="1693" spans="15:28">
      <c r="O1693" s="177"/>
      <c r="P1693" s="38"/>
      <c r="Q1693" s="38"/>
      <c r="R1693" s="178"/>
      <c r="S1693" s="38"/>
      <c r="T1693" s="178"/>
      <c r="U1693" s="38"/>
      <c r="AA1693" s="10"/>
      <c r="AB1693" s="367"/>
    </row>
    <row r="1694" spans="15:28">
      <c r="O1694" s="177"/>
      <c r="P1694" s="38"/>
      <c r="Q1694" s="38"/>
      <c r="R1694" s="178"/>
      <c r="S1694" s="38"/>
      <c r="T1694" s="178"/>
      <c r="U1694" s="38"/>
      <c r="AA1694" s="10"/>
      <c r="AB1694" s="367"/>
    </row>
    <row r="1695" spans="15:28">
      <c r="O1695" s="177"/>
      <c r="P1695" s="38"/>
      <c r="Q1695" s="38"/>
      <c r="R1695" s="178"/>
      <c r="S1695" s="38"/>
      <c r="T1695" s="178"/>
      <c r="U1695" s="38"/>
      <c r="AA1695" s="10"/>
      <c r="AB1695" s="367"/>
    </row>
    <row r="1696" spans="15:28">
      <c r="O1696" s="177"/>
      <c r="P1696" s="38"/>
      <c r="Q1696" s="38"/>
      <c r="R1696" s="178"/>
      <c r="S1696" s="38"/>
      <c r="T1696" s="178"/>
      <c r="U1696" s="38"/>
      <c r="AA1696" s="10"/>
      <c r="AB1696" s="367"/>
    </row>
    <row r="1697" spans="15:28">
      <c r="O1697" s="177"/>
      <c r="P1697" s="38"/>
      <c r="Q1697" s="38"/>
      <c r="R1697" s="178"/>
      <c r="S1697" s="38"/>
      <c r="T1697" s="178"/>
      <c r="U1697" s="38"/>
      <c r="AA1697" s="10"/>
      <c r="AB1697" s="367"/>
    </row>
    <row r="1698" spans="15:28">
      <c r="O1698" s="177"/>
      <c r="P1698" s="38"/>
      <c r="Q1698" s="38"/>
      <c r="R1698" s="178"/>
      <c r="S1698" s="38"/>
      <c r="T1698" s="178"/>
      <c r="U1698" s="38"/>
      <c r="AA1698" s="10"/>
      <c r="AB1698" s="366"/>
    </row>
    <row r="1699" spans="15:28">
      <c r="O1699" s="177"/>
      <c r="P1699" s="38"/>
      <c r="Q1699" s="38"/>
      <c r="R1699" s="178"/>
      <c r="S1699" s="38"/>
      <c r="T1699" s="178"/>
      <c r="U1699" s="38"/>
      <c r="AA1699" s="10"/>
      <c r="AB1699" s="366"/>
    </row>
    <row r="1700" spans="15:28">
      <c r="O1700" s="177"/>
      <c r="P1700" s="38"/>
      <c r="Q1700" s="38"/>
      <c r="R1700" s="178"/>
      <c r="S1700" s="38"/>
      <c r="T1700" s="178"/>
      <c r="U1700" s="38"/>
      <c r="AA1700" s="10"/>
      <c r="AB1700" s="366"/>
    </row>
    <row r="1701" spans="15:28">
      <c r="O1701" s="177"/>
      <c r="P1701" s="38"/>
      <c r="Q1701" s="38"/>
      <c r="R1701" s="178"/>
      <c r="S1701" s="38"/>
      <c r="T1701" s="178"/>
      <c r="U1701" s="38"/>
      <c r="AA1701" s="10"/>
      <c r="AB1701" s="366"/>
    </row>
    <row r="1702" spans="15:28">
      <c r="O1702" s="177"/>
      <c r="P1702" s="38"/>
      <c r="Q1702" s="38"/>
      <c r="R1702" s="178"/>
      <c r="S1702" s="38"/>
      <c r="T1702" s="178"/>
      <c r="U1702" s="38"/>
      <c r="AA1702" s="8"/>
      <c r="AB1702" s="366"/>
    </row>
    <row r="1703" spans="15:28">
      <c r="O1703" s="177"/>
      <c r="P1703" s="38"/>
      <c r="Q1703" s="38"/>
      <c r="R1703" s="178"/>
      <c r="S1703" s="38"/>
      <c r="T1703" s="178"/>
      <c r="U1703" s="38"/>
      <c r="AA1703" s="8"/>
      <c r="AB1703" s="366"/>
    </row>
    <row r="1704" spans="15:28">
      <c r="O1704" s="177"/>
      <c r="P1704" s="38"/>
      <c r="Q1704" s="38"/>
      <c r="R1704" s="178"/>
      <c r="S1704" s="38"/>
      <c r="T1704" s="178"/>
      <c r="U1704" s="38"/>
      <c r="AA1704" s="8"/>
      <c r="AB1704" s="366"/>
    </row>
    <row r="1705" spans="15:28">
      <c r="O1705" s="177"/>
      <c r="P1705" s="38"/>
      <c r="Q1705" s="38"/>
      <c r="R1705" s="178"/>
      <c r="S1705" s="38"/>
      <c r="T1705" s="178"/>
      <c r="U1705" s="38"/>
      <c r="AA1705" s="8"/>
      <c r="AB1705" s="366"/>
    </row>
    <row r="1706" spans="15:28">
      <c r="O1706" s="177"/>
      <c r="P1706" s="38"/>
      <c r="Q1706" s="38"/>
      <c r="R1706" s="178"/>
      <c r="S1706" s="38"/>
      <c r="T1706" s="178"/>
      <c r="U1706" s="38"/>
      <c r="AA1706" s="8"/>
      <c r="AB1706" s="366"/>
    </row>
    <row r="1707" spans="15:28">
      <c r="O1707" s="177"/>
      <c r="P1707" s="38"/>
      <c r="Q1707" s="38"/>
      <c r="R1707" s="178"/>
      <c r="S1707" s="38"/>
      <c r="T1707" s="178"/>
      <c r="U1707" s="38"/>
      <c r="AA1707" s="8"/>
      <c r="AB1707" s="366"/>
    </row>
    <row r="1708" spans="15:28">
      <c r="O1708" s="177"/>
      <c r="P1708" s="38"/>
      <c r="Q1708" s="38"/>
      <c r="R1708" s="178"/>
      <c r="S1708" s="38"/>
      <c r="T1708" s="178"/>
      <c r="U1708" s="38"/>
      <c r="AA1708" s="8"/>
      <c r="AB1708" s="366"/>
    </row>
    <row r="1709" spans="15:28">
      <c r="O1709" s="177"/>
      <c r="P1709" s="38"/>
      <c r="Q1709" s="38"/>
      <c r="R1709" s="178"/>
      <c r="S1709" s="38"/>
      <c r="T1709" s="178"/>
      <c r="U1709" s="38"/>
      <c r="AA1709" s="8"/>
      <c r="AB1709" s="366"/>
    </row>
    <row r="1710" spans="15:28">
      <c r="O1710" s="177"/>
      <c r="P1710" s="38"/>
      <c r="Q1710" s="38"/>
      <c r="R1710" s="178"/>
      <c r="S1710" s="38"/>
      <c r="T1710" s="178"/>
      <c r="U1710" s="38"/>
      <c r="AA1710" s="8"/>
      <c r="AB1710" s="366"/>
    </row>
    <row r="1711" spans="15:28">
      <c r="O1711" s="177"/>
      <c r="P1711" s="38"/>
      <c r="Q1711" s="38"/>
      <c r="R1711" s="178"/>
      <c r="S1711" s="38"/>
      <c r="T1711" s="178"/>
      <c r="U1711" s="38"/>
      <c r="AA1711" s="8"/>
      <c r="AB1711" s="366"/>
    </row>
    <row r="1712" spans="15:28">
      <c r="O1712" s="177"/>
      <c r="P1712" s="38"/>
      <c r="Q1712" s="38"/>
      <c r="R1712" s="178"/>
      <c r="S1712" s="38"/>
      <c r="T1712" s="178"/>
      <c r="U1712" s="38"/>
      <c r="AA1712" s="8"/>
      <c r="AB1712" s="366"/>
    </row>
    <row r="1713" spans="15:28">
      <c r="O1713" s="177"/>
      <c r="P1713" s="38"/>
      <c r="Q1713" s="38"/>
      <c r="R1713" s="178"/>
      <c r="S1713" s="38"/>
      <c r="T1713" s="178"/>
      <c r="U1713" s="38"/>
      <c r="AA1713" s="8"/>
      <c r="AB1713" s="366"/>
    </row>
    <row r="1714" spans="15:28">
      <c r="O1714" s="177"/>
      <c r="P1714" s="38"/>
      <c r="Q1714" s="38"/>
      <c r="R1714" s="178"/>
      <c r="S1714" s="38"/>
      <c r="T1714" s="178"/>
      <c r="U1714" s="38"/>
      <c r="AA1714" s="8"/>
      <c r="AB1714" s="366"/>
    </row>
    <row r="1715" spans="15:28">
      <c r="O1715" s="177"/>
      <c r="P1715" s="38"/>
      <c r="Q1715" s="38"/>
      <c r="R1715" s="178"/>
      <c r="S1715" s="38"/>
      <c r="T1715" s="178"/>
      <c r="U1715" s="38"/>
      <c r="AA1715" s="8"/>
      <c r="AB1715" s="366"/>
    </row>
    <row r="1716" spans="15:28">
      <c r="O1716" s="177"/>
      <c r="P1716" s="38"/>
      <c r="Q1716" s="38"/>
      <c r="R1716" s="178"/>
      <c r="S1716" s="38"/>
      <c r="T1716" s="178"/>
      <c r="U1716" s="38"/>
      <c r="AA1716" s="8"/>
      <c r="AB1716" s="366"/>
    </row>
    <row r="1717" spans="15:28">
      <c r="O1717" s="177"/>
      <c r="P1717" s="38"/>
      <c r="Q1717" s="38"/>
      <c r="R1717" s="178"/>
      <c r="S1717" s="38"/>
      <c r="T1717" s="178"/>
      <c r="U1717" s="38"/>
      <c r="AA1717" s="8"/>
      <c r="AB1717" s="366"/>
    </row>
    <row r="1718" spans="15:28">
      <c r="O1718" s="177"/>
      <c r="P1718" s="38"/>
      <c r="Q1718" s="38"/>
      <c r="R1718" s="178"/>
      <c r="S1718" s="38"/>
      <c r="T1718" s="178"/>
      <c r="U1718" s="38"/>
      <c r="AA1718" s="8"/>
      <c r="AB1718" s="366"/>
    </row>
    <row r="1719" spans="15:28">
      <c r="O1719" s="177"/>
      <c r="P1719" s="38"/>
      <c r="Q1719" s="38"/>
      <c r="R1719" s="178"/>
      <c r="S1719" s="38"/>
      <c r="T1719" s="178"/>
      <c r="U1719" s="38"/>
      <c r="AA1719" s="8"/>
      <c r="AB1719" s="366"/>
    </row>
    <row r="1720" spans="15:28">
      <c r="O1720" s="177"/>
      <c r="P1720" s="38"/>
      <c r="Q1720" s="38"/>
      <c r="R1720" s="178"/>
      <c r="S1720" s="38"/>
      <c r="T1720" s="178"/>
      <c r="U1720" s="38"/>
      <c r="AA1720" s="8"/>
      <c r="AB1720" s="366"/>
    </row>
    <row r="1721" spans="15:28">
      <c r="O1721" s="177"/>
      <c r="P1721" s="38"/>
      <c r="Q1721" s="38"/>
      <c r="R1721" s="178"/>
      <c r="S1721" s="38"/>
      <c r="T1721" s="178"/>
      <c r="U1721" s="38"/>
      <c r="AA1721" s="8"/>
      <c r="AB1721" s="366"/>
    </row>
    <row r="1722" spans="15:28">
      <c r="O1722" s="177"/>
      <c r="P1722" s="38"/>
      <c r="Q1722" s="38"/>
      <c r="R1722" s="178"/>
      <c r="S1722" s="38"/>
      <c r="T1722" s="178"/>
      <c r="U1722" s="38"/>
      <c r="AA1722" s="8"/>
      <c r="AB1722" s="366"/>
    </row>
    <row r="1723" spans="15:28">
      <c r="O1723" s="177"/>
      <c r="P1723" s="38"/>
      <c r="Q1723" s="38"/>
      <c r="R1723" s="178"/>
      <c r="S1723" s="38"/>
      <c r="T1723" s="178"/>
      <c r="U1723" s="38"/>
      <c r="AA1723" s="8"/>
      <c r="AB1723" s="366"/>
    </row>
    <row r="1724" spans="15:28">
      <c r="O1724" s="177"/>
      <c r="P1724" s="38"/>
      <c r="Q1724" s="38"/>
      <c r="R1724" s="178"/>
      <c r="S1724" s="38"/>
      <c r="T1724" s="178"/>
      <c r="U1724" s="38"/>
      <c r="AA1724" s="8"/>
      <c r="AB1724" s="366"/>
    </row>
    <row r="1725" spans="15:28">
      <c r="O1725" s="177"/>
      <c r="P1725" s="38"/>
      <c r="Q1725" s="38"/>
      <c r="R1725" s="178"/>
      <c r="S1725" s="38"/>
      <c r="T1725" s="178"/>
      <c r="U1725" s="38"/>
      <c r="AA1725" s="8"/>
      <c r="AB1725" s="366"/>
    </row>
    <row r="1726" spans="15:28">
      <c r="O1726" s="177"/>
      <c r="P1726" s="38"/>
      <c r="Q1726" s="38"/>
      <c r="R1726" s="178"/>
      <c r="S1726" s="38"/>
      <c r="T1726" s="178"/>
      <c r="U1726" s="38"/>
      <c r="AA1726" s="8"/>
      <c r="AB1726" s="366"/>
    </row>
    <row r="1727" spans="15:28">
      <c r="O1727" s="177"/>
      <c r="P1727" s="38"/>
      <c r="Q1727" s="38"/>
      <c r="R1727" s="178"/>
      <c r="S1727" s="38"/>
      <c r="T1727" s="178"/>
      <c r="U1727" s="38"/>
      <c r="AA1727" s="8"/>
      <c r="AB1727" s="366"/>
    </row>
    <row r="1728" spans="15:28">
      <c r="O1728" s="177"/>
      <c r="P1728" s="38"/>
      <c r="Q1728" s="38"/>
      <c r="R1728" s="178"/>
      <c r="S1728" s="38"/>
      <c r="T1728" s="178"/>
      <c r="U1728" s="38"/>
      <c r="AA1728" s="8"/>
      <c r="AB1728" s="366"/>
    </row>
    <row r="1729" spans="15:28">
      <c r="O1729" s="177"/>
      <c r="P1729" s="38"/>
      <c r="Q1729" s="38"/>
      <c r="R1729" s="178"/>
      <c r="S1729" s="38"/>
      <c r="T1729" s="178"/>
      <c r="U1729" s="38"/>
      <c r="AA1729" s="8"/>
      <c r="AB1729" s="366"/>
    </row>
    <row r="1730" spans="15:28">
      <c r="O1730" s="177"/>
      <c r="P1730" s="38"/>
      <c r="Q1730" s="38"/>
      <c r="R1730" s="178"/>
      <c r="S1730" s="38"/>
      <c r="T1730" s="178"/>
      <c r="U1730" s="38"/>
      <c r="AA1730" s="8"/>
      <c r="AB1730" s="366"/>
    </row>
    <row r="1731" spans="15:28">
      <c r="O1731" s="177"/>
      <c r="P1731" s="38"/>
      <c r="Q1731" s="38"/>
      <c r="R1731" s="178"/>
      <c r="S1731" s="38"/>
      <c r="T1731" s="178"/>
      <c r="U1731" s="38"/>
      <c r="AA1731" s="8"/>
      <c r="AB1731" s="366"/>
    </row>
    <row r="1732" spans="15:28">
      <c r="O1732" s="177"/>
      <c r="P1732" s="38"/>
      <c r="Q1732" s="38"/>
      <c r="R1732" s="178"/>
      <c r="S1732" s="38"/>
      <c r="T1732" s="178"/>
      <c r="U1732" s="38"/>
      <c r="AA1732" s="8"/>
      <c r="AB1732" s="366"/>
    </row>
    <row r="1733" spans="15:28">
      <c r="O1733" s="177"/>
      <c r="P1733" s="38"/>
      <c r="Q1733" s="38"/>
      <c r="R1733" s="178"/>
      <c r="S1733" s="38"/>
      <c r="T1733" s="178"/>
      <c r="U1733" s="38"/>
      <c r="AA1733" s="8"/>
      <c r="AB1733" s="366"/>
    </row>
    <row r="1734" spans="15:28">
      <c r="O1734" s="177"/>
      <c r="P1734" s="38"/>
      <c r="Q1734" s="38"/>
      <c r="R1734" s="178"/>
      <c r="S1734" s="38"/>
      <c r="T1734" s="178"/>
      <c r="U1734" s="38"/>
      <c r="AA1734" s="8"/>
      <c r="AB1734" s="366"/>
    </row>
    <row r="1735" spans="15:28">
      <c r="O1735" s="177"/>
      <c r="P1735" s="38"/>
      <c r="Q1735" s="38"/>
      <c r="R1735" s="178"/>
      <c r="S1735" s="38"/>
      <c r="T1735" s="178"/>
      <c r="U1735" s="38"/>
      <c r="AA1735" s="8"/>
      <c r="AB1735" s="366"/>
    </row>
    <row r="1736" spans="15:28">
      <c r="O1736" s="177"/>
      <c r="P1736" s="38"/>
      <c r="Q1736" s="38"/>
      <c r="R1736" s="178"/>
      <c r="S1736" s="38"/>
      <c r="T1736" s="178"/>
      <c r="U1736" s="38"/>
      <c r="AA1736" s="8"/>
      <c r="AB1736" s="366"/>
    </row>
    <row r="1737" spans="15:28">
      <c r="O1737" s="177"/>
      <c r="P1737" s="38"/>
      <c r="Q1737" s="38"/>
      <c r="R1737" s="178"/>
      <c r="S1737" s="38"/>
      <c r="T1737" s="178"/>
      <c r="U1737" s="38"/>
      <c r="AA1737" s="8"/>
      <c r="AB1737" s="366"/>
    </row>
    <row r="1738" spans="15:28">
      <c r="O1738" s="177"/>
      <c r="P1738" s="38"/>
      <c r="Q1738" s="38"/>
      <c r="R1738" s="178"/>
      <c r="S1738" s="38"/>
      <c r="T1738" s="178"/>
      <c r="U1738" s="38"/>
      <c r="AA1738" s="8"/>
      <c r="AB1738" s="366"/>
    </row>
    <row r="1739" spans="15:28">
      <c r="O1739" s="177"/>
      <c r="P1739" s="38"/>
      <c r="Q1739" s="38"/>
      <c r="R1739" s="178"/>
      <c r="S1739" s="38"/>
      <c r="T1739" s="178"/>
      <c r="U1739" s="38"/>
      <c r="AA1739" s="8"/>
      <c r="AB1739" s="366"/>
    </row>
    <row r="1740" spans="15:28">
      <c r="O1740" s="177"/>
      <c r="P1740" s="38"/>
      <c r="Q1740" s="38"/>
      <c r="R1740" s="178"/>
      <c r="S1740" s="38"/>
      <c r="T1740" s="178"/>
      <c r="U1740" s="38"/>
      <c r="AA1740" s="8"/>
      <c r="AB1740" s="366"/>
    </row>
    <row r="1741" spans="15:28">
      <c r="O1741" s="177"/>
      <c r="P1741" s="38"/>
      <c r="Q1741" s="38"/>
      <c r="R1741" s="178"/>
      <c r="S1741" s="38"/>
      <c r="T1741" s="178"/>
      <c r="U1741" s="38"/>
      <c r="AA1741" s="8"/>
      <c r="AB1741" s="366"/>
    </row>
    <row r="1742" spans="15:28">
      <c r="O1742" s="177"/>
      <c r="P1742" s="38"/>
      <c r="Q1742" s="38"/>
      <c r="R1742" s="178"/>
      <c r="S1742" s="38"/>
      <c r="T1742" s="178"/>
      <c r="U1742" s="38"/>
      <c r="AA1742" s="8"/>
      <c r="AB1742" s="366"/>
    </row>
    <row r="1743" spans="15:28">
      <c r="O1743" s="177"/>
      <c r="P1743" s="38"/>
      <c r="Q1743" s="38"/>
      <c r="R1743" s="178"/>
      <c r="S1743" s="38"/>
      <c r="T1743" s="178"/>
      <c r="U1743" s="38"/>
      <c r="AA1743" s="8"/>
      <c r="AB1743" s="366"/>
    </row>
    <row r="1744" spans="15:28">
      <c r="O1744" s="177"/>
      <c r="P1744" s="38"/>
      <c r="Q1744" s="38"/>
      <c r="R1744" s="178"/>
      <c r="S1744" s="38"/>
      <c r="T1744" s="178"/>
      <c r="U1744" s="38"/>
      <c r="AA1744" s="8"/>
      <c r="AB1744" s="366"/>
    </row>
    <row r="1745" spans="15:28">
      <c r="O1745" s="177"/>
      <c r="P1745" s="38"/>
      <c r="Q1745" s="38"/>
      <c r="R1745" s="178"/>
      <c r="S1745" s="38"/>
      <c r="T1745" s="178"/>
      <c r="U1745" s="38"/>
      <c r="AA1745" s="8"/>
      <c r="AB1745" s="366"/>
    </row>
    <row r="1746" spans="15:28">
      <c r="O1746" s="177"/>
      <c r="P1746" s="38"/>
      <c r="Q1746" s="38"/>
      <c r="R1746" s="178"/>
      <c r="S1746" s="38"/>
      <c r="T1746" s="178"/>
      <c r="U1746" s="38"/>
      <c r="AA1746" s="8"/>
      <c r="AB1746" s="366"/>
    </row>
    <row r="1747" spans="15:28">
      <c r="O1747" s="177"/>
      <c r="P1747" s="38"/>
      <c r="Q1747" s="38"/>
      <c r="R1747" s="178"/>
      <c r="S1747" s="38"/>
      <c r="T1747" s="178"/>
      <c r="U1747" s="38"/>
      <c r="AA1747" s="8"/>
      <c r="AB1747" s="366"/>
    </row>
    <row r="1748" spans="15:28">
      <c r="O1748" s="177"/>
      <c r="P1748" s="38"/>
      <c r="Q1748" s="38"/>
      <c r="R1748" s="178"/>
      <c r="S1748" s="38"/>
      <c r="T1748" s="178"/>
      <c r="U1748" s="38"/>
      <c r="AA1748" s="8"/>
      <c r="AB1748" s="366"/>
    </row>
    <row r="1749" spans="15:28">
      <c r="O1749" s="177"/>
      <c r="P1749" s="38"/>
      <c r="Q1749" s="38"/>
      <c r="R1749" s="178"/>
      <c r="S1749" s="38"/>
      <c r="T1749" s="178"/>
      <c r="U1749" s="38"/>
      <c r="AA1749" s="8"/>
      <c r="AB1749" s="366"/>
    </row>
    <row r="1750" spans="15:28">
      <c r="O1750" s="177"/>
      <c r="P1750" s="38"/>
      <c r="Q1750" s="38"/>
      <c r="R1750" s="178"/>
      <c r="S1750" s="38"/>
      <c r="T1750" s="178"/>
      <c r="U1750" s="38"/>
      <c r="AA1750" s="8"/>
      <c r="AB1750" s="366"/>
    </row>
    <row r="1751" spans="15:28">
      <c r="O1751" s="177"/>
      <c r="P1751" s="38"/>
      <c r="Q1751" s="38"/>
      <c r="R1751" s="178"/>
      <c r="S1751" s="38"/>
      <c r="T1751" s="178"/>
      <c r="U1751" s="38"/>
      <c r="AA1751" s="8"/>
      <c r="AB1751" s="366"/>
    </row>
    <row r="1752" spans="15:28">
      <c r="O1752" s="177"/>
      <c r="P1752" s="38"/>
      <c r="Q1752" s="38"/>
      <c r="R1752" s="178"/>
      <c r="S1752" s="38"/>
      <c r="T1752" s="178"/>
      <c r="U1752" s="38"/>
      <c r="AA1752" s="8"/>
      <c r="AB1752" s="366"/>
    </row>
    <row r="1753" spans="15:28">
      <c r="O1753" s="177"/>
      <c r="P1753" s="38"/>
      <c r="Q1753" s="38"/>
      <c r="R1753" s="178"/>
      <c r="S1753" s="38"/>
      <c r="T1753" s="178"/>
      <c r="U1753" s="38"/>
      <c r="AA1753" s="8"/>
      <c r="AB1753" s="366"/>
    </row>
    <row r="1754" spans="15:28">
      <c r="O1754" s="177"/>
      <c r="P1754" s="38"/>
      <c r="Q1754" s="38"/>
      <c r="R1754" s="178"/>
      <c r="S1754" s="38"/>
      <c r="T1754" s="178"/>
      <c r="U1754" s="38"/>
      <c r="AA1754" s="8"/>
      <c r="AB1754" s="366"/>
    </row>
    <row r="1755" spans="15:28">
      <c r="O1755" s="177"/>
      <c r="P1755" s="38"/>
      <c r="Q1755" s="38"/>
      <c r="R1755" s="178"/>
      <c r="S1755" s="38"/>
      <c r="T1755" s="178"/>
      <c r="U1755" s="38"/>
      <c r="AA1755" s="8"/>
      <c r="AB1755" s="366"/>
    </row>
    <row r="1756" spans="15:28">
      <c r="O1756" s="177"/>
      <c r="P1756" s="38"/>
      <c r="Q1756" s="38"/>
      <c r="R1756" s="178"/>
      <c r="S1756" s="38"/>
      <c r="T1756" s="178"/>
      <c r="U1756" s="38"/>
      <c r="AA1756" s="8"/>
      <c r="AB1756" s="366"/>
    </row>
    <row r="1757" spans="15:28">
      <c r="O1757" s="177"/>
      <c r="P1757" s="38"/>
      <c r="Q1757" s="38"/>
      <c r="R1757" s="178"/>
      <c r="S1757" s="38"/>
      <c r="T1757" s="178"/>
      <c r="U1757" s="38"/>
      <c r="AA1757" s="8"/>
      <c r="AB1757" s="366"/>
    </row>
    <row r="1758" spans="15:28">
      <c r="O1758" s="177"/>
      <c r="P1758" s="38"/>
      <c r="Q1758" s="38"/>
      <c r="R1758" s="178"/>
      <c r="S1758" s="38"/>
      <c r="T1758" s="178"/>
      <c r="U1758" s="38"/>
      <c r="AA1758" s="8"/>
      <c r="AB1758" s="366"/>
    </row>
    <row r="1759" spans="15:28">
      <c r="O1759" s="177"/>
      <c r="P1759" s="38"/>
      <c r="Q1759" s="38"/>
      <c r="R1759" s="178"/>
      <c r="S1759" s="38"/>
      <c r="T1759" s="178"/>
      <c r="U1759" s="38"/>
      <c r="AA1759" s="8"/>
      <c r="AB1759" s="366"/>
    </row>
    <row r="1760" spans="15:28">
      <c r="O1760" s="177"/>
      <c r="P1760" s="38"/>
      <c r="Q1760" s="38"/>
      <c r="R1760" s="178"/>
      <c r="S1760" s="38"/>
      <c r="T1760" s="178"/>
      <c r="U1760" s="38"/>
      <c r="AA1760" s="8"/>
      <c r="AB1760" s="366"/>
    </row>
    <row r="1761" spans="15:28">
      <c r="O1761" s="177"/>
      <c r="P1761" s="38"/>
      <c r="Q1761" s="38"/>
      <c r="R1761" s="178"/>
      <c r="S1761" s="38"/>
      <c r="T1761" s="178"/>
      <c r="U1761" s="38"/>
      <c r="AA1761" s="8"/>
      <c r="AB1761" s="366"/>
    </row>
    <row r="1762" spans="15:28">
      <c r="O1762" s="177"/>
      <c r="P1762" s="38"/>
      <c r="Q1762" s="38"/>
      <c r="R1762" s="178"/>
      <c r="S1762" s="38"/>
      <c r="T1762" s="178"/>
      <c r="U1762" s="38"/>
      <c r="AA1762" s="8"/>
      <c r="AB1762" s="366"/>
    </row>
    <row r="1763" spans="15:28">
      <c r="O1763" s="177"/>
      <c r="P1763" s="38"/>
      <c r="Q1763" s="38"/>
      <c r="R1763" s="178"/>
      <c r="S1763" s="38"/>
      <c r="T1763" s="178"/>
      <c r="U1763" s="38"/>
      <c r="AA1763" s="8"/>
      <c r="AB1763" s="366"/>
    </row>
    <row r="1764" spans="15:28">
      <c r="O1764" s="177"/>
      <c r="P1764" s="38"/>
      <c r="Q1764" s="38"/>
      <c r="R1764" s="178"/>
      <c r="S1764" s="38"/>
      <c r="T1764" s="178"/>
      <c r="U1764" s="38"/>
      <c r="AA1764" s="8"/>
      <c r="AB1764" s="366"/>
    </row>
    <row r="1765" spans="15:28">
      <c r="O1765" s="177"/>
      <c r="P1765" s="38"/>
      <c r="Q1765" s="38"/>
      <c r="R1765" s="178"/>
      <c r="S1765" s="38"/>
      <c r="T1765" s="178"/>
      <c r="U1765" s="38"/>
      <c r="AA1765" s="8"/>
      <c r="AB1765" s="366"/>
    </row>
    <row r="1766" spans="15:28">
      <c r="O1766" s="177"/>
      <c r="P1766" s="38"/>
      <c r="Q1766" s="38"/>
      <c r="R1766" s="178"/>
      <c r="S1766" s="38"/>
      <c r="T1766" s="178"/>
      <c r="U1766" s="38"/>
      <c r="AA1766" s="8"/>
      <c r="AB1766" s="366"/>
    </row>
    <row r="1767" spans="15:28">
      <c r="O1767" s="177"/>
      <c r="P1767" s="38"/>
      <c r="Q1767" s="38"/>
      <c r="R1767" s="178"/>
      <c r="S1767" s="38"/>
      <c r="T1767" s="178"/>
      <c r="U1767" s="38"/>
      <c r="AA1767" s="8"/>
      <c r="AB1767" s="366"/>
    </row>
    <row r="1768" spans="15:28">
      <c r="O1768" s="177"/>
      <c r="P1768" s="38"/>
      <c r="Q1768" s="38"/>
      <c r="R1768" s="178"/>
      <c r="S1768" s="38"/>
      <c r="T1768" s="178"/>
      <c r="U1768" s="38"/>
      <c r="AA1768" s="8"/>
      <c r="AB1768" s="366"/>
    </row>
    <row r="1769" spans="15:28">
      <c r="O1769" s="177"/>
      <c r="P1769" s="38"/>
      <c r="Q1769" s="38"/>
      <c r="R1769" s="178"/>
      <c r="S1769" s="38"/>
      <c r="T1769" s="178"/>
      <c r="U1769" s="38"/>
      <c r="AA1769" s="8"/>
      <c r="AB1769" s="366"/>
    </row>
    <row r="1770" spans="15:28">
      <c r="O1770" s="177"/>
      <c r="P1770" s="38"/>
      <c r="Q1770" s="38"/>
      <c r="R1770" s="178"/>
      <c r="S1770" s="38"/>
      <c r="T1770" s="178"/>
      <c r="U1770" s="38"/>
      <c r="AA1770" s="8"/>
      <c r="AB1770" s="366"/>
    </row>
    <row r="1771" spans="15:28">
      <c r="O1771" s="177"/>
      <c r="P1771" s="38"/>
      <c r="Q1771" s="38"/>
      <c r="R1771" s="178"/>
      <c r="S1771" s="38"/>
      <c r="T1771" s="178"/>
      <c r="U1771" s="38"/>
      <c r="AA1771" s="8"/>
      <c r="AB1771" s="366"/>
    </row>
    <row r="1772" spans="15:28">
      <c r="O1772" s="177"/>
      <c r="P1772" s="38"/>
      <c r="Q1772" s="38"/>
      <c r="R1772" s="178"/>
      <c r="S1772" s="38"/>
      <c r="T1772" s="178"/>
      <c r="U1772" s="38"/>
      <c r="AA1772" s="8"/>
      <c r="AB1772" s="366"/>
    </row>
    <row r="1773" spans="15:28">
      <c r="O1773" s="177"/>
      <c r="P1773" s="38"/>
      <c r="Q1773" s="38"/>
      <c r="R1773" s="178"/>
      <c r="S1773" s="38"/>
      <c r="T1773" s="178"/>
      <c r="U1773" s="38"/>
      <c r="AA1773" s="8"/>
      <c r="AB1773" s="366"/>
    </row>
    <row r="1774" spans="15:28">
      <c r="O1774" s="177"/>
      <c r="P1774" s="38"/>
      <c r="Q1774" s="38"/>
      <c r="R1774" s="178"/>
      <c r="S1774" s="38"/>
      <c r="T1774" s="178"/>
      <c r="U1774" s="38"/>
      <c r="AA1774" s="8"/>
      <c r="AB1774" s="366"/>
    </row>
    <row r="1775" spans="15:28">
      <c r="O1775" s="177"/>
      <c r="P1775" s="38"/>
      <c r="Q1775" s="38"/>
      <c r="R1775" s="178"/>
      <c r="S1775" s="38"/>
      <c r="T1775" s="178"/>
      <c r="U1775" s="38"/>
      <c r="AA1775" s="8"/>
      <c r="AB1775" s="366"/>
    </row>
    <row r="1776" spans="15:28">
      <c r="O1776" s="177"/>
      <c r="P1776" s="38"/>
      <c r="Q1776" s="38"/>
      <c r="R1776" s="178"/>
      <c r="S1776" s="38"/>
      <c r="T1776" s="178"/>
      <c r="U1776" s="38"/>
      <c r="AA1776" s="8"/>
      <c r="AB1776" s="366"/>
    </row>
    <row r="1777" spans="15:28">
      <c r="O1777" s="177"/>
      <c r="P1777" s="38"/>
      <c r="Q1777" s="38"/>
      <c r="R1777" s="178"/>
      <c r="S1777" s="38"/>
      <c r="T1777" s="178"/>
      <c r="U1777" s="38"/>
      <c r="AA1777" s="8"/>
      <c r="AB1777" s="366"/>
    </row>
    <row r="1778" spans="15:28">
      <c r="O1778" s="177"/>
      <c r="P1778" s="38"/>
      <c r="Q1778" s="38"/>
      <c r="R1778" s="178"/>
      <c r="S1778" s="38"/>
      <c r="T1778" s="178"/>
      <c r="U1778" s="38"/>
      <c r="AA1778" s="8"/>
      <c r="AB1778" s="366"/>
    </row>
    <row r="1779" spans="15:28">
      <c r="O1779" s="177"/>
      <c r="P1779" s="38"/>
      <c r="Q1779" s="38"/>
      <c r="R1779" s="178"/>
      <c r="S1779" s="38"/>
      <c r="T1779" s="178"/>
      <c r="U1779" s="38"/>
      <c r="AA1779" s="8"/>
      <c r="AB1779" s="366"/>
    </row>
    <row r="1780" spans="15:28">
      <c r="O1780" s="177"/>
      <c r="P1780" s="38"/>
      <c r="Q1780" s="38"/>
      <c r="R1780" s="178"/>
      <c r="S1780" s="38"/>
      <c r="T1780" s="178"/>
      <c r="U1780" s="38"/>
      <c r="AA1780" s="8"/>
      <c r="AB1780" s="366"/>
    </row>
    <row r="1781" spans="15:28">
      <c r="O1781" s="177"/>
      <c r="P1781" s="38"/>
      <c r="Q1781" s="38"/>
      <c r="R1781" s="178"/>
      <c r="S1781" s="38"/>
      <c r="T1781" s="178"/>
      <c r="U1781" s="38"/>
      <c r="AA1781" s="8"/>
      <c r="AB1781" s="366"/>
    </row>
    <row r="1782" spans="15:28">
      <c r="O1782" s="177"/>
      <c r="P1782" s="38"/>
      <c r="Q1782" s="38"/>
      <c r="R1782" s="178"/>
      <c r="S1782" s="38"/>
      <c r="T1782" s="178"/>
      <c r="U1782" s="38"/>
      <c r="AA1782" s="8"/>
      <c r="AB1782" s="366"/>
    </row>
    <row r="1783" spans="15:28">
      <c r="O1783" s="177"/>
      <c r="P1783" s="38"/>
      <c r="Q1783" s="38"/>
      <c r="R1783" s="178"/>
      <c r="S1783" s="38"/>
      <c r="T1783" s="178"/>
      <c r="U1783" s="38"/>
      <c r="AA1783" s="8"/>
      <c r="AB1783" s="366"/>
    </row>
    <row r="1784" spans="15:28">
      <c r="O1784" s="177"/>
      <c r="P1784" s="38"/>
      <c r="Q1784" s="38"/>
      <c r="R1784" s="178"/>
      <c r="S1784" s="38"/>
      <c r="T1784" s="178"/>
      <c r="U1784" s="38"/>
      <c r="AA1784" s="8"/>
      <c r="AB1784" s="366"/>
    </row>
    <row r="1785" spans="15:28">
      <c r="O1785" s="177"/>
      <c r="P1785" s="38"/>
      <c r="Q1785" s="38"/>
      <c r="R1785" s="178"/>
      <c r="S1785" s="38"/>
      <c r="T1785" s="178"/>
      <c r="U1785" s="38"/>
      <c r="AA1785" s="8"/>
      <c r="AB1785" s="366"/>
    </row>
    <row r="1786" spans="15:28">
      <c r="O1786" s="177"/>
      <c r="P1786" s="38"/>
      <c r="Q1786" s="38"/>
      <c r="R1786" s="178"/>
      <c r="S1786" s="38"/>
      <c r="T1786" s="178"/>
      <c r="U1786" s="38"/>
      <c r="AA1786" s="8"/>
      <c r="AB1786" s="366"/>
    </row>
    <row r="1787" spans="15:28">
      <c r="O1787" s="177"/>
      <c r="P1787" s="38"/>
      <c r="Q1787" s="38"/>
      <c r="R1787" s="178"/>
      <c r="S1787" s="38"/>
      <c r="T1787" s="178"/>
      <c r="U1787" s="38"/>
      <c r="AA1787" s="8"/>
      <c r="AB1787" s="366"/>
    </row>
    <row r="1788" spans="15:28">
      <c r="O1788" s="177"/>
      <c r="P1788" s="38"/>
      <c r="Q1788" s="38"/>
      <c r="R1788" s="178"/>
      <c r="S1788" s="38"/>
      <c r="T1788" s="178"/>
      <c r="U1788" s="38"/>
      <c r="AA1788" s="8"/>
      <c r="AB1788" s="366"/>
    </row>
    <row r="1789" spans="15:28">
      <c r="O1789" s="177"/>
      <c r="P1789" s="38"/>
      <c r="Q1789" s="38"/>
      <c r="R1789" s="178"/>
      <c r="S1789" s="38"/>
      <c r="T1789" s="178"/>
      <c r="U1789" s="38"/>
      <c r="AA1789" s="8"/>
      <c r="AB1789" s="366"/>
    </row>
    <row r="1790" spans="15:28">
      <c r="O1790" s="177"/>
      <c r="P1790" s="38"/>
      <c r="Q1790" s="38"/>
      <c r="R1790" s="178"/>
      <c r="S1790" s="38"/>
      <c r="T1790" s="178"/>
      <c r="U1790" s="38"/>
      <c r="AA1790" s="8"/>
      <c r="AB1790" s="366"/>
    </row>
    <row r="1791" spans="15:28">
      <c r="O1791" s="177"/>
      <c r="P1791" s="38"/>
      <c r="Q1791" s="38"/>
      <c r="R1791" s="178"/>
      <c r="S1791" s="38"/>
      <c r="T1791" s="178"/>
      <c r="U1791" s="38"/>
      <c r="AA1791" s="8"/>
      <c r="AB1791" s="366"/>
    </row>
    <row r="1792" spans="15:28">
      <c r="O1792" s="177"/>
      <c r="P1792" s="38"/>
      <c r="Q1792" s="38"/>
      <c r="R1792" s="178"/>
      <c r="S1792" s="38"/>
      <c r="T1792" s="178"/>
      <c r="U1792" s="38"/>
      <c r="AA1792" s="8"/>
      <c r="AB1792" s="366"/>
    </row>
    <row r="1793" spans="15:28">
      <c r="O1793" s="177"/>
      <c r="P1793" s="38"/>
      <c r="Q1793" s="38"/>
      <c r="R1793" s="178"/>
      <c r="S1793" s="38"/>
      <c r="T1793" s="178"/>
      <c r="U1793" s="38"/>
      <c r="AA1793" s="8"/>
      <c r="AB1793" s="366"/>
    </row>
    <row r="1794" spans="15:28">
      <c r="O1794" s="177"/>
      <c r="P1794" s="38"/>
      <c r="Q1794" s="38"/>
      <c r="R1794" s="178"/>
      <c r="S1794" s="38"/>
      <c r="T1794" s="178"/>
      <c r="U1794" s="38"/>
      <c r="AA1794" s="8"/>
      <c r="AB1794" s="366"/>
    </row>
    <row r="1795" spans="15:28">
      <c r="O1795" s="177"/>
      <c r="P1795" s="38"/>
      <c r="Q1795" s="38"/>
      <c r="R1795" s="178"/>
      <c r="S1795" s="38"/>
      <c r="T1795" s="178"/>
      <c r="U1795" s="38"/>
      <c r="AA1795" s="8"/>
      <c r="AB1795" s="366"/>
    </row>
    <row r="1796" spans="15:28">
      <c r="O1796" s="177"/>
      <c r="P1796" s="38"/>
      <c r="Q1796" s="38"/>
      <c r="R1796" s="178"/>
      <c r="S1796" s="38"/>
      <c r="T1796" s="178"/>
      <c r="U1796" s="38"/>
      <c r="AA1796" s="8"/>
      <c r="AB1796" s="366"/>
    </row>
    <row r="1797" spans="15:28">
      <c r="O1797" s="177"/>
      <c r="P1797" s="38"/>
      <c r="Q1797" s="38"/>
      <c r="R1797" s="178"/>
      <c r="S1797" s="38"/>
      <c r="T1797" s="178"/>
      <c r="U1797" s="38"/>
      <c r="AA1797" s="8"/>
      <c r="AB1797" s="366"/>
    </row>
    <row r="1798" spans="15:28">
      <c r="O1798" s="177"/>
      <c r="P1798" s="38"/>
      <c r="Q1798" s="38"/>
      <c r="R1798" s="178"/>
      <c r="S1798" s="38"/>
      <c r="T1798" s="178"/>
      <c r="U1798" s="38"/>
      <c r="AA1798" s="8"/>
      <c r="AB1798" s="366"/>
    </row>
    <row r="1799" spans="15:28">
      <c r="O1799" s="177"/>
      <c r="P1799" s="38"/>
      <c r="Q1799" s="38"/>
      <c r="R1799" s="178"/>
      <c r="S1799" s="38"/>
      <c r="T1799" s="178"/>
      <c r="U1799" s="38"/>
      <c r="AA1799" s="8"/>
      <c r="AB1799" s="366"/>
    </row>
    <row r="1800" spans="15:28">
      <c r="O1800" s="177"/>
      <c r="P1800" s="38"/>
      <c r="Q1800" s="38"/>
      <c r="R1800" s="178"/>
      <c r="S1800" s="38"/>
      <c r="T1800" s="178"/>
      <c r="U1800" s="38"/>
      <c r="AA1800" s="8"/>
      <c r="AB1800" s="366"/>
    </row>
    <row r="1801" spans="15:28">
      <c r="O1801" s="177"/>
      <c r="P1801" s="38"/>
      <c r="Q1801" s="38"/>
      <c r="R1801" s="178"/>
      <c r="S1801" s="38"/>
      <c r="T1801" s="178"/>
      <c r="U1801" s="38"/>
      <c r="AA1801" s="8"/>
      <c r="AB1801" s="366"/>
    </row>
    <row r="1802" spans="15:28">
      <c r="O1802" s="177"/>
      <c r="P1802" s="38"/>
      <c r="Q1802" s="38"/>
      <c r="R1802" s="178"/>
      <c r="S1802" s="38"/>
      <c r="T1802" s="178"/>
      <c r="U1802" s="38"/>
      <c r="AA1802" s="8"/>
      <c r="AB1802" s="366"/>
    </row>
    <row r="1803" spans="15:28">
      <c r="O1803" s="177"/>
      <c r="P1803" s="38"/>
      <c r="Q1803" s="38"/>
      <c r="R1803" s="178"/>
      <c r="S1803" s="38"/>
      <c r="T1803" s="178"/>
      <c r="U1803" s="38"/>
      <c r="AA1803" s="8"/>
      <c r="AB1803" s="366"/>
    </row>
    <row r="1804" spans="15:28">
      <c r="O1804" s="177"/>
      <c r="P1804" s="38"/>
      <c r="Q1804" s="38"/>
      <c r="R1804" s="178"/>
      <c r="S1804" s="38"/>
      <c r="T1804" s="178"/>
      <c r="U1804" s="38"/>
      <c r="AA1804" s="8"/>
      <c r="AB1804" s="366"/>
    </row>
    <row r="1805" spans="15:28">
      <c r="O1805" s="177"/>
      <c r="P1805" s="38"/>
      <c r="Q1805" s="38"/>
      <c r="R1805" s="178"/>
      <c r="S1805" s="38"/>
      <c r="T1805" s="178"/>
      <c r="U1805" s="38"/>
      <c r="AA1805" s="8"/>
      <c r="AB1805" s="366"/>
    </row>
    <row r="1806" spans="15:28">
      <c r="O1806" s="177"/>
      <c r="P1806" s="38"/>
      <c r="Q1806" s="38"/>
      <c r="R1806" s="178"/>
      <c r="S1806" s="38"/>
      <c r="T1806" s="178"/>
      <c r="U1806" s="38"/>
      <c r="AA1806" s="8"/>
      <c r="AB1806" s="366"/>
    </row>
    <row r="1807" spans="15:28">
      <c r="O1807" s="177"/>
      <c r="P1807" s="38"/>
      <c r="Q1807" s="38"/>
      <c r="R1807" s="178"/>
      <c r="S1807" s="38"/>
      <c r="T1807" s="178"/>
      <c r="U1807" s="38"/>
      <c r="AA1807" s="8"/>
      <c r="AB1807" s="366"/>
    </row>
    <row r="1808" spans="15:28">
      <c r="O1808" s="177"/>
      <c r="P1808" s="38"/>
      <c r="Q1808" s="38"/>
      <c r="R1808" s="178"/>
      <c r="S1808" s="38"/>
      <c r="T1808" s="178"/>
      <c r="U1808" s="38"/>
      <c r="AA1808" s="8"/>
      <c r="AB1808" s="366"/>
    </row>
    <row r="1809" spans="15:28">
      <c r="O1809" s="177"/>
      <c r="P1809" s="38"/>
      <c r="Q1809" s="38"/>
      <c r="R1809" s="178"/>
      <c r="S1809" s="38"/>
      <c r="T1809" s="178"/>
      <c r="U1809" s="38"/>
      <c r="AA1809" s="8"/>
      <c r="AB1809" s="366"/>
    </row>
    <row r="1810" spans="15:28">
      <c r="O1810" s="177"/>
      <c r="P1810" s="38"/>
      <c r="Q1810" s="38"/>
      <c r="R1810" s="178"/>
      <c r="S1810" s="38"/>
      <c r="T1810" s="178"/>
      <c r="U1810" s="38"/>
      <c r="AA1810" s="8"/>
      <c r="AB1810" s="366"/>
    </row>
    <row r="1811" spans="15:28">
      <c r="O1811" s="177"/>
      <c r="P1811" s="38"/>
      <c r="Q1811" s="38"/>
      <c r="R1811" s="178"/>
      <c r="S1811" s="38"/>
      <c r="T1811" s="178"/>
      <c r="U1811" s="38"/>
      <c r="AA1811" s="8"/>
      <c r="AB1811" s="366"/>
    </row>
    <row r="1812" spans="15:28">
      <c r="O1812" s="177"/>
      <c r="P1812" s="38"/>
      <c r="Q1812" s="38"/>
      <c r="R1812" s="178"/>
      <c r="S1812" s="38"/>
      <c r="T1812" s="178"/>
      <c r="U1812" s="38"/>
      <c r="AA1812" s="8"/>
      <c r="AB1812" s="366"/>
    </row>
    <row r="1813" spans="15:28">
      <c r="O1813" s="177"/>
      <c r="P1813" s="38"/>
      <c r="Q1813" s="38"/>
      <c r="R1813" s="178"/>
      <c r="S1813" s="38"/>
      <c r="T1813" s="178"/>
      <c r="U1813" s="38"/>
      <c r="AA1813" s="8"/>
      <c r="AB1813" s="366"/>
    </row>
    <row r="1814" spans="15:28">
      <c r="O1814" s="177"/>
      <c r="P1814" s="38"/>
      <c r="Q1814" s="38"/>
      <c r="R1814" s="178"/>
      <c r="S1814" s="38"/>
      <c r="T1814" s="178"/>
      <c r="U1814" s="38"/>
      <c r="AA1814" s="8"/>
      <c r="AB1814" s="366"/>
    </row>
    <row r="1815" spans="15:28">
      <c r="O1815" s="177"/>
      <c r="P1815" s="38"/>
      <c r="Q1815" s="38"/>
      <c r="R1815" s="178"/>
      <c r="S1815" s="38"/>
      <c r="T1815" s="178"/>
      <c r="U1815" s="38"/>
      <c r="AA1815" s="8"/>
      <c r="AB1815" s="366"/>
    </row>
    <row r="1816" spans="15:28">
      <c r="O1816" s="177"/>
      <c r="P1816" s="38"/>
      <c r="Q1816" s="38"/>
      <c r="R1816" s="178"/>
      <c r="S1816" s="38"/>
      <c r="T1816" s="178"/>
      <c r="U1816" s="38"/>
      <c r="AA1816" s="8"/>
      <c r="AB1816" s="366"/>
    </row>
    <row r="1817" spans="15:28">
      <c r="O1817" s="177"/>
      <c r="P1817" s="38"/>
      <c r="Q1817" s="38"/>
      <c r="R1817" s="178"/>
      <c r="S1817" s="38"/>
      <c r="T1817" s="178"/>
      <c r="U1817" s="38"/>
      <c r="AA1817" s="8"/>
      <c r="AB1817" s="366"/>
    </row>
    <row r="1818" spans="15:28">
      <c r="O1818" s="177"/>
      <c r="P1818" s="38"/>
      <c r="Q1818" s="38"/>
      <c r="R1818" s="178"/>
      <c r="S1818" s="38"/>
      <c r="T1818" s="178"/>
      <c r="U1818" s="38"/>
      <c r="AA1818" s="8"/>
      <c r="AB1818" s="366"/>
    </row>
    <row r="1819" spans="15:28">
      <c r="O1819" s="177"/>
      <c r="P1819" s="38"/>
      <c r="Q1819" s="38"/>
      <c r="R1819" s="178"/>
      <c r="S1819" s="38"/>
      <c r="T1819" s="178"/>
      <c r="U1819" s="38"/>
      <c r="AA1819" s="8"/>
      <c r="AB1819" s="366"/>
    </row>
    <row r="1820" spans="15:28">
      <c r="O1820" s="177"/>
      <c r="P1820" s="38"/>
      <c r="Q1820" s="38"/>
      <c r="R1820" s="178"/>
      <c r="S1820" s="38"/>
      <c r="T1820" s="178"/>
      <c r="U1820" s="38"/>
      <c r="AA1820" s="8"/>
      <c r="AB1820" s="366"/>
    </row>
    <row r="1821" spans="15:28">
      <c r="O1821" s="177"/>
      <c r="P1821" s="38"/>
      <c r="Q1821" s="38"/>
      <c r="R1821" s="178"/>
      <c r="S1821" s="38"/>
      <c r="T1821" s="178"/>
      <c r="U1821" s="38"/>
      <c r="AA1821" s="8"/>
      <c r="AB1821" s="366"/>
    </row>
    <row r="1822" spans="15:28">
      <c r="O1822" s="177"/>
      <c r="P1822" s="38"/>
      <c r="Q1822" s="38"/>
      <c r="R1822" s="178"/>
      <c r="S1822" s="38"/>
      <c r="T1822" s="178"/>
      <c r="U1822" s="38"/>
      <c r="AA1822" s="8"/>
      <c r="AB1822" s="366"/>
    </row>
    <row r="1823" spans="15:28">
      <c r="O1823" s="177"/>
      <c r="P1823" s="38"/>
      <c r="Q1823" s="38"/>
      <c r="R1823" s="178"/>
      <c r="S1823" s="38"/>
      <c r="T1823" s="178"/>
      <c r="U1823" s="38"/>
      <c r="AA1823" s="8"/>
      <c r="AB1823" s="366"/>
    </row>
    <row r="1824" spans="15:28">
      <c r="O1824" s="177"/>
      <c r="P1824" s="38"/>
      <c r="Q1824" s="38"/>
      <c r="R1824" s="178"/>
      <c r="S1824" s="38"/>
      <c r="T1824" s="178"/>
      <c r="U1824" s="38"/>
      <c r="AA1824" s="8"/>
      <c r="AB1824" s="366"/>
    </row>
    <row r="1825" spans="15:28">
      <c r="O1825" s="177"/>
      <c r="P1825" s="38"/>
      <c r="Q1825" s="38"/>
      <c r="R1825" s="178"/>
      <c r="S1825" s="38"/>
      <c r="T1825" s="178"/>
      <c r="U1825" s="38"/>
      <c r="AA1825" s="8"/>
      <c r="AB1825" s="366"/>
    </row>
    <row r="1826" spans="15:28">
      <c r="O1826" s="177"/>
      <c r="P1826" s="38"/>
      <c r="Q1826" s="38"/>
      <c r="R1826" s="178"/>
      <c r="S1826" s="38"/>
      <c r="T1826" s="178"/>
      <c r="U1826" s="38"/>
      <c r="AA1826" s="8"/>
      <c r="AB1826" s="366"/>
    </row>
    <row r="1827" spans="15:28">
      <c r="O1827" s="177"/>
      <c r="P1827" s="38"/>
      <c r="Q1827" s="38"/>
      <c r="R1827" s="178"/>
      <c r="S1827" s="38"/>
      <c r="T1827" s="178"/>
      <c r="U1827" s="38"/>
      <c r="AA1827" s="8"/>
      <c r="AB1827" s="366"/>
    </row>
    <row r="1828" spans="15:28">
      <c r="O1828" s="177"/>
      <c r="P1828" s="38"/>
      <c r="Q1828" s="38"/>
      <c r="R1828" s="178"/>
      <c r="S1828" s="38"/>
      <c r="T1828" s="178"/>
      <c r="U1828" s="38"/>
      <c r="AA1828" s="8"/>
      <c r="AB1828" s="366"/>
    </row>
    <row r="1829" spans="15:28">
      <c r="O1829" s="177"/>
      <c r="P1829" s="38"/>
      <c r="Q1829" s="38"/>
      <c r="R1829" s="178"/>
      <c r="S1829" s="38"/>
      <c r="T1829" s="178"/>
      <c r="U1829" s="38"/>
      <c r="AA1829" s="8"/>
      <c r="AB1829" s="366"/>
    </row>
    <row r="1830" spans="15:28">
      <c r="O1830" s="177"/>
      <c r="P1830" s="38"/>
      <c r="Q1830" s="38"/>
      <c r="R1830" s="178"/>
      <c r="S1830" s="38"/>
      <c r="T1830" s="178"/>
      <c r="U1830" s="38"/>
      <c r="AA1830" s="8"/>
      <c r="AB1830" s="366"/>
    </row>
    <row r="1831" spans="15:28">
      <c r="O1831" s="177"/>
      <c r="P1831" s="38"/>
      <c r="Q1831" s="38"/>
      <c r="R1831" s="178"/>
      <c r="S1831" s="38"/>
      <c r="T1831" s="178"/>
      <c r="U1831" s="38"/>
      <c r="AA1831" s="8"/>
      <c r="AB1831" s="366"/>
    </row>
    <row r="1832" spans="15:28">
      <c r="O1832" s="177"/>
      <c r="P1832" s="38"/>
      <c r="Q1832" s="38"/>
      <c r="R1832" s="178"/>
      <c r="S1832" s="38"/>
      <c r="T1832" s="178"/>
      <c r="U1832" s="38"/>
      <c r="AA1832" s="8"/>
      <c r="AB1832" s="366"/>
    </row>
    <row r="1833" spans="15:28">
      <c r="O1833" s="177"/>
      <c r="P1833" s="38"/>
      <c r="Q1833" s="38"/>
      <c r="R1833" s="178"/>
      <c r="S1833" s="38"/>
      <c r="T1833" s="178"/>
      <c r="U1833" s="38"/>
      <c r="AA1833" s="8"/>
      <c r="AB1833" s="366"/>
    </row>
    <row r="1834" spans="15:28">
      <c r="O1834" s="177"/>
      <c r="P1834" s="38"/>
      <c r="Q1834" s="38"/>
      <c r="R1834" s="178"/>
      <c r="S1834" s="38"/>
      <c r="T1834" s="178"/>
      <c r="U1834" s="38"/>
      <c r="AA1834" s="8"/>
      <c r="AB1834" s="366"/>
    </row>
    <row r="1835" spans="15:28">
      <c r="O1835" s="177"/>
      <c r="P1835" s="38"/>
      <c r="Q1835" s="38"/>
      <c r="R1835" s="178"/>
      <c r="S1835" s="38"/>
      <c r="T1835" s="178"/>
      <c r="U1835" s="38"/>
      <c r="AA1835" s="8"/>
      <c r="AB1835" s="366"/>
    </row>
    <row r="1836" spans="15:28">
      <c r="O1836" s="177"/>
      <c r="P1836" s="38"/>
      <c r="Q1836" s="38"/>
      <c r="R1836" s="178"/>
      <c r="S1836" s="38"/>
      <c r="T1836" s="178"/>
      <c r="U1836" s="38"/>
      <c r="AA1836" s="8"/>
      <c r="AB1836" s="366"/>
    </row>
    <row r="1837" spans="15:28">
      <c r="O1837" s="177"/>
      <c r="P1837" s="38"/>
      <c r="Q1837" s="38"/>
      <c r="R1837" s="178"/>
      <c r="S1837" s="38"/>
      <c r="T1837" s="178"/>
      <c r="U1837" s="38"/>
      <c r="AA1837" s="8"/>
      <c r="AB1837" s="366"/>
    </row>
    <row r="1838" spans="15:28">
      <c r="O1838" s="177"/>
      <c r="P1838" s="38"/>
      <c r="Q1838" s="38"/>
      <c r="R1838" s="178"/>
      <c r="S1838" s="38"/>
      <c r="T1838" s="178"/>
      <c r="U1838" s="38"/>
      <c r="AA1838" s="8"/>
      <c r="AB1838" s="366"/>
    </row>
    <row r="1839" spans="15:28">
      <c r="O1839" s="177"/>
      <c r="P1839" s="38"/>
      <c r="Q1839" s="38"/>
      <c r="R1839" s="178"/>
      <c r="S1839" s="38"/>
      <c r="T1839" s="178"/>
      <c r="U1839" s="38"/>
      <c r="AA1839" s="8"/>
      <c r="AB1839" s="366"/>
    </row>
    <row r="1840" spans="15:28">
      <c r="O1840" s="177"/>
      <c r="P1840" s="38"/>
      <c r="Q1840" s="38"/>
      <c r="R1840" s="178"/>
      <c r="S1840" s="38"/>
      <c r="T1840" s="178"/>
      <c r="U1840" s="38"/>
      <c r="AA1840" s="8"/>
      <c r="AB1840" s="366"/>
    </row>
    <row r="1841" spans="15:28">
      <c r="O1841" s="177"/>
      <c r="P1841" s="38"/>
      <c r="Q1841" s="38"/>
      <c r="R1841" s="178"/>
      <c r="S1841" s="38"/>
      <c r="T1841" s="178"/>
      <c r="U1841" s="38"/>
      <c r="AA1841" s="8"/>
      <c r="AB1841" s="366"/>
    </row>
    <row r="1842" spans="15:28">
      <c r="O1842" s="177"/>
      <c r="P1842" s="38"/>
      <c r="Q1842" s="38"/>
      <c r="R1842" s="178"/>
      <c r="S1842" s="38"/>
      <c r="T1842" s="178"/>
      <c r="U1842" s="38"/>
      <c r="AA1842" s="8"/>
      <c r="AB1842" s="366"/>
    </row>
    <row r="1843" spans="15:28">
      <c r="O1843" s="177"/>
      <c r="P1843" s="38"/>
      <c r="Q1843" s="38"/>
      <c r="R1843" s="178"/>
      <c r="S1843" s="38"/>
      <c r="T1843" s="178"/>
      <c r="U1843" s="38"/>
      <c r="AA1843" s="8"/>
      <c r="AB1843" s="366"/>
    </row>
    <row r="1844" spans="15:28">
      <c r="O1844" s="177"/>
      <c r="P1844" s="38"/>
      <c r="Q1844" s="38"/>
      <c r="R1844" s="178"/>
      <c r="S1844" s="38"/>
      <c r="T1844" s="178"/>
      <c r="U1844" s="38"/>
      <c r="AA1844" s="8"/>
      <c r="AB1844" s="366"/>
    </row>
    <row r="1845" spans="15:28">
      <c r="O1845" s="177"/>
      <c r="P1845" s="38"/>
      <c r="Q1845" s="38"/>
      <c r="R1845" s="178"/>
      <c r="S1845" s="38"/>
      <c r="T1845" s="178"/>
      <c r="U1845" s="38"/>
      <c r="AA1845" s="8"/>
      <c r="AB1845" s="366"/>
    </row>
    <row r="1846" spans="15:28">
      <c r="O1846" s="177"/>
      <c r="P1846" s="38"/>
      <c r="Q1846" s="38"/>
      <c r="R1846" s="178"/>
      <c r="S1846" s="38"/>
      <c r="T1846" s="178"/>
      <c r="U1846" s="38"/>
      <c r="AA1846" s="8"/>
      <c r="AB1846" s="366"/>
    </row>
    <row r="1847" spans="15:28">
      <c r="O1847" s="177"/>
      <c r="P1847" s="38"/>
      <c r="Q1847" s="38"/>
      <c r="R1847" s="178"/>
      <c r="S1847" s="38"/>
      <c r="T1847" s="178"/>
      <c r="U1847" s="38"/>
      <c r="AA1847" s="8"/>
      <c r="AB1847" s="366"/>
    </row>
    <row r="1848" spans="15:28">
      <c r="O1848" s="177"/>
      <c r="P1848" s="38"/>
      <c r="Q1848" s="38"/>
      <c r="R1848" s="178"/>
      <c r="S1848" s="38"/>
      <c r="T1848" s="178"/>
      <c r="U1848" s="38"/>
      <c r="AA1848" s="8"/>
      <c r="AB1848" s="366"/>
    </row>
    <row r="1849" spans="15:28">
      <c r="O1849" s="177"/>
      <c r="P1849" s="38"/>
      <c r="Q1849" s="38"/>
      <c r="R1849" s="178"/>
      <c r="S1849" s="38"/>
      <c r="T1849" s="178"/>
      <c r="U1849" s="38"/>
      <c r="AA1849" s="8"/>
      <c r="AB1849" s="366"/>
    </row>
    <row r="1850" spans="15:28">
      <c r="O1850" s="177"/>
      <c r="P1850" s="38"/>
      <c r="Q1850" s="38"/>
      <c r="R1850" s="178"/>
      <c r="S1850" s="38"/>
      <c r="T1850" s="178"/>
      <c r="U1850" s="38"/>
      <c r="AA1850" s="8"/>
      <c r="AB1850" s="366"/>
    </row>
    <row r="1851" spans="15:28">
      <c r="O1851" s="177"/>
      <c r="P1851" s="38"/>
      <c r="Q1851" s="38"/>
      <c r="R1851" s="178"/>
      <c r="S1851" s="38"/>
      <c r="T1851" s="178"/>
      <c r="U1851" s="38"/>
      <c r="AA1851" s="8"/>
      <c r="AB1851" s="366"/>
    </row>
    <row r="1852" spans="15:28">
      <c r="O1852" s="177"/>
      <c r="P1852" s="38"/>
      <c r="Q1852" s="38"/>
      <c r="R1852" s="178"/>
      <c r="S1852" s="38"/>
      <c r="T1852" s="178"/>
      <c r="U1852" s="38"/>
      <c r="AA1852" s="8"/>
      <c r="AB1852" s="366"/>
    </row>
    <row r="1853" spans="15:28">
      <c r="O1853" s="177"/>
      <c r="P1853" s="38"/>
      <c r="Q1853" s="38"/>
      <c r="R1853" s="178"/>
      <c r="S1853" s="38"/>
      <c r="T1853" s="178"/>
      <c r="U1853" s="38"/>
      <c r="AA1853" s="8"/>
      <c r="AB1853" s="366"/>
    </row>
    <row r="1854" spans="15:28">
      <c r="O1854" s="177"/>
      <c r="P1854" s="38"/>
      <c r="Q1854" s="38"/>
      <c r="R1854" s="178"/>
      <c r="S1854" s="38"/>
      <c r="T1854" s="178"/>
      <c r="U1854" s="38"/>
      <c r="AA1854" s="8"/>
      <c r="AB1854" s="366"/>
    </row>
    <row r="1855" spans="15:28">
      <c r="O1855" s="177"/>
      <c r="P1855" s="38"/>
      <c r="Q1855" s="38"/>
      <c r="R1855" s="178"/>
      <c r="S1855" s="38"/>
      <c r="T1855" s="178"/>
      <c r="U1855" s="38"/>
      <c r="AA1855" s="8"/>
      <c r="AB1855" s="366"/>
    </row>
    <row r="1856" spans="15:28">
      <c r="O1856" s="177"/>
      <c r="P1856" s="38"/>
      <c r="Q1856" s="38"/>
      <c r="R1856" s="178"/>
      <c r="S1856" s="38"/>
      <c r="T1856" s="178"/>
      <c r="U1856" s="38"/>
      <c r="AA1856" s="8"/>
      <c r="AB1856" s="366"/>
    </row>
    <row r="1857" spans="15:28">
      <c r="O1857" s="177"/>
      <c r="P1857" s="38"/>
      <c r="Q1857" s="38"/>
      <c r="R1857" s="178"/>
      <c r="S1857" s="38"/>
      <c r="T1857" s="178"/>
      <c r="U1857" s="38"/>
      <c r="AA1857" s="8"/>
      <c r="AB1857" s="366"/>
    </row>
    <row r="1858" spans="15:28">
      <c r="O1858" s="177"/>
      <c r="P1858" s="38"/>
      <c r="Q1858" s="38"/>
      <c r="R1858" s="178"/>
      <c r="S1858" s="38"/>
      <c r="T1858" s="178"/>
      <c r="U1858" s="38"/>
      <c r="AA1858" s="8"/>
      <c r="AB1858" s="366"/>
    </row>
    <row r="1859" spans="15:28">
      <c r="O1859" s="177"/>
      <c r="P1859" s="38"/>
      <c r="Q1859" s="38"/>
      <c r="R1859" s="178"/>
      <c r="S1859" s="38"/>
      <c r="T1859" s="178"/>
      <c r="U1859" s="38"/>
      <c r="AA1859" s="8"/>
      <c r="AB1859" s="366"/>
    </row>
    <row r="1860" spans="15:28">
      <c r="O1860" s="177"/>
      <c r="P1860" s="38"/>
      <c r="Q1860" s="38"/>
      <c r="R1860" s="178"/>
      <c r="S1860" s="38"/>
      <c r="T1860" s="178"/>
      <c r="U1860" s="38"/>
      <c r="AA1860" s="8"/>
      <c r="AB1860" s="366"/>
    </row>
    <row r="1861" spans="15:28">
      <c r="O1861" s="177"/>
      <c r="P1861" s="38"/>
      <c r="Q1861" s="38"/>
      <c r="R1861" s="178"/>
      <c r="S1861" s="38"/>
      <c r="T1861" s="178"/>
      <c r="U1861" s="38"/>
      <c r="AA1861" s="8"/>
      <c r="AB1861" s="366"/>
    </row>
    <row r="1862" spans="15:28">
      <c r="O1862" s="177"/>
      <c r="P1862" s="38"/>
      <c r="Q1862" s="38"/>
      <c r="R1862" s="178"/>
      <c r="S1862" s="38"/>
      <c r="T1862" s="178"/>
      <c r="U1862" s="38"/>
      <c r="AA1862" s="8"/>
      <c r="AB1862" s="366"/>
    </row>
    <row r="1863" spans="15:28">
      <c r="O1863" s="177"/>
      <c r="P1863" s="38"/>
      <c r="Q1863" s="38"/>
      <c r="R1863" s="178"/>
      <c r="S1863" s="38"/>
      <c r="T1863" s="178"/>
      <c r="U1863" s="38"/>
      <c r="AA1863" s="8"/>
      <c r="AB1863" s="366"/>
    </row>
    <row r="1864" spans="15:28">
      <c r="O1864" s="177"/>
      <c r="P1864" s="38"/>
      <c r="Q1864" s="38"/>
      <c r="R1864" s="178"/>
      <c r="S1864" s="38"/>
      <c r="T1864" s="178"/>
      <c r="U1864" s="38"/>
      <c r="AA1864" s="8"/>
      <c r="AB1864" s="366"/>
    </row>
    <row r="1865" spans="15:28">
      <c r="O1865" s="177"/>
      <c r="P1865" s="38"/>
      <c r="Q1865" s="38"/>
      <c r="R1865" s="178"/>
      <c r="S1865" s="38"/>
      <c r="T1865" s="178"/>
      <c r="U1865" s="38"/>
      <c r="AA1865" s="8"/>
      <c r="AB1865" s="366"/>
    </row>
    <row r="1866" spans="15:28">
      <c r="O1866" s="177"/>
      <c r="P1866" s="38"/>
      <c r="Q1866" s="38"/>
      <c r="R1866" s="178"/>
      <c r="S1866" s="38"/>
      <c r="T1866" s="178"/>
      <c r="U1866" s="38"/>
      <c r="AA1866" s="8"/>
      <c r="AB1866" s="366"/>
    </row>
    <row r="1867" spans="15:28">
      <c r="O1867" s="177"/>
      <c r="P1867" s="38"/>
      <c r="Q1867" s="38"/>
      <c r="R1867" s="178"/>
      <c r="S1867" s="38"/>
      <c r="T1867" s="178"/>
      <c r="U1867" s="38"/>
      <c r="AA1867" s="8"/>
      <c r="AB1867" s="366"/>
    </row>
    <row r="1868" spans="15:28">
      <c r="O1868" s="177"/>
      <c r="P1868" s="38"/>
      <c r="Q1868" s="38"/>
      <c r="R1868" s="178"/>
      <c r="S1868" s="38"/>
      <c r="T1868" s="178"/>
      <c r="U1868" s="38"/>
      <c r="AA1868" s="8"/>
      <c r="AB1868" s="366"/>
    </row>
    <row r="1869" spans="15:28">
      <c r="O1869" s="177"/>
      <c r="P1869" s="38"/>
      <c r="Q1869" s="38"/>
      <c r="R1869" s="178"/>
      <c r="S1869" s="38"/>
      <c r="T1869" s="178"/>
      <c r="U1869" s="38"/>
      <c r="AA1869" s="8"/>
      <c r="AB1869" s="366"/>
    </row>
    <row r="1870" spans="15:28">
      <c r="O1870" s="177"/>
      <c r="P1870" s="38"/>
      <c r="Q1870" s="38"/>
      <c r="R1870" s="178"/>
      <c r="S1870" s="38"/>
      <c r="T1870" s="178"/>
      <c r="U1870" s="38"/>
      <c r="AA1870" s="8"/>
      <c r="AB1870" s="366"/>
    </row>
    <row r="1871" spans="15:28">
      <c r="O1871" s="177"/>
      <c r="P1871" s="38"/>
      <c r="Q1871" s="38"/>
      <c r="R1871" s="178"/>
      <c r="S1871" s="38"/>
      <c r="T1871" s="178"/>
      <c r="U1871" s="38"/>
      <c r="AA1871" s="8"/>
      <c r="AB1871" s="366"/>
    </row>
    <row r="1872" spans="15:28">
      <c r="O1872" s="177"/>
      <c r="P1872" s="38"/>
      <c r="Q1872" s="38"/>
      <c r="R1872" s="178"/>
      <c r="S1872" s="38"/>
      <c r="T1872" s="178"/>
      <c r="U1872" s="38"/>
      <c r="AA1872" s="8"/>
      <c r="AB1872" s="366"/>
    </row>
    <row r="1873" spans="15:28">
      <c r="O1873" s="177"/>
      <c r="P1873" s="38"/>
      <c r="Q1873" s="38"/>
      <c r="R1873" s="178"/>
      <c r="S1873" s="38"/>
      <c r="T1873" s="178"/>
      <c r="U1873" s="38"/>
      <c r="AA1873" s="8"/>
      <c r="AB1873" s="366"/>
    </row>
    <row r="1874" spans="15:28">
      <c r="O1874" s="177"/>
      <c r="P1874" s="38"/>
      <c r="Q1874" s="38"/>
      <c r="R1874" s="178"/>
      <c r="S1874" s="38"/>
      <c r="T1874" s="178"/>
      <c r="U1874" s="38"/>
      <c r="AA1874" s="8"/>
      <c r="AB1874" s="366"/>
    </row>
    <row r="1875" spans="15:28">
      <c r="O1875" s="177"/>
      <c r="P1875" s="38"/>
      <c r="Q1875" s="38"/>
      <c r="R1875" s="178"/>
      <c r="S1875" s="38"/>
      <c r="T1875" s="178"/>
      <c r="U1875" s="38"/>
      <c r="AA1875" s="8"/>
      <c r="AB1875" s="366"/>
    </row>
    <row r="1876" spans="15:28">
      <c r="O1876" s="177"/>
      <c r="P1876" s="38"/>
      <c r="Q1876" s="38"/>
      <c r="R1876" s="178"/>
      <c r="S1876" s="38"/>
      <c r="T1876" s="178"/>
      <c r="U1876" s="38"/>
      <c r="AA1876" s="8"/>
      <c r="AB1876" s="366"/>
    </row>
    <row r="1877" spans="15:28">
      <c r="O1877" s="177"/>
      <c r="P1877" s="38"/>
      <c r="Q1877" s="38"/>
      <c r="R1877" s="178"/>
      <c r="S1877" s="38"/>
      <c r="T1877" s="178"/>
      <c r="U1877" s="38"/>
      <c r="AA1877" s="8"/>
      <c r="AB1877" s="366"/>
    </row>
    <row r="1878" spans="15:28">
      <c r="O1878" s="177"/>
      <c r="P1878" s="38"/>
      <c r="Q1878" s="38"/>
      <c r="R1878" s="178"/>
      <c r="S1878" s="38"/>
      <c r="T1878" s="178"/>
      <c r="U1878" s="38"/>
      <c r="AA1878" s="8"/>
      <c r="AB1878" s="366"/>
    </row>
    <row r="1879" spans="15:28">
      <c r="O1879" s="177"/>
      <c r="P1879" s="38"/>
      <c r="Q1879" s="38"/>
      <c r="R1879" s="178"/>
      <c r="S1879" s="38"/>
      <c r="T1879" s="178"/>
      <c r="U1879" s="38"/>
      <c r="AA1879" s="8"/>
      <c r="AB1879" s="366"/>
    </row>
    <row r="1880" spans="15:28">
      <c r="O1880" s="177"/>
      <c r="P1880" s="38"/>
      <c r="Q1880" s="38"/>
      <c r="R1880" s="178"/>
      <c r="S1880" s="179"/>
      <c r="T1880" s="178"/>
      <c r="U1880" s="38"/>
      <c r="AA1880" s="8"/>
      <c r="AB1880" s="366"/>
    </row>
    <row r="1881" spans="15:28">
      <c r="O1881" s="177"/>
      <c r="P1881" s="38"/>
      <c r="Q1881" s="38"/>
      <c r="R1881" s="178"/>
      <c r="S1881" s="179"/>
      <c r="T1881" s="178"/>
      <c r="U1881" s="38"/>
      <c r="AA1881" s="8"/>
      <c r="AB1881" s="366"/>
    </row>
    <row r="1882" spans="15:28">
      <c r="O1882" s="177"/>
      <c r="P1882" s="38"/>
      <c r="Q1882" s="38"/>
      <c r="R1882" s="178"/>
      <c r="S1882" s="179"/>
      <c r="T1882" s="178"/>
      <c r="U1882" s="38"/>
      <c r="AA1882" s="8"/>
      <c r="AB1882" s="366"/>
    </row>
    <row r="1883" spans="15:28">
      <c r="O1883" s="177"/>
      <c r="P1883" s="38"/>
      <c r="Q1883" s="38"/>
      <c r="R1883" s="178"/>
      <c r="S1883" s="179"/>
      <c r="T1883" s="178"/>
      <c r="U1883" s="38"/>
      <c r="AA1883" s="8"/>
      <c r="AB1883" s="366"/>
    </row>
    <row r="1884" spans="15:28">
      <c r="O1884" s="177"/>
      <c r="P1884" s="38"/>
      <c r="Q1884" s="38"/>
      <c r="R1884" s="178"/>
      <c r="S1884" s="179"/>
      <c r="T1884" s="178"/>
      <c r="U1884" s="38"/>
      <c r="AA1884" s="8"/>
      <c r="AB1884" s="366"/>
    </row>
    <row r="1885" spans="15:28">
      <c r="O1885" s="177"/>
      <c r="P1885" s="38"/>
      <c r="Q1885" s="38"/>
      <c r="R1885" s="178"/>
      <c r="S1885" s="179"/>
      <c r="T1885" s="178"/>
      <c r="U1885" s="38"/>
      <c r="AA1885" s="8"/>
      <c r="AB1885" s="366"/>
    </row>
    <row r="1886" spans="15:28">
      <c r="O1886" s="177"/>
      <c r="P1886" s="38"/>
      <c r="Q1886" s="38"/>
      <c r="R1886" s="178"/>
      <c r="S1886" s="179"/>
      <c r="T1886" s="178"/>
      <c r="U1886" s="38"/>
      <c r="AA1886" s="8"/>
      <c r="AB1886" s="366"/>
    </row>
    <row r="1887" spans="15:28">
      <c r="O1887" s="177"/>
      <c r="P1887" s="38"/>
      <c r="Q1887" s="38"/>
      <c r="R1887" s="178"/>
      <c r="S1887" s="179"/>
      <c r="T1887" s="178"/>
      <c r="U1887" s="38"/>
      <c r="AA1887" s="8"/>
      <c r="AB1887" s="366"/>
    </row>
    <row r="1888" spans="15:28">
      <c r="O1888" s="177"/>
      <c r="P1888" s="38"/>
      <c r="Q1888" s="38"/>
      <c r="R1888" s="178"/>
      <c r="S1888" s="179"/>
      <c r="T1888" s="178"/>
      <c r="U1888" s="38"/>
      <c r="AA1888" s="8"/>
      <c r="AB1888" s="366"/>
    </row>
    <row r="1889" spans="15:28">
      <c r="O1889" s="177"/>
      <c r="P1889" s="38"/>
      <c r="Q1889" s="38"/>
      <c r="R1889" s="178"/>
      <c r="S1889" s="179"/>
      <c r="T1889" s="178"/>
      <c r="U1889" s="38"/>
      <c r="AA1889" s="8"/>
      <c r="AB1889" s="366"/>
    </row>
    <row r="1890" spans="15:28">
      <c r="O1890" s="177"/>
      <c r="P1890" s="38"/>
      <c r="Q1890" s="38"/>
      <c r="R1890" s="178"/>
      <c r="S1890" s="179"/>
      <c r="T1890" s="178"/>
      <c r="U1890" s="38"/>
      <c r="AA1890" s="8"/>
      <c r="AB1890" s="366"/>
    </row>
    <row r="1891" spans="15:28">
      <c r="O1891" s="177"/>
      <c r="P1891" s="38"/>
      <c r="Q1891" s="38"/>
      <c r="R1891" s="178"/>
      <c r="S1891" s="179"/>
      <c r="T1891" s="178"/>
      <c r="U1891" s="38"/>
      <c r="AA1891" s="8"/>
      <c r="AB1891" s="366"/>
    </row>
    <row r="1892" spans="15:28">
      <c r="O1892" s="177"/>
      <c r="P1892" s="38"/>
      <c r="Q1892" s="38"/>
      <c r="R1892" s="178"/>
      <c r="S1892" s="179"/>
      <c r="T1892" s="178"/>
      <c r="U1892" s="38"/>
      <c r="AA1892" s="8"/>
      <c r="AB1892" s="366"/>
    </row>
    <row r="1893" spans="15:28">
      <c r="O1893" s="177"/>
      <c r="P1893" s="38"/>
      <c r="Q1893" s="38"/>
      <c r="R1893" s="178"/>
      <c r="S1893" s="179"/>
      <c r="T1893" s="178"/>
      <c r="U1893" s="38"/>
      <c r="AA1893" s="8"/>
      <c r="AB1893" s="366"/>
    </row>
    <row r="1894" spans="15:28">
      <c r="O1894" s="177"/>
      <c r="P1894" s="38"/>
      <c r="Q1894" s="38"/>
      <c r="R1894" s="178"/>
      <c r="S1894" s="179"/>
      <c r="T1894" s="178"/>
      <c r="U1894" s="38"/>
      <c r="AA1894" s="8"/>
      <c r="AB1894" s="366"/>
    </row>
    <row r="1895" spans="15:28">
      <c r="O1895" s="177"/>
      <c r="P1895" s="38"/>
      <c r="Q1895" s="38"/>
      <c r="R1895" s="178"/>
      <c r="S1895" s="179"/>
      <c r="T1895" s="178"/>
      <c r="U1895" s="38"/>
      <c r="AA1895" s="8"/>
      <c r="AB1895" s="366"/>
    </row>
    <row r="1896" spans="15:28">
      <c r="O1896" s="177"/>
      <c r="P1896" s="38"/>
      <c r="Q1896" s="38"/>
      <c r="R1896" s="178"/>
      <c r="S1896" s="179"/>
      <c r="T1896" s="178"/>
      <c r="U1896" s="38"/>
      <c r="AA1896" s="8"/>
      <c r="AB1896" s="366"/>
    </row>
    <row r="1897" spans="15:28">
      <c r="O1897" s="177"/>
      <c r="P1897" s="38"/>
      <c r="Q1897" s="38"/>
      <c r="R1897" s="178"/>
      <c r="S1897" s="179"/>
      <c r="T1897" s="178"/>
      <c r="U1897" s="38"/>
      <c r="AA1897" s="8"/>
      <c r="AB1897" s="366"/>
    </row>
    <row r="1898" spans="15:28">
      <c r="O1898" s="177"/>
      <c r="P1898" s="38"/>
      <c r="Q1898" s="38"/>
      <c r="R1898" s="178"/>
      <c r="S1898" s="179"/>
      <c r="T1898" s="178"/>
      <c r="U1898" s="38"/>
      <c r="AA1898" s="8"/>
      <c r="AB1898" s="366"/>
    </row>
    <row r="1899" spans="15:28">
      <c r="O1899" s="177"/>
      <c r="P1899" s="38"/>
      <c r="Q1899" s="38"/>
      <c r="R1899" s="178"/>
      <c r="S1899" s="179"/>
      <c r="T1899" s="178"/>
      <c r="U1899" s="38"/>
      <c r="AA1899" s="8"/>
      <c r="AB1899" s="366"/>
    </row>
    <row r="1900" spans="15:28">
      <c r="O1900" s="177"/>
      <c r="P1900" s="38"/>
      <c r="Q1900" s="38"/>
      <c r="R1900" s="178"/>
      <c r="S1900" s="179"/>
      <c r="T1900" s="178"/>
      <c r="U1900" s="38"/>
      <c r="AA1900" s="8"/>
      <c r="AB1900" s="366"/>
    </row>
    <row r="1901" spans="15:28">
      <c r="O1901" s="177"/>
      <c r="P1901" s="38"/>
      <c r="Q1901" s="38"/>
      <c r="R1901" s="178"/>
      <c r="S1901" s="179"/>
      <c r="T1901" s="178"/>
      <c r="U1901" s="38"/>
      <c r="AA1901" s="8"/>
      <c r="AB1901" s="366"/>
    </row>
    <row r="1902" spans="15:28">
      <c r="O1902" s="177"/>
      <c r="P1902" s="38"/>
      <c r="Q1902" s="38"/>
      <c r="R1902" s="178"/>
      <c r="S1902" s="179"/>
      <c r="T1902" s="178"/>
      <c r="U1902" s="38"/>
      <c r="AA1902" s="8"/>
      <c r="AB1902" s="366"/>
    </row>
    <row r="1903" spans="15:28">
      <c r="O1903" s="177"/>
      <c r="P1903" s="38"/>
      <c r="Q1903" s="38"/>
      <c r="R1903" s="178"/>
      <c r="S1903" s="179"/>
      <c r="T1903" s="178"/>
      <c r="U1903" s="38"/>
      <c r="AA1903" s="8"/>
      <c r="AB1903" s="366"/>
    </row>
    <row r="1904" spans="15:28">
      <c r="O1904" s="177"/>
      <c r="P1904" s="38"/>
      <c r="Q1904" s="38"/>
      <c r="R1904" s="178"/>
      <c r="S1904" s="179"/>
      <c r="T1904" s="178"/>
      <c r="U1904" s="38"/>
      <c r="AA1904" s="8"/>
      <c r="AB1904" s="366"/>
    </row>
    <row r="1905" spans="15:28">
      <c r="O1905" s="177"/>
      <c r="P1905" s="38"/>
      <c r="Q1905" s="38"/>
      <c r="R1905" s="178"/>
      <c r="S1905" s="179"/>
      <c r="T1905" s="178"/>
      <c r="U1905" s="38"/>
      <c r="AA1905" s="8"/>
      <c r="AB1905" s="366"/>
    </row>
    <row r="1906" spans="15:28">
      <c r="O1906" s="177"/>
      <c r="P1906" s="38"/>
      <c r="Q1906" s="38"/>
      <c r="R1906" s="178"/>
      <c r="S1906" s="179"/>
      <c r="T1906" s="178"/>
      <c r="U1906" s="38"/>
      <c r="AA1906" s="8"/>
      <c r="AB1906" s="366"/>
    </row>
    <row r="1907" spans="15:28">
      <c r="O1907" s="177"/>
      <c r="P1907" s="38"/>
      <c r="Q1907" s="38"/>
      <c r="R1907" s="178"/>
      <c r="S1907" s="179"/>
      <c r="T1907" s="178"/>
      <c r="U1907" s="38"/>
      <c r="AA1907" s="8"/>
      <c r="AB1907" s="366"/>
    </row>
    <row r="1908" spans="15:28">
      <c r="O1908" s="177"/>
      <c r="P1908" s="38"/>
      <c r="Q1908" s="38"/>
      <c r="R1908" s="178"/>
      <c r="S1908" s="179"/>
      <c r="T1908" s="178"/>
      <c r="U1908" s="38"/>
      <c r="AA1908" s="8"/>
      <c r="AB1908" s="366"/>
    </row>
    <row r="1909" spans="15:28">
      <c r="O1909" s="177"/>
      <c r="P1909" s="38"/>
      <c r="Q1909" s="38"/>
      <c r="R1909" s="178"/>
      <c r="S1909" s="179"/>
      <c r="T1909" s="178"/>
      <c r="U1909" s="38"/>
      <c r="AA1909" s="8"/>
      <c r="AB1909" s="366"/>
    </row>
    <row r="1910" spans="15:28">
      <c r="O1910" s="177"/>
      <c r="P1910" s="38"/>
      <c r="Q1910" s="38"/>
      <c r="R1910" s="178"/>
      <c r="S1910" s="179"/>
      <c r="T1910" s="178"/>
      <c r="U1910" s="38"/>
      <c r="AA1910" s="8"/>
      <c r="AB1910" s="366"/>
    </row>
    <row r="1911" spans="15:28">
      <c r="O1911" s="177"/>
      <c r="P1911" s="38"/>
      <c r="Q1911" s="38"/>
      <c r="R1911" s="178"/>
      <c r="S1911" s="179"/>
      <c r="T1911" s="178"/>
      <c r="U1911" s="38"/>
      <c r="AA1911" s="8"/>
      <c r="AB1911" s="366"/>
    </row>
    <row r="1912" spans="15:28">
      <c r="O1912" s="177"/>
      <c r="P1912" s="38"/>
      <c r="Q1912" s="38"/>
      <c r="R1912" s="178"/>
      <c r="S1912" s="179"/>
      <c r="T1912" s="178"/>
      <c r="U1912" s="38"/>
      <c r="AA1912" s="8"/>
      <c r="AB1912" s="366"/>
    </row>
    <row r="1913" spans="15:28">
      <c r="O1913" s="177"/>
      <c r="P1913" s="38"/>
      <c r="Q1913" s="38"/>
      <c r="R1913" s="178"/>
      <c r="S1913" s="179"/>
      <c r="T1913" s="178"/>
      <c r="U1913" s="38"/>
      <c r="AA1913" s="8"/>
      <c r="AB1913" s="366"/>
    </row>
    <row r="1914" spans="15:28">
      <c r="O1914" s="177"/>
      <c r="P1914" s="38"/>
      <c r="Q1914" s="38"/>
      <c r="R1914" s="178"/>
      <c r="S1914" s="179"/>
      <c r="T1914" s="178"/>
      <c r="U1914" s="38"/>
      <c r="AA1914" s="8"/>
      <c r="AB1914" s="366"/>
    </row>
    <row r="1915" spans="15:28">
      <c r="O1915" s="177"/>
      <c r="P1915" s="38"/>
      <c r="Q1915" s="38"/>
      <c r="R1915" s="178"/>
      <c r="S1915" s="179"/>
      <c r="T1915" s="178"/>
      <c r="U1915" s="38"/>
      <c r="AA1915" s="8"/>
      <c r="AB1915" s="366"/>
    </row>
    <row r="1916" spans="15:28">
      <c r="O1916" s="177"/>
      <c r="P1916" s="38"/>
      <c r="Q1916" s="38"/>
      <c r="R1916" s="178"/>
      <c r="S1916" s="179"/>
      <c r="T1916" s="178"/>
      <c r="U1916" s="38"/>
      <c r="AA1916" s="8"/>
      <c r="AB1916" s="366"/>
    </row>
    <row r="1917" spans="15:28">
      <c r="O1917" s="177"/>
      <c r="P1917" s="38"/>
      <c r="Q1917" s="38"/>
      <c r="R1917" s="178"/>
      <c r="S1917" s="179"/>
      <c r="T1917" s="178"/>
      <c r="U1917" s="38"/>
      <c r="AA1917" s="8"/>
      <c r="AB1917" s="366"/>
    </row>
    <row r="1918" spans="15:28">
      <c r="O1918" s="177"/>
      <c r="P1918" s="38"/>
      <c r="Q1918" s="38"/>
      <c r="R1918" s="178"/>
      <c r="S1918" s="179"/>
      <c r="T1918" s="178"/>
      <c r="U1918" s="38"/>
      <c r="AA1918" s="8"/>
      <c r="AB1918" s="366"/>
    </row>
    <row r="1919" spans="15:28">
      <c r="O1919" s="177"/>
      <c r="P1919" s="38"/>
      <c r="Q1919" s="38"/>
      <c r="R1919" s="178"/>
      <c r="S1919" s="179"/>
      <c r="T1919" s="178"/>
      <c r="U1919" s="38"/>
      <c r="AA1919" s="8"/>
      <c r="AB1919" s="366"/>
    </row>
    <row r="1920" spans="15:28">
      <c r="O1920" s="177"/>
      <c r="P1920" s="38"/>
      <c r="Q1920" s="38"/>
      <c r="R1920" s="178"/>
      <c r="S1920" s="179"/>
      <c r="T1920" s="178"/>
      <c r="U1920" s="38"/>
      <c r="AA1920" s="8"/>
      <c r="AB1920" s="366"/>
    </row>
    <row r="1921" spans="15:28">
      <c r="O1921" s="177"/>
      <c r="P1921" s="38"/>
      <c r="Q1921" s="38"/>
      <c r="R1921" s="178"/>
      <c r="S1921" s="179"/>
      <c r="T1921" s="178"/>
      <c r="U1921" s="38"/>
      <c r="AA1921" s="8"/>
      <c r="AB1921" s="366"/>
    </row>
    <row r="1922" spans="15:28">
      <c r="O1922" s="177"/>
      <c r="P1922" s="38"/>
      <c r="Q1922" s="38"/>
      <c r="R1922" s="178"/>
      <c r="S1922" s="179"/>
      <c r="T1922" s="178"/>
      <c r="U1922" s="38"/>
      <c r="AA1922" s="8"/>
      <c r="AB1922" s="366"/>
    </row>
    <row r="1923" spans="15:28">
      <c r="O1923" s="177"/>
      <c r="P1923" s="38"/>
      <c r="Q1923" s="38"/>
      <c r="R1923" s="178"/>
      <c r="S1923" s="179"/>
      <c r="T1923" s="178"/>
      <c r="U1923" s="38"/>
      <c r="AA1923" s="8"/>
      <c r="AB1923" s="366"/>
    </row>
    <row r="1924" spans="15:28">
      <c r="O1924" s="177"/>
      <c r="P1924" s="38"/>
      <c r="Q1924" s="38"/>
      <c r="R1924" s="178"/>
      <c r="S1924" s="179"/>
      <c r="T1924" s="178"/>
      <c r="U1924" s="38"/>
      <c r="AA1924" s="8"/>
      <c r="AB1924" s="366"/>
    </row>
    <row r="1925" spans="15:28">
      <c r="O1925" s="177"/>
      <c r="P1925" s="38"/>
      <c r="Q1925" s="38"/>
      <c r="R1925" s="178"/>
      <c r="S1925" s="179"/>
      <c r="T1925" s="178"/>
      <c r="U1925" s="38"/>
      <c r="AA1925" s="8"/>
      <c r="AB1925" s="366"/>
    </row>
    <row r="1926" spans="15:28">
      <c r="O1926" s="177"/>
      <c r="P1926" s="38"/>
      <c r="Q1926" s="38"/>
      <c r="R1926" s="178"/>
      <c r="S1926" s="179"/>
      <c r="T1926" s="178"/>
      <c r="U1926" s="38"/>
      <c r="AA1926" s="8"/>
      <c r="AB1926" s="366"/>
    </row>
    <row r="1927" spans="15:28">
      <c r="O1927" s="177"/>
      <c r="P1927" s="38"/>
      <c r="Q1927" s="38"/>
      <c r="R1927" s="178"/>
      <c r="S1927" s="179"/>
      <c r="T1927" s="178"/>
      <c r="U1927" s="38"/>
      <c r="AA1927" s="8"/>
      <c r="AB1927" s="366"/>
    </row>
    <row r="1928" spans="15:28">
      <c r="O1928" s="177"/>
      <c r="P1928" s="38"/>
      <c r="Q1928" s="38"/>
      <c r="R1928" s="178"/>
      <c r="S1928" s="179"/>
      <c r="T1928" s="178"/>
      <c r="U1928" s="38"/>
      <c r="AA1928" s="8"/>
      <c r="AB1928" s="366"/>
    </row>
    <row r="1929" spans="15:28">
      <c r="O1929" s="177"/>
      <c r="P1929" s="38"/>
      <c r="Q1929" s="38"/>
      <c r="R1929" s="178"/>
      <c r="S1929" s="179"/>
      <c r="T1929" s="178"/>
      <c r="U1929" s="38"/>
      <c r="AA1929" s="8"/>
      <c r="AB1929" s="366"/>
    </row>
    <row r="1930" spans="15:28">
      <c r="O1930" s="177"/>
      <c r="P1930" s="38"/>
      <c r="Q1930" s="38"/>
      <c r="R1930" s="178"/>
      <c r="S1930" s="179"/>
      <c r="T1930" s="178"/>
      <c r="U1930" s="38"/>
      <c r="AA1930" s="8"/>
      <c r="AB1930" s="366"/>
    </row>
    <row r="1931" spans="15:28">
      <c r="O1931" s="177"/>
      <c r="P1931" s="38"/>
      <c r="Q1931" s="38"/>
      <c r="R1931" s="178"/>
      <c r="S1931" s="179"/>
      <c r="T1931" s="178"/>
      <c r="U1931" s="38"/>
      <c r="AA1931" s="8"/>
      <c r="AB1931" s="366"/>
    </row>
    <row r="1932" spans="15:28">
      <c r="O1932" s="177"/>
      <c r="P1932" s="38"/>
      <c r="Q1932" s="38"/>
      <c r="R1932" s="178"/>
      <c r="S1932" s="179"/>
      <c r="T1932" s="178"/>
      <c r="U1932" s="38"/>
      <c r="AA1932" s="8"/>
      <c r="AB1932" s="366"/>
    </row>
    <row r="1933" spans="15:28">
      <c r="O1933" s="177"/>
      <c r="P1933" s="38"/>
      <c r="Q1933" s="38"/>
      <c r="R1933" s="178"/>
      <c r="S1933" s="179"/>
      <c r="T1933" s="178"/>
      <c r="U1933" s="38"/>
      <c r="AA1933" s="8"/>
      <c r="AB1933" s="366"/>
    </row>
    <row r="1934" spans="15:28">
      <c r="O1934" s="177"/>
      <c r="P1934" s="38"/>
      <c r="Q1934" s="38"/>
      <c r="R1934" s="178"/>
      <c r="S1934" s="179"/>
      <c r="T1934" s="178"/>
      <c r="U1934" s="38"/>
      <c r="AA1934" s="8"/>
      <c r="AB1934" s="366"/>
    </row>
    <row r="1935" spans="15:28">
      <c r="O1935" s="177"/>
      <c r="P1935" s="38"/>
      <c r="Q1935" s="38"/>
      <c r="R1935" s="178"/>
      <c r="S1935" s="179"/>
      <c r="T1935" s="178"/>
      <c r="U1935" s="38"/>
      <c r="AA1935" s="8"/>
      <c r="AB1935" s="366"/>
    </row>
    <row r="1936" spans="15:28">
      <c r="O1936" s="177"/>
      <c r="P1936" s="38"/>
      <c r="Q1936" s="38"/>
      <c r="R1936" s="178"/>
      <c r="S1936" s="179"/>
      <c r="T1936" s="178"/>
      <c r="U1936" s="38"/>
      <c r="AA1936" s="8"/>
      <c r="AB1936" s="366"/>
    </row>
    <row r="1937" spans="15:28">
      <c r="O1937" s="177"/>
      <c r="P1937" s="38"/>
      <c r="Q1937" s="38"/>
      <c r="R1937" s="178"/>
      <c r="S1937" s="179"/>
      <c r="T1937" s="178"/>
      <c r="U1937" s="38"/>
      <c r="AA1937" s="8"/>
      <c r="AB1937" s="366"/>
    </row>
    <row r="1938" spans="15:28">
      <c r="O1938" s="177"/>
      <c r="P1938" s="38"/>
      <c r="Q1938" s="38"/>
      <c r="R1938" s="178"/>
      <c r="S1938" s="179"/>
      <c r="T1938" s="178"/>
      <c r="U1938" s="38"/>
      <c r="AA1938" s="8"/>
      <c r="AB1938" s="366"/>
    </row>
    <row r="1939" spans="15:28">
      <c r="O1939" s="177"/>
      <c r="P1939" s="38"/>
      <c r="Q1939" s="38"/>
      <c r="R1939" s="178"/>
      <c r="S1939" s="179"/>
      <c r="T1939" s="178"/>
      <c r="U1939" s="38"/>
      <c r="AA1939" s="8"/>
      <c r="AB1939" s="366"/>
    </row>
    <row r="1940" spans="15:28">
      <c r="O1940" s="177"/>
      <c r="P1940" s="38"/>
      <c r="Q1940" s="38"/>
      <c r="R1940" s="178"/>
      <c r="S1940" s="179"/>
      <c r="T1940" s="178"/>
      <c r="U1940" s="38"/>
      <c r="AA1940" s="8"/>
      <c r="AB1940" s="366"/>
    </row>
    <row r="1941" spans="15:28">
      <c r="O1941" s="177"/>
      <c r="P1941" s="38"/>
      <c r="Q1941" s="38"/>
      <c r="R1941" s="178"/>
      <c r="S1941" s="179"/>
      <c r="T1941" s="178"/>
      <c r="U1941" s="38"/>
      <c r="AA1941" s="8"/>
      <c r="AB1941" s="366"/>
    </row>
    <row r="1942" spans="15:28">
      <c r="O1942" s="177"/>
      <c r="P1942" s="38"/>
      <c r="Q1942" s="38"/>
      <c r="R1942" s="178"/>
      <c r="S1942" s="179"/>
      <c r="T1942" s="178"/>
      <c r="U1942" s="38"/>
      <c r="AA1942" s="8"/>
      <c r="AB1942" s="366"/>
    </row>
    <row r="1943" spans="15:28">
      <c r="O1943" s="177"/>
      <c r="P1943" s="38"/>
      <c r="Q1943" s="38"/>
      <c r="R1943" s="178"/>
      <c r="S1943" s="179"/>
      <c r="T1943" s="178"/>
      <c r="U1943" s="38"/>
      <c r="AA1943" s="8"/>
      <c r="AB1943" s="366"/>
    </row>
    <row r="1944" spans="15:28">
      <c r="O1944" s="177"/>
      <c r="P1944" s="38"/>
      <c r="Q1944" s="38"/>
      <c r="R1944" s="178"/>
      <c r="S1944" s="179"/>
      <c r="T1944" s="178"/>
      <c r="U1944" s="38"/>
      <c r="AA1944" s="8"/>
      <c r="AB1944" s="366"/>
    </row>
    <row r="1945" spans="15:28">
      <c r="O1945" s="177"/>
      <c r="P1945" s="38"/>
      <c r="Q1945" s="38"/>
      <c r="R1945" s="178"/>
      <c r="S1945" s="179"/>
      <c r="T1945" s="178"/>
      <c r="U1945" s="38"/>
      <c r="AA1945" s="8"/>
      <c r="AB1945" s="366"/>
    </row>
    <row r="1946" spans="15:28">
      <c r="O1946" s="177"/>
      <c r="P1946" s="38"/>
      <c r="Q1946" s="38"/>
      <c r="R1946" s="178"/>
      <c r="S1946" s="179"/>
      <c r="T1946" s="178"/>
      <c r="U1946" s="38"/>
      <c r="AA1946" s="8"/>
      <c r="AB1946" s="366"/>
    </row>
    <row r="1947" spans="15:28">
      <c r="O1947" s="177"/>
      <c r="P1947" s="38"/>
      <c r="Q1947" s="38"/>
      <c r="R1947" s="178"/>
      <c r="S1947" s="179"/>
      <c r="T1947" s="178"/>
      <c r="U1947" s="38"/>
      <c r="AA1947" s="8"/>
      <c r="AB1947" s="366"/>
    </row>
    <row r="1948" spans="15:28">
      <c r="O1948" s="177"/>
      <c r="P1948" s="38"/>
      <c r="Q1948" s="38"/>
      <c r="R1948" s="178"/>
      <c r="S1948" s="179"/>
      <c r="T1948" s="178"/>
      <c r="U1948" s="38"/>
      <c r="AA1948" s="8"/>
      <c r="AB1948" s="366"/>
    </row>
    <row r="1949" spans="15:28">
      <c r="O1949" s="177"/>
      <c r="P1949" s="38"/>
      <c r="Q1949" s="38"/>
      <c r="R1949" s="178"/>
      <c r="S1949" s="179"/>
      <c r="T1949" s="178"/>
      <c r="U1949" s="38"/>
      <c r="AA1949" s="8"/>
      <c r="AB1949" s="366"/>
    </row>
    <row r="1950" spans="15:28">
      <c r="O1950" s="177"/>
      <c r="P1950" s="38"/>
      <c r="Q1950" s="38"/>
      <c r="R1950" s="178"/>
      <c r="S1950" s="179"/>
      <c r="T1950" s="178"/>
      <c r="U1950" s="38"/>
      <c r="AA1950" s="8"/>
      <c r="AB1950" s="366"/>
    </row>
    <row r="1951" spans="15:28">
      <c r="O1951" s="177"/>
      <c r="P1951" s="38"/>
      <c r="Q1951" s="38"/>
      <c r="R1951" s="178"/>
      <c r="S1951" s="179"/>
      <c r="T1951" s="178"/>
      <c r="U1951" s="38"/>
      <c r="AA1951" s="8"/>
      <c r="AB1951" s="366"/>
    </row>
    <row r="1952" spans="15:28">
      <c r="O1952" s="177"/>
      <c r="P1952" s="38"/>
      <c r="Q1952" s="38"/>
      <c r="R1952" s="178"/>
      <c r="S1952" s="179"/>
      <c r="T1952" s="178"/>
      <c r="U1952" s="38"/>
      <c r="AA1952" s="8"/>
      <c r="AB1952" s="366"/>
    </row>
    <row r="1953" spans="15:28">
      <c r="O1953" s="177"/>
      <c r="P1953" s="38"/>
      <c r="Q1953" s="38"/>
      <c r="R1953" s="178"/>
      <c r="S1953" s="179"/>
      <c r="T1953" s="178"/>
      <c r="U1953" s="38"/>
      <c r="AA1953" s="8"/>
      <c r="AB1953" s="366"/>
    </row>
    <row r="1954" spans="15:28">
      <c r="O1954" s="177"/>
      <c r="P1954" s="38"/>
      <c r="Q1954" s="38"/>
      <c r="R1954" s="178"/>
      <c r="S1954" s="179"/>
      <c r="T1954" s="178"/>
      <c r="U1954" s="38"/>
      <c r="AA1954" s="8"/>
      <c r="AB1954" s="366"/>
    </row>
    <row r="1955" spans="15:28">
      <c r="O1955" s="177"/>
      <c r="P1955" s="38"/>
      <c r="Q1955" s="38"/>
      <c r="R1955" s="178"/>
      <c r="S1955" s="179"/>
      <c r="T1955" s="178"/>
      <c r="U1955" s="38"/>
      <c r="AA1955" s="8"/>
      <c r="AB1955" s="366"/>
    </row>
    <row r="1956" spans="15:28">
      <c r="O1956" s="177"/>
      <c r="P1956" s="38"/>
      <c r="Q1956" s="38"/>
      <c r="R1956" s="178"/>
      <c r="S1956" s="179"/>
      <c r="T1956" s="178"/>
      <c r="U1956" s="38"/>
      <c r="AA1956" s="8"/>
      <c r="AB1956" s="366"/>
    </row>
    <row r="1957" spans="15:28">
      <c r="O1957" s="177"/>
      <c r="P1957" s="38"/>
      <c r="Q1957" s="38"/>
      <c r="R1957" s="178"/>
      <c r="S1957" s="179"/>
      <c r="T1957" s="178"/>
      <c r="U1957" s="38"/>
      <c r="AA1957" s="8"/>
      <c r="AB1957" s="366"/>
    </row>
    <row r="1958" spans="15:28">
      <c r="O1958" s="177"/>
      <c r="P1958" s="38"/>
      <c r="Q1958" s="38"/>
      <c r="R1958" s="178"/>
      <c r="S1958" s="179"/>
      <c r="T1958" s="178"/>
      <c r="U1958" s="38"/>
      <c r="AA1958" s="8"/>
      <c r="AB1958" s="366"/>
    </row>
    <row r="1959" spans="15:28">
      <c r="O1959" s="177"/>
      <c r="P1959" s="38"/>
      <c r="Q1959" s="38"/>
      <c r="R1959" s="178"/>
      <c r="S1959" s="179"/>
      <c r="T1959" s="178"/>
      <c r="U1959" s="38"/>
      <c r="AA1959" s="8"/>
      <c r="AB1959" s="366"/>
    </row>
    <row r="1960" spans="15:28">
      <c r="O1960" s="177"/>
      <c r="P1960" s="38"/>
      <c r="Q1960" s="38"/>
      <c r="R1960" s="178"/>
      <c r="S1960" s="179"/>
      <c r="T1960" s="178"/>
      <c r="U1960" s="38"/>
      <c r="AA1960" s="8"/>
      <c r="AB1960" s="366"/>
    </row>
    <row r="1961" spans="15:28">
      <c r="O1961" s="177"/>
      <c r="P1961" s="38"/>
      <c r="Q1961" s="38"/>
      <c r="R1961" s="178"/>
      <c r="S1961" s="179"/>
      <c r="T1961" s="178"/>
      <c r="U1961" s="38"/>
      <c r="AA1961" s="8"/>
      <c r="AB1961" s="366"/>
    </row>
    <row r="1962" spans="15:28">
      <c r="O1962" s="177"/>
      <c r="P1962" s="38"/>
      <c r="Q1962" s="38"/>
      <c r="R1962" s="178"/>
      <c r="S1962" s="179"/>
      <c r="T1962" s="178"/>
      <c r="U1962" s="38"/>
      <c r="AA1962" s="8"/>
      <c r="AB1962" s="366"/>
    </row>
    <row r="1963" spans="15:28">
      <c r="O1963" s="177"/>
      <c r="P1963" s="38"/>
      <c r="Q1963" s="38"/>
      <c r="R1963" s="178"/>
      <c r="S1963" s="179"/>
      <c r="T1963" s="178"/>
      <c r="U1963" s="38"/>
      <c r="AA1963" s="8"/>
      <c r="AB1963" s="366"/>
    </row>
    <row r="1964" spans="15:28">
      <c r="O1964" s="177"/>
      <c r="P1964" s="38"/>
      <c r="Q1964" s="38"/>
      <c r="R1964" s="178"/>
      <c r="S1964" s="179"/>
      <c r="T1964" s="178"/>
      <c r="U1964" s="38"/>
      <c r="AA1964" s="8"/>
      <c r="AB1964" s="366"/>
    </row>
    <row r="1965" spans="15:28">
      <c r="O1965" s="177"/>
      <c r="P1965" s="38"/>
      <c r="Q1965" s="38"/>
      <c r="R1965" s="178"/>
      <c r="S1965" s="179"/>
      <c r="T1965" s="178"/>
      <c r="U1965" s="38"/>
      <c r="AA1965" s="8"/>
      <c r="AB1965" s="366"/>
    </row>
    <row r="1966" spans="15:28">
      <c r="O1966" s="177"/>
      <c r="P1966" s="38"/>
      <c r="Q1966" s="38"/>
      <c r="R1966" s="178"/>
      <c r="S1966" s="179"/>
      <c r="T1966" s="178"/>
      <c r="U1966" s="38"/>
      <c r="AA1966" s="8"/>
      <c r="AB1966" s="366"/>
    </row>
    <row r="1967" spans="15:28">
      <c r="O1967" s="177"/>
      <c r="P1967" s="38"/>
      <c r="Q1967" s="38"/>
      <c r="R1967" s="178"/>
      <c r="S1967" s="179"/>
      <c r="T1967" s="178"/>
      <c r="U1967" s="38"/>
      <c r="AA1967" s="8"/>
      <c r="AB1967" s="366"/>
    </row>
    <row r="1968" spans="15:28">
      <c r="O1968" s="177"/>
      <c r="P1968" s="38"/>
      <c r="Q1968" s="38"/>
      <c r="R1968" s="178"/>
      <c r="S1968" s="179"/>
      <c r="T1968" s="178"/>
      <c r="U1968" s="38"/>
      <c r="AA1968" s="8"/>
      <c r="AB1968" s="366"/>
    </row>
    <row r="1969" spans="15:28">
      <c r="O1969" s="177"/>
      <c r="P1969" s="38"/>
      <c r="Q1969" s="38"/>
      <c r="R1969" s="178"/>
      <c r="S1969" s="179"/>
      <c r="T1969" s="178"/>
      <c r="U1969" s="38"/>
      <c r="AA1969" s="8"/>
      <c r="AB1969" s="366"/>
    </row>
    <row r="1970" spans="15:28">
      <c r="O1970" s="177"/>
      <c r="P1970" s="38"/>
      <c r="Q1970" s="38"/>
      <c r="R1970" s="178"/>
      <c r="S1970" s="179"/>
      <c r="T1970" s="178"/>
      <c r="U1970" s="38"/>
      <c r="AA1970" s="8"/>
      <c r="AB1970" s="366"/>
    </row>
    <row r="1971" spans="15:28">
      <c r="O1971" s="177"/>
      <c r="P1971" s="38"/>
      <c r="Q1971" s="38"/>
      <c r="R1971" s="178"/>
      <c r="S1971" s="179"/>
      <c r="T1971" s="178"/>
      <c r="U1971" s="38"/>
      <c r="AA1971" s="8"/>
      <c r="AB1971" s="366"/>
    </row>
    <row r="1972" spans="15:28">
      <c r="O1972" s="177"/>
      <c r="P1972" s="38"/>
      <c r="Q1972" s="38"/>
      <c r="R1972" s="178"/>
      <c r="S1972" s="179"/>
      <c r="T1972" s="178"/>
      <c r="U1972" s="38"/>
      <c r="AA1972" s="8"/>
      <c r="AB1972" s="366"/>
    </row>
    <row r="1973" spans="15:28">
      <c r="O1973" s="177"/>
      <c r="P1973" s="38"/>
      <c r="Q1973" s="38"/>
      <c r="R1973" s="178"/>
      <c r="S1973" s="179"/>
      <c r="T1973" s="178"/>
      <c r="U1973" s="38"/>
      <c r="AA1973" s="8"/>
      <c r="AB1973" s="366"/>
    </row>
    <row r="1974" spans="15:28">
      <c r="O1974" s="177"/>
      <c r="P1974" s="38"/>
      <c r="Q1974" s="38"/>
      <c r="R1974" s="178"/>
      <c r="S1974" s="179"/>
      <c r="T1974" s="178"/>
      <c r="U1974" s="38"/>
      <c r="AA1974" s="8"/>
      <c r="AB1974" s="366"/>
    </row>
    <row r="1975" spans="15:28">
      <c r="O1975" s="177"/>
      <c r="P1975" s="38"/>
      <c r="Q1975" s="38"/>
      <c r="R1975" s="178"/>
      <c r="S1975" s="179"/>
      <c r="T1975" s="178"/>
      <c r="U1975" s="38"/>
      <c r="AA1975" s="8"/>
      <c r="AB1975" s="366"/>
    </row>
    <row r="1976" spans="15:28">
      <c r="O1976" s="177"/>
      <c r="P1976" s="38"/>
      <c r="Q1976" s="38"/>
      <c r="R1976" s="178"/>
      <c r="S1976" s="179"/>
      <c r="T1976" s="178"/>
      <c r="U1976" s="38"/>
      <c r="AA1976" s="8"/>
      <c r="AB1976" s="366"/>
    </row>
    <row r="1977" spans="15:28">
      <c r="O1977" s="177"/>
      <c r="P1977" s="38"/>
      <c r="Q1977" s="38"/>
      <c r="R1977" s="178"/>
      <c r="S1977" s="179"/>
      <c r="T1977" s="178"/>
      <c r="U1977" s="38"/>
      <c r="AA1977" s="8"/>
      <c r="AB1977" s="366"/>
    </row>
    <row r="1978" spans="15:28">
      <c r="O1978" s="177"/>
      <c r="P1978" s="38"/>
      <c r="Q1978" s="38"/>
      <c r="R1978" s="178"/>
      <c r="S1978" s="179"/>
      <c r="T1978" s="178"/>
      <c r="U1978" s="38"/>
      <c r="AA1978" s="8"/>
      <c r="AB1978" s="366"/>
    </row>
    <row r="1979" spans="15:28">
      <c r="O1979" s="177"/>
      <c r="P1979" s="38"/>
      <c r="Q1979" s="38"/>
      <c r="R1979" s="178"/>
      <c r="S1979" s="179"/>
      <c r="T1979" s="178"/>
      <c r="U1979" s="38"/>
      <c r="AA1979" s="8"/>
      <c r="AB1979" s="366"/>
    </row>
    <row r="1980" spans="15:28">
      <c r="O1980" s="177"/>
      <c r="P1980" s="38"/>
      <c r="Q1980" s="38"/>
      <c r="R1980" s="178"/>
      <c r="S1980" s="179"/>
      <c r="T1980" s="178"/>
      <c r="U1980" s="38"/>
      <c r="AA1980" s="8"/>
      <c r="AB1980" s="366"/>
    </row>
    <row r="1981" spans="15:28">
      <c r="O1981" s="177"/>
      <c r="P1981" s="38"/>
      <c r="Q1981" s="38"/>
      <c r="R1981" s="178"/>
      <c r="S1981" s="179"/>
      <c r="T1981" s="178"/>
      <c r="U1981" s="38"/>
      <c r="AA1981" s="8"/>
      <c r="AB1981" s="366"/>
    </row>
    <row r="1982" spans="15:28">
      <c r="O1982" s="177"/>
      <c r="P1982" s="38"/>
      <c r="Q1982" s="38"/>
      <c r="R1982" s="178"/>
      <c r="S1982" s="179"/>
      <c r="T1982" s="178"/>
      <c r="U1982" s="38"/>
      <c r="AA1982" s="8"/>
      <c r="AB1982" s="366"/>
    </row>
    <row r="1983" spans="15:28">
      <c r="O1983" s="177"/>
      <c r="P1983" s="38"/>
      <c r="Q1983" s="38"/>
      <c r="R1983" s="178"/>
      <c r="S1983" s="179"/>
      <c r="T1983" s="178"/>
      <c r="U1983" s="38"/>
      <c r="AA1983" s="8"/>
      <c r="AB1983" s="366"/>
    </row>
    <row r="1984" spans="15:28">
      <c r="O1984" s="177"/>
      <c r="P1984" s="38"/>
      <c r="Q1984" s="38"/>
      <c r="R1984" s="178"/>
      <c r="S1984" s="179"/>
      <c r="T1984" s="178"/>
      <c r="U1984" s="38"/>
      <c r="AA1984" s="8"/>
      <c r="AB1984" s="366"/>
    </row>
    <row r="1985" spans="15:28">
      <c r="O1985" s="177"/>
      <c r="P1985" s="38"/>
      <c r="Q1985" s="38"/>
      <c r="R1985" s="178"/>
      <c r="S1985" s="179"/>
      <c r="T1985" s="178"/>
      <c r="U1985" s="38"/>
      <c r="AA1985" s="8"/>
      <c r="AB1985" s="366"/>
    </row>
    <row r="1986" spans="15:28">
      <c r="O1986" s="177"/>
      <c r="P1986" s="38"/>
      <c r="Q1986" s="38"/>
      <c r="R1986" s="178"/>
      <c r="S1986" s="179"/>
      <c r="T1986" s="178"/>
      <c r="U1986" s="38"/>
      <c r="AA1986" s="8"/>
      <c r="AB1986" s="366"/>
    </row>
    <row r="1987" spans="15:28">
      <c r="O1987" s="177"/>
      <c r="P1987" s="38"/>
      <c r="Q1987" s="38"/>
      <c r="R1987" s="178"/>
      <c r="S1987" s="179"/>
      <c r="T1987" s="178"/>
      <c r="U1987" s="38"/>
      <c r="AA1987" s="8"/>
      <c r="AB1987" s="366"/>
    </row>
    <row r="1988" spans="15:28">
      <c r="O1988" s="177"/>
      <c r="P1988" s="38"/>
      <c r="Q1988" s="38"/>
      <c r="R1988" s="178"/>
      <c r="S1988" s="179"/>
      <c r="T1988" s="178"/>
      <c r="U1988" s="38"/>
      <c r="AA1988" s="8"/>
      <c r="AB1988" s="366"/>
    </row>
    <row r="1989" spans="15:28">
      <c r="O1989" s="177"/>
      <c r="P1989" s="38"/>
      <c r="Q1989" s="38"/>
      <c r="R1989" s="178"/>
      <c r="S1989" s="179"/>
      <c r="T1989" s="178"/>
      <c r="U1989" s="38"/>
      <c r="AA1989" s="8"/>
      <c r="AB1989" s="366"/>
    </row>
    <row r="1990" spans="15:28">
      <c r="O1990" s="177"/>
      <c r="P1990" s="38"/>
      <c r="Q1990" s="38"/>
      <c r="R1990" s="178"/>
      <c r="S1990" s="179"/>
      <c r="T1990" s="178"/>
      <c r="U1990" s="38"/>
      <c r="AA1990" s="8"/>
      <c r="AB1990" s="366"/>
    </row>
    <row r="1991" spans="15:28">
      <c r="O1991" s="177"/>
      <c r="P1991" s="38"/>
      <c r="Q1991" s="38"/>
      <c r="R1991" s="178"/>
      <c r="S1991" s="179"/>
      <c r="T1991" s="178"/>
      <c r="U1991" s="38"/>
      <c r="AA1991" s="8"/>
      <c r="AB1991" s="366"/>
    </row>
    <row r="1992" spans="15:28">
      <c r="O1992" s="177"/>
      <c r="P1992" s="38"/>
      <c r="Q1992" s="38"/>
      <c r="R1992" s="178"/>
      <c r="S1992" s="179"/>
      <c r="T1992" s="178"/>
      <c r="U1992" s="38"/>
      <c r="AA1992" s="8"/>
      <c r="AB1992" s="366"/>
    </row>
    <row r="1993" spans="15:28">
      <c r="O1993" s="177"/>
      <c r="P1993" s="38"/>
      <c r="Q1993" s="38"/>
      <c r="R1993" s="178"/>
      <c r="S1993" s="179"/>
      <c r="T1993" s="178"/>
      <c r="U1993" s="38"/>
      <c r="AA1993" s="8"/>
      <c r="AB1993" s="366"/>
    </row>
    <row r="1994" spans="15:28">
      <c r="O1994" s="177"/>
      <c r="P1994" s="38"/>
      <c r="Q1994" s="38"/>
      <c r="R1994" s="178"/>
      <c r="S1994" s="179"/>
      <c r="T1994" s="178"/>
      <c r="U1994" s="38"/>
      <c r="AA1994" s="8"/>
      <c r="AB1994" s="366"/>
    </row>
    <row r="1995" spans="15:28">
      <c r="O1995" s="177"/>
      <c r="P1995" s="38"/>
      <c r="Q1995" s="38"/>
      <c r="R1995" s="178"/>
      <c r="S1995" s="179"/>
      <c r="T1995" s="178"/>
      <c r="U1995" s="38"/>
      <c r="AA1995" s="8"/>
      <c r="AB1995" s="366"/>
    </row>
    <row r="1996" spans="15:28">
      <c r="O1996" s="177"/>
      <c r="P1996" s="38"/>
      <c r="Q1996" s="38"/>
      <c r="R1996" s="178"/>
      <c r="S1996" s="179"/>
      <c r="T1996" s="178"/>
      <c r="U1996" s="38"/>
      <c r="AA1996" s="8"/>
      <c r="AB1996" s="366"/>
    </row>
    <row r="1997" spans="15:28">
      <c r="O1997" s="177"/>
      <c r="P1997" s="38"/>
      <c r="Q1997" s="38"/>
      <c r="R1997" s="178"/>
      <c r="S1997" s="179"/>
      <c r="T1997" s="178"/>
      <c r="U1997" s="38"/>
      <c r="AA1997" s="8"/>
      <c r="AB1997" s="366"/>
    </row>
    <row r="1998" spans="15:28">
      <c r="O1998" s="177"/>
      <c r="P1998" s="38"/>
      <c r="Q1998" s="38"/>
      <c r="R1998" s="178"/>
      <c r="S1998" s="179"/>
      <c r="T1998" s="178"/>
      <c r="U1998" s="38"/>
      <c r="AA1998" s="8"/>
      <c r="AB1998" s="366"/>
    </row>
    <row r="1999" spans="15:28">
      <c r="O1999" s="177"/>
      <c r="P1999" s="38"/>
      <c r="Q1999" s="38"/>
      <c r="R1999" s="178"/>
      <c r="S1999" s="179"/>
      <c r="T1999" s="178"/>
      <c r="U1999" s="38"/>
      <c r="AA1999" s="8"/>
      <c r="AB1999" s="366"/>
    </row>
    <row r="2000" spans="15:28">
      <c r="O2000" s="177"/>
      <c r="P2000" s="38"/>
      <c r="Q2000" s="38"/>
      <c r="R2000" s="178"/>
      <c r="S2000" s="179"/>
      <c r="T2000" s="178"/>
      <c r="U2000" s="38"/>
      <c r="AA2000" s="8"/>
      <c r="AB2000" s="366"/>
    </row>
    <row r="2001" spans="15:28">
      <c r="O2001" s="177"/>
      <c r="P2001" s="38"/>
      <c r="Q2001" s="38"/>
      <c r="R2001" s="178"/>
      <c r="S2001" s="38"/>
      <c r="T2001" s="178"/>
      <c r="U2001" s="38"/>
      <c r="AA2001" s="8"/>
      <c r="AB2001" s="366"/>
    </row>
    <row r="2002" spans="15:28">
      <c r="O2002" s="177"/>
      <c r="P2002" s="38"/>
      <c r="Q2002" s="38"/>
      <c r="R2002" s="178"/>
      <c r="S2002" s="38"/>
      <c r="T2002" s="178"/>
      <c r="U2002" s="38"/>
      <c r="AA2002" s="8"/>
      <c r="AB2002" s="366"/>
    </row>
    <row r="2003" spans="15:28">
      <c r="O2003" s="177"/>
      <c r="P2003" s="38"/>
      <c r="Q2003" s="38"/>
      <c r="R2003" s="178"/>
      <c r="S2003" s="38"/>
      <c r="T2003" s="178"/>
      <c r="U2003" s="38"/>
      <c r="AA2003" s="8"/>
      <c r="AB2003" s="366"/>
    </row>
    <row r="2004" spans="15:28">
      <c r="O2004" s="177"/>
      <c r="P2004" s="38"/>
      <c r="Q2004" s="38"/>
      <c r="R2004" s="178"/>
      <c r="S2004" s="38"/>
      <c r="T2004" s="178"/>
      <c r="U2004" s="38"/>
      <c r="AA2004" s="8"/>
      <c r="AB2004" s="366"/>
    </row>
    <row r="2005" spans="15:28">
      <c r="O2005" s="177"/>
      <c r="P2005" s="38"/>
      <c r="Q2005" s="38"/>
      <c r="R2005" s="178"/>
      <c r="S2005" s="38"/>
      <c r="T2005" s="178"/>
      <c r="U2005" s="38"/>
      <c r="AA2005" s="8"/>
      <c r="AB2005" s="366"/>
    </row>
    <row r="2006" spans="15:28">
      <c r="O2006" s="177"/>
      <c r="P2006" s="38"/>
      <c r="Q2006" s="38"/>
      <c r="R2006" s="178"/>
      <c r="S2006" s="38"/>
      <c r="T2006" s="178"/>
      <c r="U2006" s="38"/>
      <c r="AA2006" s="8"/>
      <c r="AB2006" s="366"/>
    </row>
    <row r="2007" spans="15:28">
      <c r="O2007" s="177"/>
      <c r="P2007" s="38"/>
      <c r="Q2007" s="38"/>
      <c r="R2007" s="178"/>
      <c r="S2007" s="38"/>
      <c r="T2007" s="178"/>
      <c r="U2007" s="38"/>
      <c r="AA2007" s="8"/>
      <c r="AB2007" s="366"/>
    </row>
    <row r="2008" spans="15:28">
      <c r="O2008" s="177"/>
      <c r="P2008" s="38"/>
      <c r="Q2008" s="38"/>
      <c r="R2008" s="178"/>
      <c r="S2008" s="38"/>
      <c r="T2008" s="178"/>
      <c r="U2008" s="38"/>
      <c r="AA2008" s="8"/>
      <c r="AB2008" s="366"/>
    </row>
    <row r="2009" spans="15:28">
      <c r="O2009" s="177"/>
      <c r="P2009" s="38"/>
      <c r="Q2009" s="38"/>
      <c r="R2009" s="178"/>
      <c r="S2009" s="38"/>
      <c r="T2009" s="178"/>
      <c r="U2009" s="38"/>
      <c r="AA2009" s="8"/>
      <c r="AB2009" s="366"/>
    </row>
    <row r="2010" spans="15:28">
      <c r="O2010" s="177"/>
      <c r="P2010" s="38"/>
      <c r="Q2010" s="38"/>
      <c r="R2010" s="178"/>
      <c r="S2010" s="38"/>
      <c r="T2010" s="178"/>
      <c r="U2010" s="38"/>
      <c r="AA2010" s="8"/>
      <c r="AB2010" s="366"/>
    </row>
    <row r="2011" spans="15:28">
      <c r="O2011" s="177"/>
      <c r="P2011" s="38"/>
      <c r="Q2011" s="38"/>
      <c r="R2011" s="178"/>
      <c r="S2011" s="38"/>
      <c r="T2011" s="178"/>
      <c r="U2011" s="38"/>
      <c r="AA2011" s="8"/>
      <c r="AB2011" s="366"/>
    </row>
    <row r="2012" spans="15:28">
      <c r="O2012" s="177"/>
      <c r="P2012" s="38"/>
      <c r="Q2012" s="38"/>
      <c r="R2012" s="178"/>
      <c r="S2012" s="38"/>
      <c r="T2012" s="178"/>
      <c r="U2012" s="38"/>
      <c r="AA2012" s="8"/>
      <c r="AB2012" s="366"/>
    </row>
    <row r="2013" spans="15:28">
      <c r="O2013" s="177"/>
      <c r="P2013" s="38"/>
      <c r="Q2013" s="38"/>
      <c r="R2013" s="178"/>
      <c r="S2013" s="38"/>
      <c r="T2013" s="178"/>
      <c r="U2013" s="38"/>
      <c r="AA2013" s="8"/>
      <c r="AB2013" s="366"/>
    </row>
    <row r="2014" spans="15:28">
      <c r="O2014" s="177"/>
      <c r="P2014" s="38"/>
      <c r="Q2014" s="38"/>
      <c r="R2014" s="178"/>
      <c r="S2014" s="38"/>
      <c r="T2014" s="178"/>
      <c r="U2014" s="38"/>
      <c r="AA2014" s="8"/>
      <c r="AB2014" s="366"/>
    </row>
    <row r="2015" spans="15:28">
      <c r="O2015" s="177"/>
      <c r="P2015" s="38"/>
      <c r="Q2015" s="38"/>
      <c r="R2015" s="178"/>
      <c r="S2015" s="38"/>
      <c r="T2015" s="178"/>
      <c r="U2015" s="38"/>
      <c r="AA2015" s="8"/>
      <c r="AB2015" s="366"/>
    </row>
    <row r="2016" spans="15:28">
      <c r="O2016" s="177"/>
      <c r="P2016" s="38"/>
      <c r="Q2016" s="38"/>
      <c r="R2016" s="178"/>
      <c r="S2016" s="38"/>
      <c r="T2016" s="178"/>
      <c r="U2016" s="38"/>
      <c r="AA2016" s="8"/>
      <c r="AB2016" s="366"/>
    </row>
    <row r="2017" spans="15:28">
      <c r="O2017" s="177"/>
      <c r="P2017" s="38"/>
      <c r="Q2017" s="38"/>
      <c r="R2017" s="178"/>
      <c r="S2017" s="38"/>
      <c r="T2017" s="178"/>
      <c r="U2017" s="38"/>
      <c r="AA2017" s="8"/>
      <c r="AB2017" s="366"/>
    </row>
    <row r="2018" spans="15:28">
      <c r="O2018" s="177"/>
      <c r="P2018" s="38"/>
      <c r="Q2018" s="38"/>
      <c r="R2018" s="178"/>
      <c r="S2018" s="38"/>
      <c r="T2018" s="178"/>
      <c r="U2018" s="38"/>
      <c r="AA2018" s="8"/>
      <c r="AB2018" s="366"/>
    </row>
    <row r="2019" spans="15:28">
      <c r="O2019" s="177"/>
      <c r="P2019" s="38"/>
      <c r="Q2019" s="38"/>
      <c r="R2019" s="178"/>
      <c r="S2019" s="38"/>
      <c r="T2019" s="178"/>
      <c r="U2019" s="38"/>
      <c r="AA2019" s="8"/>
      <c r="AB2019" s="366"/>
    </row>
    <row r="2020" spans="15:28">
      <c r="O2020" s="177"/>
      <c r="P2020" s="38"/>
      <c r="Q2020" s="38"/>
      <c r="R2020" s="178"/>
      <c r="S2020" s="38"/>
      <c r="T2020" s="178"/>
      <c r="U2020" s="38"/>
      <c r="AA2020" s="8"/>
      <c r="AB2020" s="366"/>
    </row>
    <row r="2021" spans="15:28">
      <c r="O2021" s="177"/>
      <c r="P2021" s="38"/>
      <c r="Q2021" s="38"/>
      <c r="R2021" s="178"/>
      <c r="S2021" s="38"/>
      <c r="T2021" s="178"/>
      <c r="U2021" s="38"/>
      <c r="AA2021" s="8"/>
      <c r="AB2021" s="366"/>
    </row>
    <row r="2022" spans="15:28">
      <c r="O2022" s="177"/>
      <c r="P2022" s="38"/>
      <c r="Q2022" s="38"/>
      <c r="R2022" s="178"/>
      <c r="S2022" s="38"/>
      <c r="T2022" s="178"/>
      <c r="U2022" s="38"/>
      <c r="AA2022" s="8"/>
      <c r="AB2022" s="366"/>
    </row>
    <row r="2023" spans="15:28">
      <c r="O2023" s="177"/>
      <c r="P2023" s="38"/>
      <c r="Q2023" s="38"/>
      <c r="R2023" s="178"/>
      <c r="S2023" s="38"/>
      <c r="T2023" s="178"/>
      <c r="U2023" s="38"/>
      <c r="AA2023" s="8"/>
      <c r="AB2023" s="366"/>
    </row>
    <row r="2024" spans="15:28">
      <c r="O2024" s="177"/>
      <c r="P2024" s="38"/>
      <c r="Q2024" s="38"/>
      <c r="R2024" s="178"/>
      <c r="S2024" s="38"/>
      <c r="T2024" s="178"/>
      <c r="U2024" s="38"/>
      <c r="AA2024" s="8"/>
      <c r="AB2024" s="366"/>
    </row>
    <row r="2025" spans="15:28">
      <c r="O2025" s="177"/>
      <c r="P2025" s="38"/>
      <c r="Q2025" s="38"/>
      <c r="R2025" s="178"/>
      <c r="S2025" s="38"/>
      <c r="T2025" s="178"/>
      <c r="U2025" s="38"/>
      <c r="AA2025" s="8"/>
      <c r="AB2025" s="366"/>
    </row>
    <row r="2026" spans="15:28">
      <c r="O2026" s="177"/>
      <c r="P2026" s="38"/>
      <c r="Q2026" s="38"/>
      <c r="R2026" s="178"/>
      <c r="S2026" s="38"/>
      <c r="T2026" s="178"/>
      <c r="U2026" s="38"/>
      <c r="AA2026" s="8"/>
      <c r="AB2026" s="366"/>
    </row>
    <row r="2027" spans="15:28">
      <c r="O2027" s="177"/>
      <c r="P2027" s="38"/>
      <c r="Q2027" s="38"/>
      <c r="R2027" s="178"/>
      <c r="S2027" s="38"/>
      <c r="T2027" s="178"/>
      <c r="U2027" s="38"/>
      <c r="AA2027" s="8"/>
      <c r="AB2027" s="366"/>
    </row>
    <row r="2028" spans="15:28">
      <c r="O2028" s="177"/>
      <c r="P2028" s="38"/>
      <c r="Q2028" s="38"/>
      <c r="R2028" s="178"/>
      <c r="S2028" s="38"/>
      <c r="T2028" s="178"/>
      <c r="U2028" s="38"/>
      <c r="AA2028" s="8"/>
      <c r="AB2028" s="366"/>
    </row>
    <row r="2029" spans="15:28">
      <c r="O2029" s="177"/>
      <c r="P2029" s="38"/>
      <c r="Q2029" s="38"/>
      <c r="R2029" s="178"/>
      <c r="S2029" s="38"/>
      <c r="T2029" s="178"/>
      <c r="U2029" s="38"/>
      <c r="AA2029" s="8"/>
      <c r="AB2029" s="366"/>
    </row>
    <row r="2030" spans="15:28">
      <c r="O2030" s="177"/>
      <c r="P2030" s="38"/>
      <c r="Q2030" s="38"/>
      <c r="R2030" s="178"/>
      <c r="S2030" s="38"/>
      <c r="T2030" s="178"/>
      <c r="U2030" s="38"/>
      <c r="AA2030" s="8"/>
      <c r="AB2030" s="366"/>
    </row>
    <row r="2031" spans="15:28">
      <c r="O2031" s="177"/>
      <c r="P2031" s="38"/>
      <c r="Q2031" s="38"/>
      <c r="R2031" s="178"/>
      <c r="S2031" s="38"/>
      <c r="T2031" s="178"/>
      <c r="U2031" s="38"/>
      <c r="AA2031" s="8"/>
      <c r="AB2031" s="366"/>
    </row>
    <row r="2032" spans="15:28">
      <c r="O2032" s="177"/>
      <c r="P2032" s="38"/>
      <c r="Q2032" s="38"/>
      <c r="R2032" s="178"/>
      <c r="S2032" s="38"/>
      <c r="T2032" s="178"/>
      <c r="U2032" s="38"/>
      <c r="AA2032" s="8"/>
      <c r="AB2032" s="366"/>
    </row>
    <row r="2033" spans="15:28">
      <c r="O2033" s="177"/>
      <c r="P2033" s="38"/>
      <c r="Q2033" s="38"/>
      <c r="R2033" s="178"/>
      <c r="S2033" s="38"/>
      <c r="T2033" s="178"/>
      <c r="U2033" s="38"/>
      <c r="AA2033" s="8"/>
      <c r="AB2033" s="366"/>
    </row>
    <row r="2034" spans="15:28">
      <c r="O2034" s="177"/>
      <c r="P2034" s="38"/>
      <c r="Q2034" s="38"/>
      <c r="R2034" s="178"/>
      <c r="S2034" s="38"/>
      <c r="T2034" s="178"/>
      <c r="U2034" s="38"/>
      <c r="AA2034" s="8"/>
      <c r="AB2034" s="366"/>
    </row>
    <row r="2035" spans="15:28">
      <c r="O2035" s="177"/>
      <c r="P2035" s="38"/>
      <c r="Q2035" s="38"/>
      <c r="R2035" s="178"/>
      <c r="S2035" s="38"/>
      <c r="T2035" s="178"/>
      <c r="U2035" s="38"/>
      <c r="AA2035" s="8"/>
      <c r="AB2035" s="366"/>
    </row>
    <row r="2036" spans="15:28">
      <c r="O2036" s="177"/>
      <c r="P2036" s="38"/>
      <c r="Q2036" s="38"/>
      <c r="R2036" s="178"/>
      <c r="S2036" s="38"/>
      <c r="T2036" s="178"/>
      <c r="U2036" s="38"/>
      <c r="AA2036" s="8"/>
      <c r="AB2036" s="366"/>
    </row>
    <row r="2037" spans="15:28">
      <c r="O2037" s="177"/>
      <c r="P2037" s="38"/>
      <c r="Q2037" s="38"/>
      <c r="R2037" s="178"/>
      <c r="S2037" s="38"/>
      <c r="T2037" s="178"/>
      <c r="U2037" s="38"/>
      <c r="AA2037" s="8"/>
      <c r="AB2037" s="366"/>
    </row>
    <row r="2038" spans="15:28">
      <c r="O2038" s="177"/>
      <c r="P2038" s="38"/>
      <c r="Q2038" s="38"/>
      <c r="R2038" s="178"/>
      <c r="S2038" s="38"/>
      <c r="T2038" s="178"/>
      <c r="U2038" s="38"/>
      <c r="AA2038" s="8"/>
      <c r="AB2038" s="366"/>
    </row>
    <row r="2039" spans="15:28">
      <c r="O2039" s="177"/>
      <c r="P2039" s="38"/>
      <c r="Q2039" s="38"/>
      <c r="R2039" s="178"/>
      <c r="S2039" s="38"/>
      <c r="T2039" s="178"/>
      <c r="U2039" s="38"/>
      <c r="AA2039" s="8"/>
      <c r="AB2039" s="366"/>
    </row>
    <row r="2040" spans="15:28">
      <c r="O2040" s="177"/>
      <c r="P2040" s="38"/>
      <c r="Q2040" s="38"/>
      <c r="R2040" s="178"/>
      <c r="S2040" s="38"/>
      <c r="T2040" s="178"/>
      <c r="U2040" s="38"/>
      <c r="AA2040" s="8"/>
      <c r="AB2040" s="366"/>
    </row>
    <row r="2041" spans="15:28">
      <c r="O2041" s="177"/>
      <c r="P2041" s="38"/>
      <c r="Q2041" s="38"/>
      <c r="R2041" s="178"/>
      <c r="S2041" s="38"/>
      <c r="T2041" s="178"/>
      <c r="U2041" s="38"/>
      <c r="AA2041" s="8"/>
      <c r="AB2041" s="366"/>
    </row>
    <row r="2042" spans="15:28">
      <c r="O2042" s="177"/>
      <c r="P2042" s="38"/>
      <c r="Q2042" s="38"/>
      <c r="R2042" s="178"/>
      <c r="S2042" s="38"/>
      <c r="T2042" s="178"/>
      <c r="U2042" s="38"/>
      <c r="AA2042" s="8"/>
      <c r="AB2042" s="366"/>
    </row>
    <row r="2043" spans="15:28">
      <c r="O2043" s="177"/>
      <c r="P2043" s="38"/>
      <c r="Q2043" s="38"/>
      <c r="R2043" s="178"/>
      <c r="S2043" s="38"/>
      <c r="T2043" s="178"/>
      <c r="U2043" s="38"/>
      <c r="AA2043" s="8"/>
      <c r="AB2043" s="366"/>
    </row>
    <row r="2044" spans="15:28">
      <c r="O2044" s="177"/>
      <c r="P2044" s="38"/>
      <c r="Q2044" s="38"/>
      <c r="R2044" s="178"/>
      <c r="S2044" s="38"/>
      <c r="T2044" s="178"/>
      <c r="U2044" s="38"/>
      <c r="AA2044" s="8"/>
      <c r="AB2044" s="366"/>
    </row>
    <row r="2045" spans="15:28">
      <c r="O2045" s="177"/>
      <c r="P2045" s="38"/>
      <c r="Q2045" s="38"/>
      <c r="R2045" s="178"/>
      <c r="S2045" s="38"/>
      <c r="T2045" s="178"/>
      <c r="U2045" s="38"/>
      <c r="AA2045" s="8"/>
      <c r="AB2045" s="366"/>
    </row>
    <row r="2046" spans="15:28">
      <c r="O2046" s="177"/>
      <c r="P2046" s="38"/>
      <c r="Q2046" s="38"/>
      <c r="R2046" s="178"/>
      <c r="S2046" s="38"/>
      <c r="T2046" s="178"/>
      <c r="U2046" s="38"/>
      <c r="AA2046" s="8"/>
      <c r="AB2046" s="366"/>
    </row>
    <row r="2047" spans="15:28">
      <c r="O2047" s="177"/>
      <c r="P2047" s="38"/>
      <c r="Q2047" s="38"/>
      <c r="R2047" s="178"/>
      <c r="S2047" s="38"/>
      <c r="T2047" s="178"/>
      <c r="U2047" s="38"/>
      <c r="AA2047" s="8"/>
      <c r="AB2047" s="366"/>
    </row>
    <row r="2048" spans="15:28">
      <c r="O2048" s="177"/>
      <c r="P2048" s="38"/>
      <c r="Q2048" s="38"/>
      <c r="R2048" s="178"/>
      <c r="S2048" s="38"/>
      <c r="T2048" s="178"/>
      <c r="U2048" s="38"/>
      <c r="AA2048" s="8"/>
      <c r="AB2048" s="366"/>
    </row>
    <row r="2049" spans="15:28">
      <c r="O2049" s="177"/>
      <c r="P2049" s="38"/>
      <c r="Q2049" s="38"/>
      <c r="R2049" s="178"/>
      <c r="S2049" s="38"/>
      <c r="T2049" s="178"/>
      <c r="U2049" s="38"/>
      <c r="AA2049" s="8"/>
      <c r="AB2049" s="366"/>
    </row>
    <row r="2050" spans="15:28">
      <c r="O2050" s="177"/>
      <c r="P2050" s="38"/>
      <c r="Q2050" s="38"/>
      <c r="R2050" s="178"/>
      <c r="S2050" s="38"/>
      <c r="T2050" s="178"/>
      <c r="U2050" s="38"/>
      <c r="AA2050" s="8"/>
      <c r="AB2050" s="366"/>
    </row>
    <row r="2051" spans="15:28">
      <c r="O2051" s="177"/>
      <c r="P2051" s="38"/>
      <c r="Q2051" s="38"/>
      <c r="R2051" s="178"/>
      <c r="S2051" s="38"/>
      <c r="T2051" s="178"/>
      <c r="U2051" s="38"/>
      <c r="AA2051" s="8"/>
      <c r="AB2051" s="366"/>
    </row>
    <row r="2052" spans="15:28">
      <c r="O2052" s="177"/>
      <c r="P2052" s="38"/>
      <c r="Q2052" s="38"/>
      <c r="R2052" s="178"/>
      <c r="S2052" s="38"/>
      <c r="T2052" s="178"/>
      <c r="U2052" s="38"/>
      <c r="AA2052" s="8"/>
      <c r="AB2052" s="366"/>
    </row>
    <row r="2053" spans="15:28">
      <c r="O2053" s="177"/>
      <c r="P2053" s="38"/>
      <c r="Q2053" s="38"/>
      <c r="R2053" s="178"/>
      <c r="S2053" s="38"/>
      <c r="T2053" s="178"/>
      <c r="U2053" s="38"/>
      <c r="AA2053" s="8"/>
      <c r="AB2053" s="366"/>
    </row>
    <row r="2054" spans="15:28">
      <c r="O2054" s="177"/>
      <c r="P2054" s="38"/>
      <c r="Q2054" s="38"/>
      <c r="R2054" s="178"/>
      <c r="S2054" s="38"/>
      <c r="T2054" s="178"/>
      <c r="U2054" s="38"/>
      <c r="AA2054" s="8"/>
      <c r="AB2054" s="366"/>
    </row>
    <row r="2055" spans="15:28">
      <c r="O2055" s="177"/>
      <c r="P2055" s="38"/>
      <c r="Q2055" s="38"/>
      <c r="R2055" s="178"/>
      <c r="S2055" s="38"/>
      <c r="T2055" s="178"/>
      <c r="U2055" s="38"/>
      <c r="AA2055" s="8"/>
      <c r="AB2055" s="366"/>
    </row>
    <row r="2056" spans="15:28">
      <c r="O2056" s="177"/>
      <c r="P2056" s="38"/>
      <c r="Q2056" s="38"/>
      <c r="R2056" s="178"/>
      <c r="S2056" s="38"/>
      <c r="T2056" s="178"/>
      <c r="U2056" s="38"/>
      <c r="AA2056" s="8"/>
      <c r="AB2056" s="366"/>
    </row>
    <row r="2057" spans="15:28">
      <c r="O2057" s="177"/>
      <c r="P2057" s="38"/>
      <c r="Q2057" s="38"/>
      <c r="R2057" s="178"/>
      <c r="S2057" s="38"/>
      <c r="T2057" s="178"/>
      <c r="U2057" s="38"/>
      <c r="AA2057" s="8"/>
      <c r="AB2057" s="366"/>
    </row>
    <row r="2058" spans="15:28">
      <c r="O2058" s="177"/>
      <c r="P2058" s="38"/>
      <c r="Q2058" s="38"/>
      <c r="R2058" s="178"/>
      <c r="S2058" s="38"/>
      <c r="T2058" s="178"/>
      <c r="U2058" s="38"/>
      <c r="AA2058" s="8"/>
      <c r="AB2058" s="366"/>
    </row>
    <row r="2059" spans="15:28">
      <c r="O2059" s="177"/>
      <c r="P2059" s="38"/>
      <c r="Q2059" s="38"/>
      <c r="R2059" s="178"/>
      <c r="S2059" s="38"/>
      <c r="T2059" s="178"/>
      <c r="U2059" s="38"/>
      <c r="AA2059" s="8"/>
      <c r="AB2059" s="366"/>
    </row>
    <row r="2060" spans="15:28">
      <c r="O2060" s="177"/>
      <c r="P2060" s="38"/>
      <c r="Q2060" s="38"/>
      <c r="R2060" s="178"/>
      <c r="S2060" s="38"/>
      <c r="T2060" s="178"/>
      <c r="U2060" s="38"/>
      <c r="AA2060" s="8"/>
      <c r="AB2060" s="366"/>
    </row>
    <row r="2061" spans="15:28">
      <c r="O2061" s="177"/>
      <c r="P2061" s="38"/>
      <c r="Q2061" s="38"/>
      <c r="R2061" s="178"/>
      <c r="S2061" s="38"/>
      <c r="T2061" s="178"/>
      <c r="U2061" s="38"/>
      <c r="AA2061" s="8"/>
      <c r="AB2061" s="366"/>
    </row>
    <row r="2062" spans="15:28">
      <c r="O2062" s="177"/>
      <c r="P2062" s="38"/>
      <c r="Q2062" s="38"/>
      <c r="R2062" s="178"/>
      <c r="S2062" s="38"/>
      <c r="T2062" s="178"/>
      <c r="U2062" s="38"/>
      <c r="AA2062" s="8"/>
      <c r="AB2062" s="366"/>
    </row>
    <row r="2063" spans="15:28">
      <c r="O2063" s="177"/>
      <c r="P2063" s="38"/>
      <c r="Q2063" s="38"/>
      <c r="R2063" s="178"/>
      <c r="S2063" s="38"/>
      <c r="T2063" s="178"/>
      <c r="U2063" s="38"/>
      <c r="AA2063" s="8"/>
      <c r="AB2063" s="366"/>
    </row>
    <row r="2064" spans="15:28">
      <c r="O2064" s="177"/>
      <c r="P2064" s="38"/>
      <c r="Q2064" s="38"/>
      <c r="R2064" s="178"/>
      <c r="S2064" s="38"/>
      <c r="T2064" s="178"/>
      <c r="U2064" s="38"/>
      <c r="AA2064" s="8"/>
      <c r="AB2064" s="366"/>
    </row>
    <row r="2065" spans="15:28">
      <c r="O2065" s="177"/>
      <c r="P2065" s="38"/>
      <c r="Q2065" s="38"/>
      <c r="R2065" s="178"/>
      <c r="S2065" s="38"/>
      <c r="T2065" s="178"/>
      <c r="U2065" s="38"/>
      <c r="AA2065" s="8"/>
      <c r="AB2065" s="366"/>
    </row>
    <row r="2066" spans="15:28">
      <c r="O2066" s="177"/>
      <c r="P2066" s="38"/>
      <c r="Q2066" s="38"/>
      <c r="R2066" s="178"/>
      <c r="S2066" s="38"/>
      <c r="T2066" s="178"/>
      <c r="U2066" s="38"/>
      <c r="AA2066" s="8"/>
      <c r="AB2066" s="366"/>
    </row>
    <row r="2067" spans="15:28">
      <c r="O2067" s="177"/>
      <c r="P2067" s="38"/>
      <c r="Q2067" s="38"/>
      <c r="R2067" s="178"/>
      <c r="S2067" s="38"/>
      <c r="T2067" s="178"/>
      <c r="U2067" s="38"/>
      <c r="AA2067" s="8"/>
      <c r="AB2067" s="366"/>
    </row>
    <row r="2068" spans="15:28">
      <c r="O2068" s="177"/>
      <c r="P2068" s="38"/>
      <c r="Q2068" s="38"/>
      <c r="R2068" s="178"/>
      <c r="S2068" s="38"/>
      <c r="T2068" s="178"/>
      <c r="U2068" s="38"/>
      <c r="AA2068" s="8"/>
      <c r="AB2068" s="366"/>
    </row>
    <row r="2069" spans="15:28">
      <c r="O2069" s="177"/>
      <c r="P2069" s="38"/>
      <c r="Q2069" s="38"/>
      <c r="R2069" s="178"/>
      <c r="S2069" s="38"/>
      <c r="T2069" s="178"/>
      <c r="U2069" s="38"/>
      <c r="AA2069" s="8"/>
      <c r="AB2069" s="366"/>
    </row>
    <row r="2070" spans="15:28">
      <c r="O2070" s="177"/>
      <c r="P2070" s="38"/>
      <c r="Q2070" s="38"/>
      <c r="R2070" s="178"/>
      <c r="S2070" s="38"/>
      <c r="T2070" s="178"/>
      <c r="U2070" s="38"/>
      <c r="AA2070" s="8"/>
      <c r="AB2070" s="366"/>
    </row>
    <row r="2071" spans="15:28">
      <c r="O2071" s="177"/>
      <c r="P2071" s="38"/>
      <c r="Q2071" s="38"/>
      <c r="R2071" s="178"/>
      <c r="S2071" s="38"/>
      <c r="T2071" s="178"/>
      <c r="U2071" s="38"/>
      <c r="AA2071" s="8"/>
      <c r="AB2071" s="366"/>
    </row>
    <row r="2072" spans="15:28">
      <c r="O2072" s="177"/>
      <c r="P2072" s="38"/>
      <c r="Q2072" s="38"/>
      <c r="R2072" s="178"/>
      <c r="S2072" s="38"/>
      <c r="T2072" s="178"/>
      <c r="U2072" s="38"/>
      <c r="AA2072" s="8"/>
      <c r="AB2072" s="366"/>
    </row>
    <row r="2073" spans="15:28">
      <c r="O2073" s="177"/>
      <c r="P2073" s="38"/>
      <c r="Q2073" s="38"/>
      <c r="R2073" s="178"/>
      <c r="S2073" s="38"/>
      <c r="T2073" s="178"/>
      <c r="U2073" s="38"/>
      <c r="AA2073" s="8"/>
      <c r="AB2073" s="366"/>
    </row>
    <row r="2074" spans="15:28">
      <c r="O2074" s="177"/>
      <c r="P2074" s="38"/>
      <c r="Q2074" s="38"/>
      <c r="R2074" s="178"/>
      <c r="S2074" s="38"/>
      <c r="T2074" s="178"/>
      <c r="U2074" s="38"/>
      <c r="AA2074" s="8"/>
      <c r="AB2074" s="366"/>
    </row>
    <row r="2075" spans="15:28">
      <c r="O2075" s="177"/>
      <c r="P2075" s="38"/>
      <c r="Q2075" s="38"/>
      <c r="R2075" s="178"/>
      <c r="S2075" s="38"/>
      <c r="T2075" s="178"/>
      <c r="U2075" s="38"/>
      <c r="AA2075" s="8"/>
      <c r="AB2075" s="366"/>
    </row>
    <row r="2076" spans="15:28">
      <c r="O2076" s="177"/>
      <c r="P2076" s="38"/>
      <c r="Q2076" s="38"/>
      <c r="R2076" s="178"/>
      <c r="S2076" s="38"/>
      <c r="T2076" s="178"/>
      <c r="U2076" s="38"/>
      <c r="AA2076" s="8"/>
      <c r="AB2076" s="366"/>
    </row>
    <row r="2077" spans="15:28">
      <c r="O2077" s="177"/>
      <c r="P2077" s="38"/>
      <c r="Q2077" s="38"/>
      <c r="R2077" s="178"/>
      <c r="S2077" s="38"/>
      <c r="T2077" s="178"/>
      <c r="U2077" s="38"/>
      <c r="AA2077" s="8"/>
      <c r="AB2077" s="366"/>
    </row>
    <row r="2078" spans="15:28">
      <c r="O2078" s="177"/>
      <c r="P2078" s="38"/>
      <c r="Q2078" s="38"/>
      <c r="R2078" s="178"/>
      <c r="S2078" s="38"/>
      <c r="T2078" s="178"/>
      <c r="U2078" s="38"/>
      <c r="AA2078" s="8"/>
      <c r="AB2078" s="366"/>
    </row>
    <row r="2079" spans="15:28">
      <c r="O2079" s="177"/>
      <c r="P2079" s="38"/>
      <c r="Q2079" s="38"/>
      <c r="R2079" s="178"/>
      <c r="S2079" s="38"/>
      <c r="T2079" s="178"/>
      <c r="U2079" s="38"/>
      <c r="AA2079" s="8"/>
      <c r="AB2079" s="366"/>
    </row>
    <row r="2080" spans="15:28">
      <c r="O2080" s="177"/>
      <c r="P2080" s="38"/>
      <c r="Q2080" s="38"/>
      <c r="R2080" s="178"/>
      <c r="S2080" s="38"/>
      <c r="T2080" s="178"/>
      <c r="U2080" s="38"/>
      <c r="AA2080" s="8"/>
      <c r="AB2080" s="366"/>
    </row>
    <row r="2081" spans="15:28">
      <c r="O2081" s="177"/>
      <c r="P2081" s="38"/>
      <c r="Q2081" s="38"/>
      <c r="R2081" s="178"/>
      <c r="S2081" s="38"/>
      <c r="T2081" s="178"/>
      <c r="U2081" s="38"/>
      <c r="AA2081" s="8"/>
      <c r="AB2081" s="366"/>
    </row>
    <row r="2082" spans="15:28">
      <c r="O2082" s="177"/>
      <c r="P2082" s="38"/>
      <c r="Q2082" s="38"/>
      <c r="R2082" s="178"/>
      <c r="S2082" s="38"/>
      <c r="T2082" s="178"/>
      <c r="U2082" s="38"/>
      <c r="AA2082" s="8"/>
      <c r="AB2082" s="366"/>
    </row>
    <row r="2083" spans="15:28">
      <c r="O2083" s="177"/>
      <c r="P2083" s="38"/>
      <c r="Q2083" s="38"/>
      <c r="R2083" s="178"/>
      <c r="S2083" s="38"/>
      <c r="T2083" s="178"/>
      <c r="U2083" s="38"/>
      <c r="AA2083" s="8"/>
      <c r="AB2083" s="366"/>
    </row>
    <row r="2084" spans="15:28">
      <c r="O2084" s="177"/>
      <c r="P2084" s="38"/>
      <c r="Q2084" s="38"/>
      <c r="R2084" s="178"/>
      <c r="S2084" s="38"/>
      <c r="T2084" s="178"/>
      <c r="U2084" s="38"/>
      <c r="AA2084" s="8"/>
      <c r="AB2084" s="366"/>
    </row>
    <row r="2085" spans="15:28">
      <c r="O2085" s="177"/>
      <c r="P2085" s="38"/>
      <c r="Q2085" s="38"/>
      <c r="R2085" s="178"/>
      <c r="S2085" s="38"/>
      <c r="T2085" s="178"/>
      <c r="U2085" s="38"/>
      <c r="AA2085" s="8"/>
      <c r="AB2085" s="366"/>
    </row>
    <row r="2086" spans="15:28">
      <c r="O2086" s="177"/>
      <c r="P2086" s="38"/>
      <c r="Q2086" s="38"/>
      <c r="R2086" s="178"/>
      <c r="S2086" s="38"/>
      <c r="T2086" s="178"/>
      <c r="U2086" s="38"/>
      <c r="AA2086" s="8"/>
      <c r="AB2086" s="366"/>
    </row>
    <row r="2087" spans="15:28">
      <c r="O2087" s="177"/>
      <c r="P2087" s="38"/>
      <c r="Q2087" s="38"/>
      <c r="R2087" s="178"/>
      <c r="S2087" s="38"/>
      <c r="T2087" s="178"/>
      <c r="U2087" s="38"/>
      <c r="AA2087" s="8"/>
      <c r="AB2087" s="366"/>
    </row>
    <row r="2088" spans="15:28">
      <c r="O2088" s="177"/>
      <c r="P2088" s="38"/>
      <c r="Q2088" s="38"/>
      <c r="R2088" s="178"/>
      <c r="S2088" s="38"/>
      <c r="T2088" s="178"/>
      <c r="U2088" s="38"/>
      <c r="AA2088" s="8"/>
      <c r="AB2088" s="366"/>
    </row>
    <row r="2089" spans="15:28">
      <c r="O2089" s="177"/>
      <c r="P2089" s="38"/>
      <c r="Q2089" s="38"/>
      <c r="R2089" s="178"/>
      <c r="S2089" s="38"/>
      <c r="T2089" s="178"/>
      <c r="U2089" s="38"/>
      <c r="AA2089" s="8"/>
      <c r="AB2089" s="366"/>
    </row>
    <row r="2090" spans="15:28">
      <c r="O2090" s="177"/>
      <c r="P2090" s="38"/>
      <c r="Q2090" s="38"/>
      <c r="R2090" s="178"/>
      <c r="S2090" s="38"/>
      <c r="T2090" s="178"/>
      <c r="U2090" s="38"/>
      <c r="AA2090" s="8"/>
      <c r="AB2090" s="366"/>
    </row>
    <row r="2091" spans="15:28">
      <c r="O2091" s="177"/>
      <c r="P2091" s="38"/>
      <c r="Q2091" s="38"/>
      <c r="R2091" s="178"/>
      <c r="S2091" s="38"/>
      <c r="T2091" s="178"/>
      <c r="U2091" s="38"/>
      <c r="AA2091" s="8"/>
      <c r="AB2091" s="366"/>
    </row>
    <row r="2092" spans="15:28">
      <c r="O2092" s="177"/>
      <c r="P2092" s="38"/>
      <c r="Q2092" s="38"/>
      <c r="R2092" s="178"/>
      <c r="S2092" s="38"/>
      <c r="T2092" s="178"/>
      <c r="U2092" s="38"/>
      <c r="AA2092" s="8"/>
      <c r="AB2092" s="366"/>
    </row>
    <row r="2093" spans="15:28">
      <c r="O2093" s="177"/>
      <c r="P2093" s="38"/>
      <c r="Q2093" s="38"/>
      <c r="R2093" s="178"/>
      <c r="S2093" s="38"/>
      <c r="T2093" s="178"/>
      <c r="U2093" s="38"/>
      <c r="AA2093" s="8"/>
      <c r="AB2093" s="366"/>
    </row>
    <row r="2094" spans="15:28">
      <c r="O2094" s="177"/>
      <c r="P2094" s="38"/>
      <c r="Q2094" s="38"/>
      <c r="R2094" s="178"/>
      <c r="S2094" s="38"/>
      <c r="T2094" s="178"/>
      <c r="U2094" s="38"/>
      <c r="AA2094" s="8"/>
      <c r="AB2094" s="366"/>
    </row>
    <row r="2095" spans="15:28">
      <c r="O2095" s="177"/>
      <c r="P2095" s="38"/>
      <c r="Q2095" s="38"/>
      <c r="R2095" s="178"/>
      <c r="S2095" s="38"/>
      <c r="T2095" s="178"/>
      <c r="U2095" s="38"/>
      <c r="AA2095" s="8"/>
      <c r="AB2095" s="366"/>
    </row>
    <row r="2096" spans="15:28">
      <c r="O2096" s="177"/>
      <c r="P2096" s="38"/>
      <c r="Q2096" s="38"/>
      <c r="R2096" s="178"/>
      <c r="S2096" s="38"/>
      <c r="T2096" s="178"/>
      <c r="U2096" s="38"/>
      <c r="AA2096" s="8"/>
      <c r="AB2096" s="366"/>
    </row>
    <row r="2097" spans="15:28">
      <c r="O2097" s="177"/>
      <c r="P2097" s="38"/>
      <c r="Q2097" s="38"/>
      <c r="R2097" s="178"/>
      <c r="S2097" s="38"/>
      <c r="T2097" s="178"/>
      <c r="U2097" s="38"/>
      <c r="AA2097" s="8"/>
      <c r="AB2097" s="366"/>
    </row>
    <row r="2098" spans="15:28">
      <c r="O2098" s="177"/>
      <c r="P2098" s="38"/>
      <c r="Q2098" s="38"/>
      <c r="R2098" s="178"/>
      <c r="S2098" s="38"/>
      <c r="T2098" s="178"/>
      <c r="U2098" s="38"/>
      <c r="AA2098" s="8"/>
      <c r="AB2098" s="366"/>
    </row>
    <row r="2099" spans="15:28">
      <c r="O2099" s="177"/>
      <c r="P2099" s="38"/>
      <c r="Q2099" s="38"/>
      <c r="R2099" s="178"/>
      <c r="S2099" s="38"/>
      <c r="T2099" s="178"/>
      <c r="U2099" s="38"/>
      <c r="AA2099" s="8"/>
      <c r="AB2099" s="366"/>
    </row>
    <row r="2100" spans="15:28">
      <c r="O2100" s="177"/>
      <c r="P2100" s="38"/>
      <c r="Q2100" s="38"/>
      <c r="R2100" s="178"/>
      <c r="S2100" s="38"/>
      <c r="T2100" s="178"/>
      <c r="U2100" s="38"/>
      <c r="AA2100" s="8"/>
      <c r="AB2100" s="366"/>
    </row>
    <row r="2101" spans="15:28">
      <c r="O2101" s="177"/>
      <c r="P2101" s="38"/>
      <c r="Q2101" s="38"/>
      <c r="R2101" s="178"/>
      <c r="S2101" s="38"/>
      <c r="T2101" s="178"/>
      <c r="U2101" s="38"/>
      <c r="AA2101" s="8"/>
      <c r="AB2101" s="366"/>
    </row>
    <row r="2102" spans="15:28">
      <c r="O2102" s="177"/>
      <c r="P2102" s="38"/>
      <c r="Q2102" s="38"/>
      <c r="R2102" s="178"/>
      <c r="S2102" s="38"/>
      <c r="T2102" s="178"/>
      <c r="U2102" s="38"/>
      <c r="AA2102" s="8"/>
      <c r="AB2102" s="366"/>
    </row>
    <row r="2103" spans="15:28">
      <c r="O2103" s="177"/>
      <c r="P2103" s="38"/>
      <c r="Q2103" s="38"/>
      <c r="R2103" s="178"/>
      <c r="S2103" s="38"/>
      <c r="T2103" s="178"/>
      <c r="U2103" s="38"/>
      <c r="AA2103" s="8"/>
      <c r="AB2103" s="366"/>
    </row>
    <row r="2104" spans="15:28">
      <c r="O2104" s="177"/>
      <c r="P2104" s="38"/>
      <c r="Q2104" s="38"/>
      <c r="R2104" s="178"/>
      <c r="S2104" s="38"/>
      <c r="T2104" s="178"/>
      <c r="U2104" s="38"/>
      <c r="AA2104" s="8"/>
      <c r="AB2104" s="366"/>
    </row>
    <row r="2105" spans="15:28">
      <c r="O2105" s="177"/>
      <c r="P2105" s="38"/>
      <c r="Q2105" s="38"/>
      <c r="R2105" s="178"/>
      <c r="S2105" s="38"/>
      <c r="T2105" s="178"/>
      <c r="U2105" s="38"/>
      <c r="AA2105" s="8"/>
      <c r="AB2105" s="366"/>
    </row>
    <row r="2106" spans="15:28">
      <c r="O2106" s="177"/>
      <c r="P2106" s="38"/>
      <c r="Q2106" s="38"/>
      <c r="R2106" s="178"/>
      <c r="S2106" s="38"/>
      <c r="T2106" s="178"/>
      <c r="U2106" s="38"/>
      <c r="AA2106" s="8"/>
      <c r="AB2106" s="366"/>
    </row>
    <row r="2107" spans="15:28">
      <c r="O2107" s="177"/>
      <c r="P2107" s="38"/>
      <c r="Q2107" s="38"/>
      <c r="R2107" s="178"/>
      <c r="S2107" s="38"/>
      <c r="T2107" s="178"/>
      <c r="U2107" s="38"/>
      <c r="AA2107" s="8"/>
      <c r="AB2107" s="366"/>
    </row>
    <row r="2108" spans="15:28">
      <c r="O2108" s="177"/>
      <c r="P2108" s="38"/>
      <c r="Q2108" s="38"/>
      <c r="R2108" s="178"/>
      <c r="S2108" s="38"/>
      <c r="T2108" s="178"/>
      <c r="U2108" s="38"/>
      <c r="AA2108" s="8"/>
      <c r="AB2108" s="366"/>
    </row>
    <row r="2109" spans="15:28">
      <c r="O2109" s="177"/>
      <c r="P2109" s="38"/>
      <c r="Q2109" s="38"/>
      <c r="R2109" s="178"/>
      <c r="S2109" s="38"/>
      <c r="T2109" s="178"/>
      <c r="U2109" s="38"/>
      <c r="AA2109" s="8"/>
      <c r="AB2109" s="366"/>
    </row>
    <row r="2110" spans="15:28">
      <c r="O2110" s="177"/>
      <c r="P2110" s="38"/>
      <c r="Q2110" s="38"/>
      <c r="R2110" s="178"/>
      <c r="S2110" s="38"/>
      <c r="T2110" s="178"/>
      <c r="U2110" s="38"/>
      <c r="AA2110" s="8"/>
      <c r="AB2110" s="366"/>
    </row>
    <row r="2111" spans="15:28">
      <c r="O2111" s="177"/>
      <c r="P2111" s="38"/>
      <c r="Q2111" s="38"/>
      <c r="R2111" s="178"/>
      <c r="S2111" s="38"/>
      <c r="T2111" s="178"/>
      <c r="U2111" s="38"/>
      <c r="AA2111" s="8"/>
      <c r="AB2111" s="366"/>
    </row>
    <row r="2112" spans="15:28">
      <c r="O2112" s="177"/>
      <c r="P2112" s="38"/>
      <c r="Q2112" s="38"/>
      <c r="R2112" s="178"/>
      <c r="S2112" s="38"/>
      <c r="T2112" s="178"/>
      <c r="U2112" s="38"/>
      <c r="AA2112" s="8"/>
      <c r="AB2112" s="366"/>
    </row>
    <row r="2113" spans="15:28">
      <c r="O2113" s="177"/>
      <c r="P2113" s="38"/>
      <c r="Q2113" s="38"/>
      <c r="R2113" s="178"/>
      <c r="S2113" s="38"/>
      <c r="T2113" s="178"/>
      <c r="U2113" s="38"/>
      <c r="AA2113" s="8"/>
      <c r="AB2113" s="366"/>
    </row>
    <row r="2114" spans="15:28">
      <c r="O2114" s="177"/>
      <c r="P2114" s="38"/>
      <c r="Q2114" s="38"/>
      <c r="R2114" s="178"/>
      <c r="S2114" s="38"/>
      <c r="T2114" s="178"/>
      <c r="U2114" s="38"/>
      <c r="AA2114" s="8"/>
      <c r="AB2114" s="366"/>
    </row>
    <row r="2115" spans="15:28">
      <c r="O2115" s="177"/>
      <c r="P2115" s="38"/>
      <c r="Q2115" s="38"/>
      <c r="R2115" s="178"/>
      <c r="S2115" s="38"/>
      <c r="T2115" s="178"/>
      <c r="U2115" s="38"/>
      <c r="AA2115" s="8"/>
      <c r="AB2115" s="366"/>
    </row>
    <row r="2116" spans="15:28">
      <c r="O2116" s="177"/>
      <c r="P2116" s="38"/>
      <c r="Q2116" s="38"/>
      <c r="R2116" s="178"/>
      <c r="S2116" s="38"/>
      <c r="T2116" s="178"/>
      <c r="U2116" s="38"/>
      <c r="AA2116" s="8"/>
      <c r="AB2116" s="366"/>
    </row>
    <row r="2117" spans="15:28">
      <c r="O2117" s="177"/>
      <c r="P2117" s="38"/>
      <c r="Q2117" s="38"/>
      <c r="R2117" s="178"/>
      <c r="S2117" s="38"/>
      <c r="T2117" s="178"/>
      <c r="U2117" s="38"/>
      <c r="AA2117" s="8"/>
      <c r="AB2117" s="366"/>
    </row>
    <row r="2118" spans="15:28">
      <c r="O2118" s="177"/>
      <c r="P2118" s="38"/>
      <c r="Q2118" s="38"/>
      <c r="R2118" s="178"/>
      <c r="S2118" s="38"/>
      <c r="T2118" s="178"/>
      <c r="U2118" s="38"/>
      <c r="AA2118" s="8"/>
      <c r="AB2118" s="366"/>
    </row>
    <row r="2119" spans="15:28">
      <c r="O2119" s="177"/>
      <c r="P2119" s="38"/>
      <c r="Q2119" s="38"/>
      <c r="R2119" s="178"/>
      <c r="S2119" s="38"/>
      <c r="T2119" s="178"/>
      <c r="U2119" s="38"/>
      <c r="AA2119" s="8"/>
      <c r="AB2119" s="366"/>
    </row>
    <row r="2120" spans="15:28">
      <c r="O2120" s="177"/>
      <c r="P2120" s="38"/>
      <c r="Q2120" s="38"/>
      <c r="R2120" s="178"/>
      <c r="S2120" s="38"/>
      <c r="T2120" s="178"/>
      <c r="U2120" s="38"/>
      <c r="AA2120" s="8"/>
      <c r="AB2120" s="366"/>
    </row>
    <row r="2121" spans="15:28">
      <c r="O2121" s="177"/>
      <c r="P2121" s="38"/>
      <c r="Q2121" s="38"/>
      <c r="R2121" s="178"/>
      <c r="S2121" s="38"/>
      <c r="T2121" s="178"/>
      <c r="U2121" s="38"/>
      <c r="AA2121" s="8"/>
      <c r="AB2121" s="366"/>
    </row>
    <row r="2122" spans="15:28">
      <c r="O2122" s="177"/>
      <c r="P2122" s="38"/>
      <c r="Q2122" s="38"/>
      <c r="R2122" s="178"/>
      <c r="S2122" s="38"/>
      <c r="T2122" s="178"/>
      <c r="U2122" s="38"/>
      <c r="AA2122" s="8"/>
      <c r="AB2122" s="366"/>
    </row>
    <row r="2123" spans="15:28">
      <c r="O2123" s="177"/>
      <c r="P2123" s="38"/>
      <c r="Q2123" s="38"/>
      <c r="R2123" s="178"/>
      <c r="S2123" s="38"/>
      <c r="T2123" s="178"/>
      <c r="U2123" s="38"/>
      <c r="AA2123" s="8"/>
      <c r="AB2123" s="366"/>
    </row>
    <row r="2124" spans="15:28">
      <c r="O2124" s="177"/>
      <c r="P2124" s="38"/>
      <c r="Q2124" s="38"/>
      <c r="R2124" s="178"/>
      <c r="S2124" s="38"/>
      <c r="T2124" s="178"/>
      <c r="U2124" s="38"/>
      <c r="AA2124" s="8"/>
      <c r="AB2124" s="366"/>
    </row>
    <row r="2125" spans="15:28">
      <c r="O2125" s="177"/>
      <c r="P2125" s="38"/>
      <c r="Q2125" s="38"/>
      <c r="R2125" s="178"/>
      <c r="S2125" s="38"/>
      <c r="T2125" s="178"/>
      <c r="U2125" s="38"/>
      <c r="AA2125" s="8"/>
      <c r="AB2125" s="366"/>
    </row>
    <row r="2126" spans="15:28">
      <c r="O2126" s="177"/>
      <c r="P2126" s="38"/>
      <c r="Q2126" s="38"/>
      <c r="R2126" s="178"/>
      <c r="S2126" s="38"/>
      <c r="T2126" s="178"/>
      <c r="U2126" s="38"/>
      <c r="AA2126" s="8"/>
      <c r="AB2126" s="366"/>
    </row>
    <row r="2127" spans="15:28">
      <c r="O2127" s="177"/>
      <c r="P2127" s="38"/>
      <c r="Q2127" s="38"/>
      <c r="R2127" s="178"/>
      <c r="S2127" s="38"/>
      <c r="T2127" s="178"/>
      <c r="U2127" s="38"/>
      <c r="AA2127" s="8"/>
      <c r="AB2127" s="366"/>
    </row>
    <row r="2128" spans="15:28">
      <c r="O2128" s="177"/>
      <c r="P2128" s="38"/>
      <c r="Q2128" s="38"/>
      <c r="R2128" s="178"/>
      <c r="S2128" s="38"/>
      <c r="T2128" s="178"/>
      <c r="U2128" s="38"/>
      <c r="AA2128" s="8"/>
      <c r="AB2128" s="366"/>
    </row>
    <row r="2129" spans="15:28">
      <c r="O2129" s="177"/>
      <c r="P2129" s="38"/>
      <c r="Q2129" s="38"/>
      <c r="R2129" s="178"/>
      <c r="S2129" s="38"/>
      <c r="T2129" s="178"/>
      <c r="U2129" s="38"/>
      <c r="AA2129" s="8"/>
      <c r="AB2129" s="366"/>
    </row>
    <row r="2130" spans="15:28">
      <c r="O2130" s="177"/>
      <c r="P2130" s="38"/>
      <c r="Q2130" s="38"/>
      <c r="R2130" s="178"/>
      <c r="S2130" s="38"/>
      <c r="T2130" s="178"/>
      <c r="U2130" s="38"/>
      <c r="AA2130" s="8"/>
      <c r="AB2130" s="366"/>
    </row>
    <row r="2131" spans="15:28">
      <c r="O2131" s="177"/>
      <c r="P2131" s="38"/>
      <c r="Q2131" s="38"/>
      <c r="R2131" s="178"/>
      <c r="S2131" s="38"/>
      <c r="T2131" s="178"/>
      <c r="U2131" s="38"/>
      <c r="AA2131" s="8"/>
      <c r="AB2131" s="366"/>
    </row>
    <row r="2132" spans="15:28">
      <c r="O2132" s="177"/>
      <c r="P2132" s="38"/>
      <c r="Q2132" s="38"/>
      <c r="R2132" s="178"/>
      <c r="S2132" s="38"/>
      <c r="T2132" s="178"/>
      <c r="U2132" s="38"/>
      <c r="AA2132" s="8"/>
      <c r="AB2132" s="366"/>
    </row>
    <row r="2133" spans="15:28">
      <c r="O2133" s="177"/>
      <c r="P2133" s="38"/>
      <c r="Q2133" s="38"/>
      <c r="R2133" s="178"/>
      <c r="S2133" s="38"/>
      <c r="T2133" s="178"/>
      <c r="U2133" s="38"/>
      <c r="AA2133" s="8"/>
      <c r="AB2133" s="366"/>
    </row>
    <row r="2134" spans="15:28">
      <c r="O2134" s="177"/>
      <c r="P2134" s="38"/>
      <c r="Q2134" s="38"/>
      <c r="R2134" s="178"/>
      <c r="S2134" s="38"/>
      <c r="T2134" s="178"/>
      <c r="U2134" s="38"/>
      <c r="AA2134" s="8"/>
      <c r="AB2134" s="366"/>
    </row>
    <row r="2135" spans="15:28">
      <c r="O2135" s="177"/>
      <c r="P2135" s="38"/>
      <c r="Q2135" s="38"/>
      <c r="R2135" s="178"/>
      <c r="S2135" s="38"/>
      <c r="T2135" s="178"/>
      <c r="U2135" s="38"/>
      <c r="AA2135" s="8"/>
      <c r="AB2135" s="366"/>
    </row>
    <row r="2136" spans="15:28">
      <c r="O2136" s="177"/>
      <c r="P2136" s="38"/>
      <c r="Q2136" s="38"/>
      <c r="R2136" s="178"/>
      <c r="S2136" s="38"/>
      <c r="T2136" s="178"/>
      <c r="U2136" s="38"/>
      <c r="AA2136" s="8"/>
      <c r="AB2136" s="366"/>
    </row>
    <row r="2137" spans="15:28">
      <c r="O2137" s="177"/>
      <c r="P2137" s="38"/>
      <c r="Q2137" s="38"/>
      <c r="R2137" s="178"/>
      <c r="S2137" s="38"/>
      <c r="T2137" s="178"/>
      <c r="U2137" s="38"/>
      <c r="AA2137" s="8"/>
      <c r="AB2137" s="366"/>
    </row>
    <row r="2138" spans="15:28">
      <c r="O2138" s="177"/>
      <c r="P2138" s="38"/>
      <c r="Q2138" s="38"/>
      <c r="R2138" s="178"/>
      <c r="S2138" s="38"/>
      <c r="T2138" s="178"/>
      <c r="U2138" s="38"/>
      <c r="AA2138" s="8"/>
      <c r="AB2138" s="366"/>
    </row>
    <row r="2139" spans="15:28">
      <c r="O2139" s="177"/>
      <c r="P2139" s="38"/>
      <c r="Q2139" s="38"/>
      <c r="R2139" s="178"/>
      <c r="S2139" s="38"/>
      <c r="T2139" s="178"/>
      <c r="U2139" s="38"/>
      <c r="AA2139" s="8"/>
      <c r="AB2139" s="366"/>
    </row>
    <row r="2140" spans="15:28">
      <c r="O2140" s="177"/>
      <c r="P2140" s="38"/>
      <c r="Q2140" s="38"/>
      <c r="R2140" s="178"/>
      <c r="S2140" s="38"/>
      <c r="T2140" s="178"/>
      <c r="U2140" s="38"/>
      <c r="AA2140" s="8"/>
      <c r="AB2140" s="366"/>
    </row>
    <row r="2141" spans="15:28">
      <c r="O2141" s="177"/>
      <c r="P2141" s="38"/>
      <c r="Q2141" s="38"/>
      <c r="R2141" s="178"/>
      <c r="S2141" s="38"/>
      <c r="T2141" s="178"/>
      <c r="U2141" s="38"/>
      <c r="AA2141" s="8"/>
      <c r="AB2141" s="366"/>
    </row>
    <row r="2142" spans="15:28">
      <c r="O2142" s="177"/>
      <c r="P2142" s="38"/>
      <c r="Q2142" s="38"/>
      <c r="R2142" s="178"/>
      <c r="S2142" s="38"/>
      <c r="T2142" s="178"/>
      <c r="U2142" s="38"/>
      <c r="AA2142" s="8"/>
      <c r="AB2142" s="366"/>
    </row>
    <row r="2143" spans="15:28">
      <c r="O2143" s="177"/>
      <c r="P2143" s="38"/>
      <c r="Q2143" s="38"/>
      <c r="R2143" s="178"/>
      <c r="S2143" s="38"/>
      <c r="T2143" s="178"/>
      <c r="U2143" s="38"/>
      <c r="AA2143" s="8"/>
      <c r="AB2143" s="366"/>
    </row>
    <row r="2144" spans="15:28">
      <c r="O2144" s="177"/>
      <c r="P2144" s="38"/>
      <c r="Q2144" s="38"/>
      <c r="R2144" s="178"/>
      <c r="S2144" s="38"/>
      <c r="T2144" s="178"/>
      <c r="U2144" s="38"/>
      <c r="AA2144" s="8"/>
      <c r="AB2144" s="366"/>
    </row>
    <row r="2145" spans="15:28">
      <c r="O2145" s="177"/>
      <c r="P2145" s="38"/>
      <c r="Q2145" s="38"/>
      <c r="R2145" s="178"/>
      <c r="S2145" s="38"/>
      <c r="T2145" s="178"/>
      <c r="U2145" s="38"/>
      <c r="AA2145" s="8"/>
      <c r="AB2145" s="366"/>
    </row>
    <row r="2146" spans="15:28">
      <c r="O2146" s="177"/>
      <c r="P2146" s="38"/>
      <c r="Q2146" s="38"/>
      <c r="R2146" s="178"/>
      <c r="S2146" s="38"/>
      <c r="T2146" s="178"/>
      <c r="U2146" s="38"/>
      <c r="AA2146" s="8"/>
      <c r="AB2146" s="366"/>
    </row>
    <row r="2147" spans="15:28">
      <c r="O2147" s="177"/>
      <c r="P2147" s="38"/>
      <c r="Q2147" s="38"/>
      <c r="R2147" s="178"/>
      <c r="S2147" s="38"/>
      <c r="T2147" s="178"/>
      <c r="U2147" s="38"/>
      <c r="AA2147" s="8"/>
      <c r="AB2147" s="366"/>
    </row>
    <row r="2148" spans="15:28">
      <c r="O2148" s="177"/>
      <c r="P2148" s="38"/>
      <c r="Q2148" s="38"/>
      <c r="R2148" s="178"/>
      <c r="S2148" s="38"/>
      <c r="T2148" s="178"/>
      <c r="U2148" s="38"/>
      <c r="AA2148" s="8"/>
      <c r="AB2148" s="366"/>
    </row>
    <row r="2149" spans="15:28">
      <c r="O2149" s="177"/>
      <c r="P2149" s="38"/>
      <c r="Q2149" s="38"/>
      <c r="R2149" s="178"/>
      <c r="S2149" s="38"/>
      <c r="T2149" s="178"/>
      <c r="U2149" s="38"/>
      <c r="AA2149" s="8"/>
      <c r="AB2149" s="366"/>
    </row>
    <row r="2150" spans="15:28">
      <c r="O2150" s="177"/>
      <c r="P2150" s="38"/>
      <c r="Q2150" s="38"/>
      <c r="R2150" s="178"/>
      <c r="S2150" s="38"/>
      <c r="T2150" s="178"/>
      <c r="U2150" s="38"/>
      <c r="AA2150" s="8"/>
      <c r="AB2150" s="366"/>
    </row>
    <row r="2151" spans="15:28">
      <c r="O2151" s="177"/>
      <c r="P2151" s="38"/>
      <c r="Q2151" s="38"/>
      <c r="R2151" s="178"/>
      <c r="S2151" s="38"/>
      <c r="T2151" s="178"/>
      <c r="U2151" s="38"/>
      <c r="AA2151" s="8"/>
      <c r="AB2151" s="366"/>
    </row>
    <row r="2152" spans="15:28">
      <c r="O2152" s="177"/>
      <c r="P2152" s="38"/>
      <c r="Q2152" s="38"/>
      <c r="R2152" s="178"/>
      <c r="S2152" s="38"/>
      <c r="T2152" s="178"/>
      <c r="U2152" s="38"/>
      <c r="AA2152" s="8"/>
      <c r="AB2152" s="366"/>
    </row>
    <row r="2153" spans="15:28">
      <c r="O2153" s="177"/>
      <c r="P2153" s="38"/>
      <c r="Q2153" s="38"/>
      <c r="R2153" s="178"/>
      <c r="S2153" s="38"/>
      <c r="T2153" s="178"/>
      <c r="U2153" s="38"/>
      <c r="AA2153" s="8"/>
      <c r="AB2153" s="366"/>
    </row>
    <row r="2154" spans="15:28">
      <c r="O2154" s="177"/>
      <c r="P2154" s="38"/>
      <c r="Q2154" s="38"/>
      <c r="R2154" s="178"/>
      <c r="S2154" s="38"/>
      <c r="T2154" s="178"/>
      <c r="U2154" s="38"/>
      <c r="AA2154" s="8"/>
      <c r="AB2154" s="366"/>
    </row>
    <row r="2155" spans="15:28">
      <c r="O2155" s="177"/>
      <c r="P2155" s="38"/>
      <c r="Q2155" s="38"/>
      <c r="R2155" s="178"/>
      <c r="S2155" s="38"/>
      <c r="T2155" s="178"/>
      <c r="U2155" s="38"/>
      <c r="AA2155" s="8"/>
      <c r="AB2155" s="366"/>
    </row>
    <row r="2156" spans="15:28">
      <c r="O2156" s="177"/>
      <c r="P2156" s="38"/>
      <c r="Q2156" s="38"/>
      <c r="R2156" s="178"/>
      <c r="S2156" s="38"/>
      <c r="T2156" s="178"/>
      <c r="U2156" s="38"/>
      <c r="AA2156" s="8"/>
      <c r="AB2156" s="366"/>
    </row>
    <row r="2157" spans="15:28">
      <c r="O2157" s="177"/>
      <c r="P2157" s="38"/>
      <c r="Q2157" s="38"/>
      <c r="R2157" s="178"/>
      <c r="S2157" s="38"/>
      <c r="T2157" s="178"/>
      <c r="U2157" s="38"/>
      <c r="AA2157" s="8"/>
      <c r="AB2157" s="366"/>
    </row>
    <row r="2158" spans="15:28">
      <c r="O2158" s="177"/>
      <c r="P2158" s="38"/>
      <c r="Q2158" s="38"/>
      <c r="R2158" s="178"/>
      <c r="S2158" s="38"/>
      <c r="T2158" s="178"/>
      <c r="U2158" s="38"/>
      <c r="AA2158" s="8"/>
      <c r="AB2158" s="366"/>
    </row>
    <row r="2159" spans="15:28">
      <c r="O2159" s="177"/>
      <c r="P2159" s="38"/>
      <c r="Q2159" s="38"/>
      <c r="R2159" s="178"/>
      <c r="S2159" s="38"/>
      <c r="T2159" s="178"/>
      <c r="U2159" s="38"/>
      <c r="AA2159" s="8"/>
      <c r="AB2159" s="366"/>
    </row>
    <row r="2160" spans="15:28">
      <c r="O2160" s="177"/>
      <c r="P2160" s="38"/>
      <c r="Q2160" s="38"/>
      <c r="R2160" s="178"/>
      <c r="S2160" s="38"/>
      <c r="T2160" s="178"/>
      <c r="U2160" s="38"/>
      <c r="AA2160" s="8"/>
      <c r="AB2160" s="366"/>
    </row>
    <row r="2161" spans="15:28">
      <c r="O2161" s="177"/>
      <c r="P2161" s="38"/>
      <c r="Q2161" s="38"/>
      <c r="R2161" s="178"/>
      <c r="S2161" s="38"/>
      <c r="T2161" s="178"/>
      <c r="U2161" s="38"/>
      <c r="AA2161" s="8"/>
      <c r="AB2161" s="366"/>
    </row>
    <row r="2162" spans="15:28">
      <c r="O2162" s="177"/>
      <c r="P2162" s="38"/>
      <c r="Q2162" s="38"/>
      <c r="R2162" s="178"/>
      <c r="S2162" s="38"/>
      <c r="T2162" s="178"/>
      <c r="U2162" s="38"/>
      <c r="AA2162" s="8"/>
      <c r="AB2162" s="366"/>
    </row>
    <row r="2163" spans="15:28">
      <c r="O2163" s="177"/>
      <c r="P2163" s="38"/>
      <c r="Q2163" s="38"/>
      <c r="R2163" s="178"/>
      <c r="S2163" s="38"/>
      <c r="T2163" s="178"/>
      <c r="U2163" s="38"/>
      <c r="AA2163" s="8"/>
      <c r="AB2163" s="366"/>
    </row>
    <row r="2164" spans="15:28">
      <c r="O2164" s="177"/>
      <c r="P2164" s="38"/>
      <c r="Q2164" s="38"/>
      <c r="R2164" s="178"/>
      <c r="S2164" s="38"/>
      <c r="T2164" s="178"/>
      <c r="U2164" s="38"/>
      <c r="AA2164" s="8"/>
      <c r="AB2164" s="366"/>
    </row>
    <row r="2165" spans="15:28">
      <c r="O2165" s="177"/>
      <c r="P2165" s="38"/>
      <c r="Q2165" s="38"/>
      <c r="R2165" s="178"/>
      <c r="S2165" s="38"/>
      <c r="T2165" s="178"/>
      <c r="U2165" s="38"/>
      <c r="AA2165" s="8"/>
      <c r="AB2165" s="366"/>
    </row>
    <row r="2166" spans="15:28">
      <c r="O2166" s="177"/>
      <c r="P2166" s="38"/>
      <c r="Q2166" s="38"/>
      <c r="R2166" s="178"/>
      <c r="S2166" s="38"/>
      <c r="T2166" s="178"/>
      <c r="U2166" s="38"/>
      <c r="AA2166" s="8"/>
      <c r="AB2166" s="366"/>
    </row>
    <row r="2167" spans="15:28">
      <c r="O2167" s="177"/>
      <c r="P2167" s="38"/>
      <c r="Q2167" s="38"/>
      <c r="R2167" s="178"/>
      <c r="S2167" s="38"/>
      <c r="T2167" s="178"/>
      <c r="U2167" s="38"/>
      <c r="AA2167" s="8"/>
      <c r="AB2167" s="366"/>
    </row>
    <row r="2168" spans="15:28">
      <c r="O2168" s="177"/>
      <c r="P2168" s="38"/>
      <c r="Q2168" s="38"/>
      <c r="R2168" s="178"/>
      <c r="S2168" s="38"/>
      <c r="T2168" s="178"/>
      <c r="U2168" s="38"/>
      <c r="AA2168" s="8"/>
      <c r="AB2168" s="366"/>
    </row>
    <row r="2169" spans="15:28">
      <c r="O2169" s="177"/>
      <c r="P2169" s="38"/>
      <c r="Q2169" s="38"/>
      <c r="R2169" s="178"/>
      <c r="S2169" s="38"/>
      <c r="T2169" s="178"/>
      <c r="U2169" s="38"/>
      <c r="AA2169" s="8"/>
      <c r="AB2169" s="366"/>
    </row>
    <row r="2170" spans="15:28">
      <c r="O2170" s="177"/>
      <c r="P2170" s="38"/>
      <c r="Q2170" s="38"/>
      <c r="R2170" s="178"/>
      <c r="S2170" s="38"/>
      <c r="T2170" s="178"/>
      <c r="U2170" s="38"/>
      <c r="AA2170" s="8"/>
      <c r="AB2170" s="366"/>
    </row>
    <row r="2171" spans="15:28">
      <c r="O2171" s="177"/>
      <c r="P2171" s="38"/>
      <c r="Q2171" s="38"/>
      <c r="R2171" s="178"/>
      <c r="S2171" s="38"/>
      <c r="T2171" s="178"/>
      <c r="U2171" s="38"/>
      <c r="AA2171" s="8"/>
      <c r="AB2171" s="366"/>
    </row>
    <row r="2172" spans="15:28">
      <c r="O2172" s="177"/>
      <c r="P2172" s="38"/>
      <c r="Q2172" s="38"/>
      <c r="R2172" s="178"/>
      <c r="S2172" s="38"/>
      <c r="T2172" s="178"/>
      <c r="U2172" s="38"/>
      <c r="AA2172" s="8"/>
      <c r="AB2172" s="366"/>
    </row>
    <row r="2173" spans="15:28">
      <c r="O2173" s="177"/>
      <c r="P2173" s="38"/>
      <c r="Q2173" s="38"/>
      <c r="R2173" s="178"/>
      <c r="S2173" s="38"/>
      <c r="T2173" s="178"/>
      <c r="U2173" s="38"/>
      <c r="AA2173" s="8"/>
      <c r="AB2173" s="366"/>
    </row>
    <row r="2174" spans="15:28">
      <c r="O2174" s="177"/>
      <c r="P2174" s="38"/>
      <c r="Q2174" s="38"/>
      <c r="R2174" s="178"/>
      <c r="S2174" s="38"/>
      <c r="T2174" s="178"/>
      <c r="U2174" s="38"/>
      <c r="AA2174" s="8"/>
      <c r="AB2174" s="366"/>
    </row>
    <row r="2175" spans="15:28">
      <c r="O2175" s="177"/>
      <c r="P2175" s="38"/>
      <c r="Q2175" s="38"/>
      <c r="R2175" s="178"/>
      <c r="S2175" s="38"/>
      <c r="T2175" s="178"/>
      <c r="U2175" s="38"/>
      <c r="AA2175" s="8"/>
      <c r="AB2175" s="366"/>
    </row>
    <row r="2176" spans="15:28">
      <c r="O2176" s="177"/>
      <c r="P2176" s="38"/>
      <c r="Q2176" s="38"/>
      <c r="R2176" s="178"/>
      <c r="S2176" s="38"/>
      <c r="T2176" s="178"/>
      <c r="U2176" s="38"/>
      <c r="AA2176" s="8"/>
      <c r="AB2176" s="366"/>
    </row>
    <row r="2177" spans="15:28">
      <c r="O2177" s="177"/>
      <c r="P2177" s="38"/>
      <c r="Q2177" s="38"/>
      <c r="R2177" s="178"/>
      <c r="S2177" s="38"/>
      <c r="T2177" s="178"/>
      <c r="U2177" s="38"/>
      <c r="AA2177" s="8"/>
      <c r="AB2177" s="366"/>
    </row>
    <row r="2178" spans="15:28">
      <c r="O2178" s="177"/>
      <c r="P2178" s="38"/>
      <c r="Q2178" s="38"/>
      <c r="R2178" s="178"/>
      <c r="S2178" s="38"/>
      <c r="T2178" s="178"/>
      <c r="U2178" s="38"/>
      <c r="AA2178" s="8"/>
      <c r="AB2178" s="366"/>
    </row>
    <row r="2179" spans="15:28">
      <c r="O2179" s="177"/>
      <c r="P2179" s="38"/>
      <c r="Q2179" s="38"/>
      <c r="R2179" s="178"/>
      <c r="S2179" s="38"/>
      <c r="T2179" s="178"/>
      <c r="U2179" s="38"/>
      <c r="AA2179" s="8"/>
      <c r="AB2179" s="366"/>
    </row>
    <row r="2180" spans="15:28">
      <c r="O2180" s="177"/>
      <c r="P2180" s="38"/>
      <c r="Q2180" s="38"/>
      <c r="R2180" s="178"/>
      <c r="S2180" s="38"/>
      <c r="T2180" s="178"/>
      <c r="U2180" s="38"/>
      <c r="AA2180" s="8"/>
      <c r="AB2180" s="366"/>
    </row>
    <row r="2181" spans="15:28">
      <c r="O2181" s="177"/>
      <c r="P2181" s="38"/>
      <c r="Q2181" s="38"/>
      <c r="R2181" s="178"/>
      <c r="S2181" s="38"/>
      <c r="T2181" s="178"/>
      <c r="U2181" s="38"/>
      <c r="AA2181" s="8"/>
      <c r="AB2181" s="366"/>
    </row>
    <row r="2182" spans="15:28">
      <c r="O2182" s="177"/>
      <c r="P2182" s="38"/>
      <c r="Q2182" s="38"/>
      <c r="R2182" s="178"/>
      <c r="S2182" s="38"/>
      <c r="T2182" s="178"/>
      <c r="U2182" s="38"/>
      <c r="AA2182" s="8"/>
      <c r="AB2182" s="366"/>
    </row>
    <row r="2183" spans="15:28">
      <c r="O2183" s="177"/>
      <c r="P2183" s="38"/>
      <c r="Q2183" s="38"/>
      <c r="R2183" s="178"/>
      <c r="S2183" s="38"/>
      <c r="T2183" s="178"/>
      <c r="U2183" s="38"/>
      <c r="AA2183" s="8"/>
      <c r="AB2183" s="366"/>
    </row>
    <row r="2184" spans="15:28">
      <c r="O2184" s="177"/>
      <c r="P2184" s="38"/>
      <c r="Q2184" s="38"/>
      <c r="R2184" s="178"/>
      <c r="S2184" s="38"/>
      <c r="T2184" s="178"/>
      <c r="U2184" s="38"/>
      <c r="AA2184" s="8"/>
      <c r="AB2184" s="366"/>
    </row>
    <row r="2185" spans="15:28">
      <c r="O2185" s="177"/>
      <c r="P2185" s="38"/>
      <c r="Q2185" s="38"/>
      <c r="R2185" s="178"/>
      <c r="S2185" s="38"/>
      <c r="T2185" s="178"/>
      <c r="U2185" s="38"/>
      <c r="AA2185" s="8"/>
      <c r="AB2185" s="366"/>
    </row>
    <row r="2186" spans="15:28">
      <c r="O2186" s="177"/>
      <c r="P2186" s="38"/>
      <c r="Q2186" s="38"/>
      <c r="R2186" s="178"/>
      <c r="S2186" s="38"/>
      <c r="T2186" s="178"/>
      <c r="U2186" s="38"/>
      <c r="AA2186" s="8"/>
      <c r="AB2186" s="366"/>
    </row>
    <row r="2187" spans="15:28">
      <c r="O2187" s="177"/>
      <c r="P2187" s="38"/>
      <c r="Q2187" s="38"/>
      <c r="R2187" s="178"/>
      <c r="S2187" s="38"/>
      <c r="T2187" s="178"/>
      <c r="U2187" s="38"/>
      <c r="AA2187" s="8"/>
      <c r="AB2187" s="366"/>
    </row>
    <row r="2188" spans="15:28">
      <c r="O2188" s="177"/>
      <c r="P2188" s="38"/>
      <c r="Q2188" s="38"/>
      <c r="R2188" s="178"/>
      <c r="S2188" s="38"/>
      <c r="T2188" s="178"/>
      <c r="U2188" s="38"/>
      <c r="AA2188" s="8"/>
      <c r="AB2188" s="366"/>
    </row>
    <row r="2189" spans="15:28">
      <c r="O2189" s="177"/>
      <c r="P2189" s="38"/>
      <c r="Q2189" s="38"/>
      <c r="R2189" s="178"/>
      <c r="S2189" s="38"/>
      <c r="T2189" s="178"/>
      <c r="U2189" s="38"/>
      <c r="AA2189" s="8"/>
      <c r="AB2189" s="366"/>
    </row>
    <row r="2190" spans="15:28">
      <c r="O2190" s="177"/>
      <c r="P2190" s="38"/>
      <c r="Q2190" s="38"/>
      <c r="R2190" s="178"/>
      <c r="S2190" s="38"/>
      <c r="T2190" s="178"/>
      <c r="U2190" s="38"/>
      <c r="AA2190" s="8"/>
      <c r="AB2190" s="366"/>
    </row>
    <row r="2191" spans="15:28">
      <c r="O2191" s="177"/>
      <c r="P2191" s="38"/>
      <c r="Q2191" s="38"/>
      <c r="R2191" s="178"/>
      <c r="S2191" s="38"/>
      <c r="T2191" s="178"/>
      <c r="U2191" s="38"/>
      <c r="AA2191" s="8"/>
      <c r="AB2191" s="366"/>
    </row>
    <row r="2192" spans="15:28">
      <c r="O2192" s="177"/>
      <c r="P2192" s="38"/>
      <c r="Q2192" s="38"/>
      <c r="R2192" s="178"/>
      <c r="S2192" s="38"/>
      <c r="T2192" s="178"/>
      <c r="U2192" s="38"/>
      <c r="AA2192" s="8"/>
      <c r="AB2192" s="366"/>
    </row>
    <row r="2193" spans="15:28">
      <c r="O2193" s="177"/>
      <c r="P2193" s="38"/>
      <c r="Q2193" s="38"/>
      <c r="R2193" s="178"/>
      <c r="S2193" s="38"/>
      <c r="T2193" s="178"/>
      <c r="U2193" s="38"/>
      <c r="AA2193" s="8"/>
      <c r="AB2193" s="366"/>
    </row>
    <row r="2194" spans="15:28">
      <c r="O2194" s="177"/>
      <c r="P2194" s="38"/>
      <c r="Q2194" s="38"/>
      <c r="R2194" s="178"/>
      <c r="S2194" s="38"/>
      <c r="T2194" s="178"/>
      <c r="U2194" s="38"/>
      <c r="AA2194" s="8"/>
      <c r="AB2194" s="366"/>
    </row>
    <row r="2195" spans="15:28">
      <c r="O2195" s="177"/>
      <c r="P2195" s="38"/>
      <c r="Q2195" s="38"/>
      <c r="R2195" s="178"/>
      <c r="S2195" s="38"/>
      <c r="T2195" s="178"/>
      <c r="U2195" s="38"/>
      <c r="AA2195" s="8"/>
      <c r="AB2195" s="366"/>
    </row>
    <row r="2196" spans="15:28">
      <c r="O2196" s="177"/>
      <c r="P2196" s="38"/>
      <c r="Q2196" s="38"/>
      <c r="R2196" s="178"/>
      <c r="S2196" s="38"/>
      <c r="T2196" s="178"/>
      <c r="U2196" s="38"/>
      <c r="AA2196" s="8"/>
      <c r="AB2196" s="366"/>
    </row>
    <row r="2197" spans="15:28">
      <c r="O2197" s="177"/>
      <c r="P2197" s="38"/>
      <c r="Q2197" s="38"/>
      <c r="R2197" s="178"/>
      <c r="S2197" s="38"/>
      <c r="T2197" s="178"/>
      <c r="U2197" s="38"/>
      <c r="AA2197" s="8"/>
      <c r="AB2197" s="366"/>
    </row>
    <row r="2198" spans="15:28">
      <c r="O2198" s="177"/>
      <c r="P2198" s="38"/>
      <c r="Q2198" s="38"/>
      <c r="R2198" s="178"/>
      <c r="S2198" s="38"/>
      <c r="T2198" s="178"/>
      <c r="U2198" s="38"/>
      <c r="AA2198" s="8"/>
      <c r="AB2198" s="366"/>
    </row>
    <row r="2199" spans="15:28">
      <c r="O2199" s="177"/>
      <c r="P2199" s="38"/>
      <c r="Q2199" s="38"/>
      <c r="R2199" s="178"/>
      <c r="S2199" s="38"/>
      <c r="T2199" s="178"/>
      <c r="U2199" s="38"/>
      <c r="AA2199" s="8"/>
      <c r="AB2199" s="366"/>
    </row>
    <row r="2200" spans="15:28">
      <c r="O2200" s="177"/>
      <c r="P2200" s="38"/>
      <c r="Q2200" s="38"/>
      <c r="R2200" s="178"/>
      <c r="S2200" s="38"/>
      <c r="T2200" s="178"/>
      <c r="U2200" s="38"/>
      <c r="AA2200" s="8"/>
      <c r="AB2200" s="366"/>
    </row>
    <row r="2201" spans="15:28">
      <c r="O2201" s="177"/>
      <c r="P2201" s="38"/>
      <c r="Q2201" s="38"/>
      <c r="R2201" s="178"/>
      <c r="S2201" s="38"/>
      <c r="T2201" s="178"/>
      <c r="U2201" s="38"/>
      <c r="AA2201" s="8"/>
      <c r="AB2201" s="366"/>
    </row>
    <row r="2202" spans="15:28">
      <c r="O2202" s="177"/>
      <c r="P2202" s="38"/>
      <c r="Q2202" s="38"/>
      <c r="R2202" s="178"/>
      <c r="S2202" s="38"/>
      <c r="T2202" s="178"/>
      <c r="U2202" s="38"/>
      <c r="AA2202" s="8"/>
      <c r="AB2202" s="366"/>
    </row>
    <row r="2203" spans="15:28">
      <c r="O2203" s="177"/>
      <c r="P2203" s="38"/>
      <c r="Q2203" s="38"/>
      <c r="R2203" s="178"/>
      <c r="S2203" s="38"/>
      <c r="T2203" s="178"/>
      <c r="U2203" s="38"/>
      <c r="AA2203" s="8"/>
      <c r="AB2203" s="366"/>
    </row>
    <row r="2204" spans="15:28">
      <c r="O2204" s="177"/>
      <c r="P2204" s="38"/>
      <c r="Q2204" s="38"/>
      <c r="R2204" s="178"/>
      <c r="S2204" s="38"/>
      <c r="T2204" s="178"/>
      <c r="U2204" s="38"/>
      <c r="AA2204" s="8"/>
      <c r="AB2204" s="366"/>
    </row>
    <row r="2205" spans="15:28">
      <c r="O2205" s="177"/>
      <c r="P2205" s="38"/>
      <c r="Q2205" s="38"/>
      <c r="R2205" s="178"/>
      <c r="S2205" s="38"/>
      <c r="T2205" s="178"/>
      <c r="U2205" s="38"/>
      <c r="AA2205" s="8"/>
      <c r="AB2205" s="366"/>
    </row>
    <row r="2206" spans="15:28">
      <c r="O2206" s="177"/>
      <c r="P2206" s="38"/>
      <c r="Q2206" s="38"/>
      <c r="R2206" s="178"/>
      <c r="S2206" s="38"/>
      <c r="T2206" s="178"/>
      <c r="U2206" s="38"/>
      <c r="AA2206" s="8"/>
      <c r="AB2206" s="366"/>
    </row>
    <row r="2207" spans="15:28">
      <c r="O2207" s="177"/>
      <c r="P2207" s="38"/>
      <c r="Q2207" s="38"/>
      <c r="R2207" s="178"/>
      <c r="S2207" s="38"/>
      <c r="T2207" s="178"/>
      <c r="U2207" s="38"/>
      <c r="AA2207" s="8"/>
      <c r="AB2207" s="366"/>
    </row>
    <row r="2208" spans="15:28">
      <c r="O2208" s="177"/>
      <c r="P2208" s="38"/>
      <c r="Q2208" s="38"/>
      <c r="R2208" s="178"/>
      <c r="S2208" s="38"/>
      <c r="T2208" s="178"/>
      <c r="U2208" s="38"/>
      <c r="AA2208" s="8"/>
      <c r="AB2208" s="366"/>
    </row>
    <row r="2209" spans="15:28">
      <c r="O2209" s="177"/>
      <c r="P2209" s="38"/>
      <c r="Q2209" s="38"/>
      <c r="R2209" s="178"/>
      <c r="S2209" s="38"/>
      <c r="T2209" s="178"/>
      <c r="U2209" s="38"/>
      <c r="AA2209" s="8"/>
      <c r="AB2209" s="366"/>
    </row>
    <row r="2210" spans="15:28">
      <c r="O2210" s="177"/>
      <c r="P2210" s="38"/>
      <c r="Q2210" s="38"/>
      <c r="R2210" s="178"/>
      <c r="S2210" s="38"/>
      <c r="T2210" s="178"/>
      <c r="U2210" s="38"/>
      <c r="AA2210" s="8"/>
      <c r="AB2210" s="366"/>
    </row>
    <row r="2211" spans="15:28">
      <c r="O2211" s="177"/>
      <c r="P2211" s="38"/>
      <c r="Q2211" s="38"/>
      <c r="R2211" s="178"/>
      <c r="S2211" s="38"/>
      <c r="T2211" s="178"/>
      <c r="U2211" s="38"/>
      <c r="AA2211" s="8"/>
      <c r="AB2211" s="366"/>
    </row>
    <row r="2212" spans="15:28">
      <c r="O2212" s="177"/>
      <c r="P2212" s="38"/>
      <c r="Q2212" s="38"/>
      <c r="R2212" s="178"/>
      <c r="S2212" s="38"/>
      <c r="T2212" s="178"/>
      <c r="U2212" s="38"/>
      <c r="AA2212" s="8"/>
      <c r="AB2212" s="366"/>
    </row>
    <row r="2213" spans="15:28">
      <c r="O2213" s="177"/>
      <c r="P2213" s="38"/>
      <c r="Q2213" s="38"/>
      <c r="R2213" s="178"/>
      <c r="S2213" s="38"/>
      <c r="T2213" s="178"/>
      <c r="U2213" s="38"/>
      <c r="AA2213" s="8"/>
      <c r="AB2213" s="366"/>
    </row>
    <row r="2214" spans="15:28">
      <c r="O2214" s="177"/>
      <c r="P2214" s="38"/>
      <c r="Q2214" s="38"/>
      <c r="R2214" s="178"/>
      <c r="S2214" s="38"/>
      <c r="T2214" s="178"/>
      <c r="U2214" s="38"/>
      <c r="AA2214" s="8"/>
      <c r="AB2214" s="366"/>
    </row>
    <row r="2215" spans="15:28">
      <c r="O2215" s="177"/>
      <c r="P2215" s="38"/>
      <c r="Q2215" s="38"/>
      <c r="R2215" s="178"/>
      <c r="S2215" s="38"/>
      <c r="T2215" s="178"/>
      <c r="U2215" s="38"/>
      <c r="AA2215" s="8"/>
      <c r="AB2215" s="366"/>
    </row>
    <row r="2216" spans="15:28">
      <c r="O2216" s="177"/>
      <c r="P2216" s="38"/>
      <c r="Q2216" s="38"/>
      <c r="R2216" s="178"/>
      <c r="S2216" s="38"/>
      <c r="T2216" s="178"/>
      <c r="U2216" s="38"/>
      <c r="AA2216" s="8"/>
      <c r="AB2216" s="366"/>
    </row>
    <row r="2217" spans="15:28">
      <c r="O2217" s="177"/>
      <c r="P2217" s="38"/>
      <c r="Q2217" s="38"/>
      <c r="R2217" s="178"/>
      <c r="S2217" s="38"/>
      <c r="T2217" s="178"/>
      <c r="U2217" s="38"/>
      <c r="AA2217" s="8"/>
      <c r="AB2217" s="366"/>
    </row>
    <row r="2218" spans="15:28">
      <c r="O2218" s="177"/>
      <c r="P2218" s="38"/>
      <c r="Q2218" s="38"/>
      <c r="R2218" s="178"/>
      <c r="S2218" s="38"/>
      <c r="T2218" s="178"/>
      <c r="U2218" s="38"/>
      <c r="AA2218" s="8"/>
      <c r="AB2218" s="366"/>
    </row>
    <row r="2219" spans="15:28">
      <c r="O2219" s="177"/>
      <c r="P2219" s="38"/>
      <c r="Q2219" s="38"/>
      <c r="R2219" s="178"/>
      <c r="S2219" s="38"/>
      <c r="T2219" s="178"/>
      <c r="U2219" s="38"/>
      <c r="AA2219" s="8"/>
      <c r="AB2219" s="366"/>
    </row>
    <row r="2220" spans="15:28">
      <c r="O2220" s="177"/>
      <c r="P2220" s="38"/>
      <c r="Q2220" s="38"/>
      <c r="R2220" s="178"/>
      <c r="S2220" s="38"/>
      <c r="T2220" s="178"/>
      <c r="U2220" s="38"/>
      <c r="AA2220" s="8"/>
      <c r="AB2220" s="366"/>
    </row>
    <row r="2221" spans="15:28">
      <c r="O2221" s="177"/>
      <c r="P2221" s="38"/>
      <c r="Q2221" s="38"/>
      <c r="R2221" s="178"/>
      <c r="S2221" s="38"/>
      <c r="T2221" s="178"/>
      <c r="U2221" s="38"/>
      <c r="AA2221" s="8"/>
      <c r="AB2221" s="366"/>
    </row>
    <row r="2222" spans="15:28">
      <c r="O2222" s="177"/>
      <c r="P2222" s="38"/>
      <c r="Q2222" s="38"/>
      <c r="R2222" s="178"/>
      <c r="S2222" s="38"/>
      <c r="T2222" s="178"/>
      <c r="U2222" s="38"/>
      <c r="AA2222" s="8"/>
      <c r="AB2222" s="366"/>
    </row>
    <row r="2223" spans="15:28">
      <c r="O2223" s="177"/>
      <c r="P2223" s="38"/>
      <c r="Q2223" s="38"/>
      <c r="R2223" s="178"/>
      <c r="S2223" s="38"/>
      <c r="T2223" s="178"/>
      <c r="U2223" s="38"/>
      <c r="AA2223" s="8"/>
      <c r="AB2223" s="366"/>
    </row>
    <row r="2224" spans="15:28">
      <c r="O2224" s="177"/>
      <c r="P2224" s="38"/>
      <c r="Q2224" s="38"/>
      <c r="R2224" s="178"/>
      <c r="S2224" s="38"/>
      <c r="T2224" s="178"/>
      <c r="U2224" s="38"/>
      <c r="AA2224" s="8"/>
      <c r="AB2224" s="366"/>
    </row>
    <row r="2225" spans="15:28">
      <c r="O2225" s="177"/>
      <c r="P2225" s="38"/>
      <c r="Q2225" s="38"/>
      <c r="R2225" s="178"/>
      <c r="S2225" s="38"/>
      <c r="T2225" s="178"/>
      <c r="U2225" s="38"/>
      <c r="AA2225" s="8"/>
      <c r="AB2225" s="366"/>
    </row>
    <row r="2226" spans="15:28">
      <c r="O2226" s="177"/>
      <c r="P2226" s="38"/>
      <c r="Q2226" s="38"/>
      <c r="R2226" s="178"/>
      <c r="S2226" s="38"/>
      <c r="T2226" s="178"/>
      <c r="U2226" s="38"/>
      <c r="AA2226" s="8"/>
      <c r="AB2226" s="366"/>
    </row>
    <row r="2227" spans="15:28">
      <c r="O2227" s="177"/>
      <c r="P2227" s="38"/>
      <c r="Q2227" s="38"/>
      <c r="R2227" s="178"/>
      <c r="S2227" s="38"/>
      <c r="T2227" s="178"/>
      <c r="U2227" s="38"/>
      <c r="AA2227" s="8"/>
      <c r="AB2227" s="366"/>
    </row>
    <row r="2228" spans="15:28">
      <c r="O2228" s="177"/>
      <c r="P2228" s="38"/>
      <c r="Q2228" s="38"/>
      <c r="R2228" s="178"/>
      <c r="S2228" s="38"/>
      <c r="T2228" s="178"/>
      <c r="U2228" s="38"/>
      <c r="AA2228" s="8"/>
      <c r="AB2228" s="366"/>
    </row>
    <row r="2229" spans="15:28">
      <c r="O2229" s="177"/>
      <c r="P2229" s="38"/>
      <c r="Q2229" s="38"/>
      <c r="R2229" s="178"/>
      <c r="S2229" s="38"/>
      <c r="T2229" s="178"/>
      <c r="U2229" s="38"/>
      <c r="AA2229" s="8"/>
      <c r="AB2229" s="366"/>
    </row>
    <row r="2230" spans="15:28">
      <c r="O2230" s="177"/>
      <c r="P2230" s="38"/>
      <c r="Q2230" s="38"/>
      <c r="R2230" s="178"/>
      <c r="S2230" s="38"/>
      <c r="T2230" s="178"/>
      <c r="U2230" s="38"/>
      <c r="AA2230" s="8"/>
      <c r="AB2230" s="366"/>
    </row>
    <row r="2231" spans="15:28">
      <c r="O2231" s="177"/>
      <c r="P2231" s="38"/>
      <c r="Q2231" s="38"/>
      <c r="R2231" s="178"/>
      <c r="S2231" s="38"/>
      <c r="T2231" s="178"/>
      <c r="U2231" s="38"/>
      <c r="AA2231" s="8"/>
      <c r="AB2231" s="366"/>
    </row>
    <row r="2232" spans="15:28">
      <c r="O2232" s="177"/>
      <c r="P2232" s="38"/>
      <c r="Q2232" s="38"/>
      <c r="R2232" s="178"/>
      <c r="S2232" s="38"/>
      <c r="T2232" s="178"/>
      <c r="U2232" s="38"/>
      <c r="AA2232" s="8"/>
      <c r="AB2232" s="366"/>
    </row>
    <row r="2233" spans="15:28">
      <c r="O2233" s="177"/>
      <c r="P2233" s="38"/>
      <c r="Q2233" s="38"/>
      <c r="R2233" s="178"/>
      <c r="S2233" s="38"/>
      <c r="T2233" s="178"/>
      <c r="U2233" s="38"/>
      <c r="AA2233" s="8"/>
      <c r="AB2233" s="366"/>
    </row>
    <row r="2234" spans="15:28">
      <c r="O2234" s="177"/>
      <c r="P2234" s="38"/>
      <c r="Q2234" s="38"/>
      <c r="R2234" s="178"/>
      <c r="S2234" s="38"/>
      <c r="T2234" s="178"/>
      <c r="U2234" s="38"/>
      <c r="AA2234" s="8"/>
      <c r="AB2234" s="366"/>
    </row>
    <row r="2235" spans="15:28">
      <c r="O2235" s="177"/>
      <c r="P2235" s="38"/>
      <c r="Q2235" s="38"/>
      <c r="R2235" s="178"/>
      <c r="S2235" s="38"/>
      <c r="T2235" s="178"/>
      <c r="U2235" s="38"/>
      <c r="AA2235" s="8"/>
      <c r="AB2235" s="366"/>
    </row>
    <row r="2236" spans="15:28">
      <c r="O2236" s="177"/>
      <c r="P2236" s="38"/>
      <c r="Q2236" s="38"/>
      <c r="R2236" s="178"/>
      <c r="S2236" s="38"/>
      <c r="T2236" s="178"/>
      <c r="U2236" s="38"/>
      <c r="AA2236" s="8"/>
      <c r="AB2236" s="366"/>
    </row>
    <row r="2237" spans="15:28">
      <c r="O2237" s="177"/>
      <c r="P2237" s="38"/>
      <c r="Q2237" s="38"/>
      <c r="R2237" s="178"/>
      <c r="S2237" s="38"/>
      <c r="T2237" s="178"/>
      <c r="U2237" s="38"/>
      <c r="AA2237" s="8"/>
      <c r="AB2237" s="366"/>
    </row>
    <row r="2238" spans="15:28">
      <c r="O2238" s="177"/>
      <c r="P2238" s="38"/>
      <c r="Q2238" s="38"/>
      <c r="R2238" s="178"/>
      <c r="S2238" s="38"/>
      <c r="T2238" s="178"/>
      <c r="U2238" s="38"/>
      <c r="AA2238" s="8"/>
      <c r="AB2238" s="366"/>
    </row>
    <row r="2239" spans="15:28">
      <c r="O2239" s="177"/>
      <c r="P2239" s="38"/>
      <c r="Q2239" s="38"/>
      <c r="R2239" s="178"/>
      <c r="S2239" s="38"/>
      <c r="T2239" s="178"/>
      <c r="U2239" s="38"/>
      <c r="AA2239" s="8"/>
      <c r="AB2239" s="366"/>
    </row>
    <row r="2240" spans="15:28">
      <c r="O2240" s="177"/>
      <c r="P2240" s="38"/>
      <c r="Q2240" s="38"/>
      <c r="R2240" s="178"/>
      <c r="S2240" s="38"/>
      <c r="T2240" s="178"/>
      <c r="U2240" s="38"/>
      <c r="AA2240" s="8"/>
      <c r="AB2240" s="366"/>
    </row>
    <row r="2241" spans="15:28">
      <c r="O2241" s="177"/>
      <c r="P2241" s="38"/>
      <c r="Q2241" s="38"/>
      <c r="R2241" s="178"/>
      <c r="S2241" s="38"/>
      <c r="T2241" s="178"/>
      <c r="U2241" s="38"/>
      <c r="AA2241" s="8"/>
      <c r="AB2241" s="366"/>
    </row>
    <row r="2242" spans="15:28">
      <c r="O2242" s="177"/>
      <c r="P2242" s="38"/>
      <c r="Q2242" s="38"/>
      <c r="R2242" s="178"/>
      <c r="S2242" s="38"/>
      <c r="T2242" s="178"/>
      <c r="U2242" s="38"/>
      <c r="AA2242" s="8"/>
      <c r="AB2242" s="366"/>
    </row>
    <row r="2243" spans="15:28">
      <c r="O2243" s="177"/>
      <c r="P2243" s="38"/>
      <c r="Q2243" s="38"/>
      <c r="R2243" s="178"/>
      <c r="S2243" s="38"/>
      <c r="T2243" s="178"/>
      <c r="U2243" s="38"/>
      <c r="AA2243" s="8"/>
      <c r="AB2243" s="366"/>
    </row>
    <row r="2244" spans="15:28">
      <c r="O2244" s="177"/>
      <c r="P2244" s="38"/>
      <c r="Q2244" s="38"/>
      <c r="R2244" s="178"/>
      <c r="S2244" s="38"/>
      <c r="T2244" s="178"/>
      <c r="U2244" s="38"/>
      <c r="AA2244" s="8"/>
      <c r="AB2244" s="366"/>
    </row>
    <row r="2245" spans="15:28">
      <c r="O2245" s="177"/>
      <c r="P2245" s="38"/>
      <c r="Q2245" s="38"/>
      <c r="R2245" s="178"/>
      <c r="S2245" s="38"/>
      <c r="T2245" s="178"/>
      <c r="U2245" s="38"/>
      <c r="AA2245" s="8"/>
      <c r="AB2245" s="366"/>
    </row>
    <row r="2246" spans="15:28">
      <c r="O2246" s="177"/>
      <c r="P2246" s="38"/>
      <c r="Q2246" s="38"/>
      <c r="R2246" s="178"/>
      <c r="S2246" s="38"/>
      <c r="T2246" s="178"/>
      <c r="U2246" s="38"/>
      <c r="AA2246" s="8"/>
      <c r="AB2246" s="366"/>
    </row>
    <row r="2247" spans="15:28">
      <c r="O2247" s="177"/>
      <c r="P2247" s="38"/>
      <c r="Q2247" s="38"/>
      <c r="R2247" s="178"/>
      <c r="S2247" s="38"/>
      <c r="T2247" s="178"/>
      <c r="U2247" s="38"/>
      <c r="AA2247" s="8"/>
      <c r="AB2247" s="366"/>
    </row>
    <row r="2248" spans="15:28">
      <c r="O2248" s="177"/>
      <c r="P2248" s="38"/>
      <c r="Q2248" s="38"/>
      <c r="R2248" s="178"/>
      <c r="S2248" s="38"/>
      <c r="T2248" s="178"/>
      <c r="U2248" s="38"/>
      <c r="AA2248" s="8"/>
      <c r="AB2248" s="366"/>
    </row>
    <row r="2249" spans="15:28">
      <c r="O2249" s="177"/>
      <c r="P2249" s="38"/>
      <c r="Q2249" s="38"/>
      <c r="R2249" s="178"/>
      <c r="S2249" s="38"/>
      <c r="T2249" s="178"/>
      <c r="U2249" s="38"/>
      <c r="AA2249" s="8"/>
      <c r="AB2249" s="366"/>
    </row>
    <row r="2250" spans="15:28">
      <c r="O2250" s="177"/>
      <c r="P2250" s="38"/>
      <c r="Q2250" s="38"/>
      <c r="R2250" s="178"/>
      <c r="S2250" s="38"/>
      <c r="T2250" s="178"/>
      <c r="U2250" s="38"/>
      <c r="AA2250" s="8"/>
      <c r="AB2250" s="366"/>
    </row>
    <row r="2251" spans="15:28">
      <c r="O2251" s="177"/>
      <c r="P2251" s="38"/>
      <c r="Q2251" s="38"/>
      <c r="R2251" s="178"/>
      <c r="S2251" s="38"/>
      <c r="T2251" s="178"/>
      <c r="U2251" s="38"/>
      <c r="AA2251" s="8"/>
      <c r="AB2251" s="366"/>
    </row>
    <row r="2252" spans="15:28">
      <c r="O2252" s="177"/>
      <c r="P2252" s="38"/>
      <c r="Q2252" s="38"/>
      <c r="R2252" s="178"/>
      <c r="S2252" s="38"/>
      <c r="T2252" s="178"/>
      <c r="U2252" s="38"/>
      <c r="AA2252" s="8"/>
      <c r="AB2252" s="366"/>
    </row>
    <row r="2253" spans="15:28">
      <c r="O2253" s="177"/>
      <c r="P2253" s="38"/>
      <c r="Q2253" s="38"/>
      <c r="R2253" s="178"/>
      <c r="S2253" s="38"/>
      <c r="T2253" s="178"/>
      <c r="U2253" s="38"/>
      <c r="AA2253" s="8"/>
      <c r="AB2253" s="366"/>
    </row>
    <row r="2254" spans="15:28">
      <c r="O2254" s="177"/>
      <c r="P2254" s="38"/>
      <c r="Q2254" s="38"/>
      <c r="R2254" s="178"/>
      <c r="S2254" s="38"/>
      <c r="T2254" s="178"/>
      <c r="U2254" s="38"/>
      <c r="AA2254" s="8"/>
      <c r="AB2254" s="366"/>
    </row>
    <row r="2255" spans="15:28">
      <c r="O2255" s="177"/>
      <c r="P2255" s="38"/>
      <c r="Q2255" s="38"/>
      <c r="R2255" s="178"/>
      <c r="S2255" s="38"/>
      <c r="T2255" s="178"/>
      <c r="U2255" s="38"/>
      <c r="AA2255" s="8"/>
      <c r="AB2255" s="366"/>
    </row>
    <row r="2256" spans="15:28">
      <c r="O2256" s="177"/>
      <c r="P2256" s="38"/>
      <c r="Q2256" s="38"/>
      <c r="R2256" s="178"/>
      <c r="S2256" s="38"/>
      <c r="T2256" s="178"/>
      <c r="U2256" s="38"/>
      <c r="AA2256" s="8"/>
      <c r="AB2256" s="366"/>
    </row>
    <row r="2257" spans="15:28">
      <c r="O2257" s="177"/>
      <c r="P2257" s="38"/>
      <c r="Q2257" s="38"/>
      <c r="R2257" s="178"/>
      <c r="S2257" s="38"/>
      <c r="T2257" s="178"/>
      <c r="U2257" s="38"/>
      <c r="AA2257" s="8"/>
      <c r="AB2257" s="366"/>
    </row>
    <row r="2258" spans="15:28">
      <c r="O2258" s="177"/>
      <c r="P2258" s="38"/>
      <c r="Q2258" s="38"/>
      <c r="R2258" s="178"/>
      <c r="S2258" s="38"/>
      <c r="T2258" s="178"/>
      <c r="U2258" s="38"/>
      <c r="AA2258" s="8"/>
      <c r="AB2258" s="366"/>
    </row>
    <row r="2259" spans="15:28">
      <c r="O2259" s="177"/>
      <c r="P2259" s="38"/>
      <c r="Q2259" s="38"/>
      <c r="R2259" s="178"/>
      <c r="S2259" s="38"/>
      <c r="T2259" s="178"/>
      <c r="U2259" s="38"/>
      <c r="AA2259" s="8"/>
      <c r="AB2259" s="366"/>
    </row>
    <row r="2260" spans="15:28">
      <c r="O2260" s="177"/>
      <c r="P2260" s="38"/>
      <c r="Q2260" s="38"/>
      <c r="R2260" s="178"/>
      <c r="S2260" s="38"/>
      <c r="T2260" s="178"/>
      <c r="U2260" s="38"/>
      <c r="AA2260" s="8"/>
      <c r="AB2260" s="366"/>
    </row>
    <row r="2261" spans="15:28">
      <c r="O2261" s="177"/>
      <c r="P2261" s="38"/>
      <c r="Q2261" s="38"/>
      <c r="R2261" s="178"/>
      <c r="S2261" s="38"/>
      <c r="T2261" s="178"/>
      <c r="U2261" s="38"/>
      <c r="AA2261" s="8"/>
      <c r="AB2261" s="366"/>
    </row>
    <row r="2262" spans="15:28">
      <c r="O2262" s="177"/>
      <c r="P2262" s="38"/>
      <c r="Q2262" s="38"/>
      <c r="R2262" s="178"/>
      <c r="S2262" s="38"/>
      <c r="T2262" s="178"/>
      <c r="U2262" s="38"/>
      <c r="AA2262" s="8"/>
      <c r="AB2262" s="366"/>
    </row>
    <row r="2263" spans="15:28">
      <c r="O2263" s="177"/>
      <c r="P2263" s="38"/>
      <c r="Q2263" s="38"/>
      <c r="R2263" s="178"/>
      <c r="S2263" s="38"/>
      <c r="T2263" s="178"/>
      <c r="U2263" s="38"/>
      <c r="AA2263" s="8"/>
      <c r="AB2263" s="366"/>
    </row>
    <row r="2264" spans="15:28">
      <c r="O2264" s="177"/>
      <c r="P2264" s="38"/>
      <c r="Q2264" s="38"/>
      <c r="R2264" s="178"/>
      <c r="S2264" s="38"/>
      <c r="T2264" s="178"/>
      <c r="U2264" s="38"/>
      <c r="AA2264" s="8"/>
      <c r="AB2264" s="366"/>
    </row>
    <row r="2265" spans="15:28">
      <c r="O2265" s="177"/>
      <c r="P2265" s="38"/>
      <c r="Q2265" s="38"/>
      <c r="R2265" s="178"/>
      <c r="S2265" s="38"/>
      <c r="T2265" s="178"/>
      <c r="U2265" s="38"/>
      <c r="AA2265" s="8"/>
      <c r="AB2265" s="366"/>
    </row>
    <row r="2266" spans="15:28">
      <c r="O2266" s="177"/>
      <c r="P2266" s="38"/>
      <c r="Q2266" s="38"/>
      <c r="R2266" s="178"/>
      <c r="S2266" s="38"/>
      <c r="T2266" s="178"/>
      <c r="U2266" s="38"/>
      <c r="AA2266" s="8"/>
      <c r="AB2266" s="366"/>
    </row>
    <row r="2267" spans="15:28">
      <c r="O2267" s="177"/>
      <c r="P2267" s="38"/>
      <c r="Q2267" s="38"/>
      <c r="R2267" s="178"/>
      <c r="S2267" s="38"/>
      <c r="T2267" s="178"/>
      <c r="U2267" s="38"/>
      <c r="AA2267" s="8"/>
      <c r="AB2267" s="366"/>
    </row>
    <row r="2268" spans="15:28">
      <c r="O2268" s="177"/>
      <c r="P2268" s="38"/>
      <c r="Q2268" s="38"/>
      <c r="R2268" s="178"/>
      <c r="S2268" s="38"/>
      <c r="T2268" s="178"/>
      <c r="U2268" s="38"/>
      <c r="AA2268" s="8"/>
      <c r="AB2268" s="366"/>
    </row>
    <row r="2269" spans="15:28">
      <c r="O2269" s="177"/>
      <c r="P2269" s="38"/>
      <c r="Q2269" s="38"/>
      <c r="R2269" s="178"/>
      <c r="S2269" s="38"/>
      <c r="T2269" s="178"/>
      <c r="U2269" s="38"/>
      <c r="AA2269" s="8"/>
      <c r="AB2269" s="366"/>
    </row>
    <row r="2270" spans="15:28">
      <c r="O2270" s="177"/>
      <c r="P2270" s="38"/>
      <c r="Q2270" s="38"/>
      <c r="R2270" s="178"/>
      <c r="S2270" s="38"/>
      <c r="T2270" s="178"/>
      <c r="U2270" s="38"/>
      <c r="AA2270" s="8"/>
      <c r="AB2270" s="366"/>
    </row>
    <row r="2271" spans="15:28">
      <c r="O2271" s="177"/>
      <c r="P2271" s="38"/>
      <c r="Q2271" s="38"/>
      <c r="R2271" s="178"/>
      <c r="S2271" s="38"/>
      <c r="T2271" s="178"/>
      <c r="U2271" s="38"/>
      <c r="AA2271" s="8"/>
      <c r="AB2271" s="366"/>
    </row>
    <row r="2272" spans="15:28">
      <c r="O2272" s="177"/>
      <c r="P2272" s="38"/>
      <c r="Q2272" s="38"/>
      <c r="R2272" s="178"/>
      <c r="S2272" s="38"/>
      <c r="T2272" s="178"/>
      <c r="U2272" s="38"/>
      <c r="AA2272" s="8"/>
      <c r="AB2272" s="366"/>
    </row>
    <row r="2273" spans="15:28">
      <c r="O2273" s="177"/>
      <c r="P2273" s="38"/>
      <c r="Q2273" s="38"/>
      <c r="R2273" s="178"/>
      <c r="S2273" s="38"/>
      <c r="T2273" s="178"/>
      <c r="U2273" s="38"/>
      <c r="AA2273" s="8"/>
      <c r="AB2273" s="366"/>
    </row>
    <row r="2274" spans="15:28">
      <c r="O2274" s="177"/>
      <c r="P2274" s="38"/>
      <c r="Q2274" s="38"/>
      <c r="R2274" s="178"/>
      <c r="S2274" s="38"/>
      <c r="T2274" s="178"/>
      <c r="U2274" s="38"/>
      <c r="AA2274" s="8"/>
      <c r="AB2274" s="366"/>
    </row>
    <row r="2275" spans="15:28">
      <c r="O2275" s="177"/>
      <c r="P2275" s="38"/>
      <c r="Q2275" s="38"/>
      <c r="R2275" s="178"/>
      <c r="S2275" s="38"/>
      <c r="T2275" s="178"/>
      <c r="U2275" s="38"/>
      <c r="AA2275" s="8"/>
      <c r="AB2275" s="366"/>
    </row>
    <row r="2276" spans="15:28">
      <c r="O2276" s="177"/>
      <c r="P2276" s="38"/>
      <c r="Q2276" s="38"/>
      <c r="R2276" s="178"/>
      <c r="S2276" s="38"/>
      <c r="T2276" s="178"/>
      <c r="U2276" s="38"/>
      <c r="AA2276" s="8"/>
      <c r="AB2276" s="366"/>
    </row>
    <row r="2277" spans="15:28">
      <c r="O2277" s="177"/>
      <c r="P2277" s="38"/>
      <c r="Q2277" s="38"/>
      <c r="R2277" s="178"/>
      <c r="S2277" s="38"/>
      <c r="T2277" s="178"/>
      <c r="U2277" s="38"/>
      <c r="AA2277" s="8"/>
      <c r="AB2277" s="366"/>
    </row>
    <row r="2278" spans="15:28">
      <c r="O2278" s="177"/>
      <c r="P2278" s="38"/>
      <c r="Q2278" s="38"/>
      <c r="R2278" s="178"/>
      <c r="S2278" s="38"/>
      <c r="T2278" s="178"/>
      <c r="U2278" s="38"/>
      <c r="AA2278" s="8"/>
      <c r="AB2278" s="366"/>
    </row>
    <row r="2279" spans="15:28">
      <c r="O2279" s="177"/>
      <c r="P2279" s="38"/>
      <c r="Q2279" s="38"/>
      <c r="R2279" s="178"/>
      <c r="S2279" s="38"/>
      <c r="T2279" s="178"/>
      <c r="U2279" s="38"/>
      <c r="AA2279" s="8"/>
      <c r="AB2279" s="366"/>
    </row>
    <row r="2280" spans="15:28">
      <c r="O2280" s="177"/>
      <c r="P2280" s="38"/>
      <c r="Q2280" s="38"/>
      <c r="R2280" s="178"/>
      <c r="S2280" s="38"/>
      <c r="T2280" s="178"/>
      <c r="U2280" s="38"/>
      <c r="AA2280" s="8"/>
      <c r="AB2280" s="366"/>
    </row>
    <row r="2281" spans="15:28">
      <c r="O2281" s="177"/>
      <c r="P2281" s="38"/>
      <c r="Q2281" s="38"/>
      <c r="R2281" s="178"/>
      <c r="S2281" s="38"/>
      <c r="T2281" s="178"/>
      <c r="U2281" s="38"/>
      <c r="AA2281" s="8"/>
      <c r="AB2281" s="366"/>
    </row>
    <row r="2282" spans="15:28">
      <c r="O2282" s="177"/>
      <c r="P2282" s="38"/>
      <c r="Q2282" s="38"/>
      <c r="R2282" s="178"/>
      <c r="S2282" s="38"/>
      <c r="T2282" s="178"/>
      <c r="U2282" s="38"/>
      <c r="AA2282" s="8"/>
      <c r="AB2282" s="366"/>
    </row>
    <row r="2283" spans="15:28">
      <c r="O2283" s="177"/>
      <c r="P2283" s="38"/>
      <c r="Q2283" s="38"/>
      <c r="R2283" s="178"/>
      <c r="S2283" s="38"/>
      <c r="T2283" s="178"/>
      <c r="U2283" s="38"/>
      <c r="AA2283" s="8"/>
      <c r="AB2283" s="366"/>
    </row>
    <row r="2284" spans="15:28">
      <c r="O2284" s="177"/>
      <c r="P2284" s="38"/>
      <c r="Q2284" s="38"/>
      <c r="R2284" s="178"/>
      <c r="S2284" s="38"/>
      <c r="T2284" s="178"/>
      <c r="U2284" s="38"/>
      <c r="AA2284" s="8"/>
      <c r="AB2284" s="366"/>
    </row>
    <row r="2285" spans="15:28">
      <c r="O2285" s="177"/>
      <c r="P2285" s="38"/>
      <c r="Q2285" s="38"/>
      <c r="R2285" s="178"/>
      <c r="S2285" s="38"/>
      <c r="T2285" s="178"/>
      <c r="U2285" s="38"/>
      <c r="AA2285" s="8"/>
      <c r="AB2285" s="366"/>
    </row>
    <row r="2286" spans="15:28">
      <c r="O2286" s="177"/>
      <c r="P2286" s="38"/>
      <c r="Q2286" s="38"/>
      <c r="R2286" s="178"/>
      <c r="S2286" s="38"/>
      <c r="T2286" s="178"/>
      <c r="U2286" s="38"/>
      <c r="AA2286" s="8"/>
      <c r="AB2286" s="366"/>
    </row>
    <row r="2287" spans="15:28">
      <c r="O2287" s="177"/>
      <c r="P2287" s="38"/>
      <c r="Q2287" s="38"/>
      <c r="R2287" s="178"/>
      <c r="S2287" s="38"/>
      <c r="T2287" s="178"/>
      <c r="U2287" s="38"/>
      <c r="AA2287" s="8"/>
      <c r="AB2287" s="366"/>
    </row>
    <row r="2288" spans="15:28">
      <c r="O2288" s="177"/>
      <c r="P2288" s="38"/>
      <c r="Q2288" s="38"/>
      <c r="R2288" s="178"/>
      <c r="S2288" s="38"/>
      <c r="T2288" s="178"/>
      <c r="U2288" s="38"/>
      <c r="AA2288" s="8"/>
      <c r="AB2288" s="366"/>
    </row>
    <row r="2289" spans="15:28">
      <c r="O2289" s="177"/>
      <c r="P2289" s="38"/>
      <c r="Q2289" s="38"/>
      <c r="R2289" s="178"/>
      <c r="S2289" s="38"/>
      <c r="T2289" s="178"/>
      <c r="U2289" s="38"/>
      <c r="AA2289" s="8"/>
      <c r="AB2289" s="366"/>
    </row>
    <row r="2290" spans="15:28">
      <c r="O2290" s="177"/>
      <c r="P2290" s="38"/>
      <c r="Q2290" s="38"/>
      <c r="R2290" s="178"/>
      <c r="S2290" s="38"/>
      <c r="T2290" s="178"/>
      <c r="U2290" s="38"/>
      <c r="AA2290" s="8"/>
      <c r="AB2290" s="366"/>
    </row>
    <row r="2291" spans="15:28">
      <c r="O2291" s="177"/>
      <c r="P2291" s="38"/>
      <c r="Q2291" s="38"/>
      <c r="R2291" s="178"/>
      <c r="S2291" s="38"/>
      <c r="T2291" s="178"/>
      <c r="U2291" s="38"/>
      <c r="AA2291" s="8"/>
      <c r="AB2291" s="366"/>
    </row>
    <row r="2292" spans="15:28">
      <c r="O2292" s="177"/>
      <c r="P2292" s="38"/>
      <c r="Q2292" s="38"/>
      <c r="R2292" s="178"/>
      <c r="S2292" s="38"/>
      <c r="T2292" s="178"/>
      <c r="U2292" s="38"/>
      <c r="AA2292" s="8"/>
      <c r="AB2292" s="366"/>
    </row>
    <row r="2293" spans="15:28">
      <c r="O2293" s="177"/>
      <c r="P2293" s="38"/>
      <c r="Q2293" s="38"/>
      <c r="R2293" s="178"/>
      <c r="S2293" s="38"/>
      <c r="T2293" s="178"/>
      <c r="U2293" s="38"/>
      <c r="AA2293" s="8"/>
      <c r="AB2293" s="366"/>
    </row>
    <row r="2294" spans="15:28">
      <c r="O2294" s="177"/>
      <c r="P2294" s="38"/>
      <c r="Q2294" s="38"/>
      <c r="R2294" s="178"/>
      <c r="S2294" s="38"/>
      <c r="T2294" s="178"/>
      <c r="U2294" s="38"/>
      <c r="AA2294" s="8"/>
      <c r="AB2294" s="366"/>
    </row>
    <row r="2295" spans="15:28">
      <c r="O2295" s="177"/>
      <c r="P2295" s="38"/>
      <c r="Q2295" s="38"/>
      <c r="R2295" s="178"/>
      <c r="S2295" s="38"/>
      <c r="T2295" s="178"/>
      <c r="U2295" s="38"/>
      <c r="AA2295" s="8"/>
      <c r="AB2295" s="366"/>
    </row>
    <row r="2296" spans="15:28">
      <c r="O2296" s="177"/>
      <c r="P2296" s="38"/>
      <c r="Q2296" s="38"/>
      <c r="R2296" s="178"/>
      <c r="S2296" s="38"/>
      <c r="T2296" s="178"/>
      <c r="U2296" s="38"/>
      <c r="AA2296" s="8"/>
      <c r="AB2296" s="366"/>
    </row>
    <row r="2297" spans="15:28">
      <c r="O2297" s="177"/>
      <c r="P2297" s="38"/>
      <c r="Q2297" s="38"/>
      <c r="R2297" s="178"/>
      <c r="S2297" s="38"/>
      <c r="T2297" s="178"/>
      <c r="U2297" s="38"/>
      <c r="AA2297" s="8"/>
      <c r="AB2297" s="366"/>
    </row>
    <row r="2298" spans="15:28">
      <c r="O2298" s="177"/>
      <c r="P2298" s="38"/>
      <c r="Q2298" s="38"/>
      <c r="R2298" s="178"/>
      <c r="S2298" s="38"/>
      <c r="T2298" s="178"/>
      <c r="U2298" s="38"/>
      <c r="AA2298" s="8"/>
      <c r="AB2298" s="366"/>
    </row>
    <row r="2299" spans="15:28">
      <c r="O2299" s="177"/>
      <c r="P2299" s="38"/>
      <c r="Q2299" s="38"/>
      <c r="R2299" s="178"/>
      <c r="S2299" s="38"/>
      <c r="T2299" s="178"/>
      <c r="U2299" s="38"/>
      <c r="AA2299" s="8"/>
      <c r="AB2299" s="366"/>
    </row>
    <row r="2300" spans="15:28">
      <c r="O2300" s="177"/>
      <c r="P2300" s="38"/>
      <c r="Q2300" s="38"/>
      <c r="R2300" s="178"/>
      <c r="S2300" s="38"/>
      <c r="T2300" s="178"/>
      <c r="U2300" s="38"/>
      <c r="AA2300" s="8"/>
      <c r="AB2300" s="366"/>
    </row>
    <row r="2301" spans="15:28">
      <c r="O2301" s="177"/>
      <c r="P2301" s="38"/>
      <c r="Q2301" s="38"/>
      <c r="R2301" s="178"/>
      <c r="S2301" s="38"/>
      <c r="T2301" s="178"/>
      <c r="U2301" s="38"/>
      <c r="AA2301" s="8"/>
      <c r="AB2301" s="366"/>
    </row>
    <row r="2302" spans="15:28">
      <c r="O2302" s="177"/>
      <c r="P2302" s="38"/>
      <c r="Q2302" s="38"/>
      <c r="R2302" s="178"/>
      <c r="S2302" s="38"/>
      <c r="T2302" s="178"/>
      <c r="U2302" s="38"/>
      <c r="AA2302" s="8"/>
      <c r="AB2302" s="366"/>
    </row>
    <row r="2303" spans="15:28">
      <c r="O2303" s="177"/>
      <c r="P2303" s="38"/>
      <c r="Q2303" s="38"/>
      <c r="R2303" s="178"/>
      <c r="S2303" s="38"/>
      <c r="T2303" s="178"/>
      <c r="U2303" s="38"/>
      <c r="AA2303" s="8"/>
      <c r="AB2303" s="366"/>
    </row>
    <row r="2304" spans="15:28">
      <c r="O2304" s="177"/>
      <c r="P2304" s="38"/>
      <c r="Q2304" s="38"/>
      <c r="R2304" s="178"/>
      <c r="S2304" s="38"/>
      <c r="T2304" s="178"/>
      <c r="U2304" s="38"/>
      <c r="AA2304" s="8"/>
      <c r="AB2304" s="366"/>
    </row>
    <row r="2305" spans="15:28">
      <c r="O2305" s="177"/>
      <c r="P2305" s="38"/>
      <c r="Q2305" s="38"/>
      <c r="R2305" s="178"/>
      <c r="S2305" s="38"/>
      <c r="T2305" s="178"/>
      <c r="U2305" s="38"/>
      <c r="AA2305" s="8"/>
      <c r="AB2305" s="366"/>
    </row>
    <row r="2306" spans="15:28">
      <c r="O2306" s="177"/>
      <c r="P2306" s="38"/>
      <c r="Q2306" s="38"/>
      <c r="R2306" s="178"/>
      <c r="S2306" s="38"/>
      <c r="T2306" s="178"/>
      <c r="U2306" s="38"/>
      <c r="AA2306" s="8"/>
      <c r="AB2306" s="366"/>
    </row>
    <row r="2307" spans="15:28">
      <c r="O2307" s="177"/>
      <c r="P2307" s="38"/>
      <c r="Q2307" s="38"/>
      <c r="R2307" s="178"/>
      <c r="S2307" s="38"/>
      <c r="T2307" s="178"/>
      <c r="U2307" s="38"/>
      <c r="AA2307" s="8"/>
      <c r="AB2307" s="366"/>
    </row>
    <row r="2308" spans="15:28">
      <c r="O2308" s="177"/>
      <c r="P2308" s="38"/>
      <c r="Q2308" s="38"/>
      <c r="R2308" s="178"/>
      <c r="S2308" s="38"/>
      <c r="T2308" s="178"/>
      <c r="U2308" s="38"/>
      <c r="AA2308" s="8"/>
      <c r="AB2308" s="366"/>
    </row>
    <row r="2309" spans="15:28">
      <c r="O2309" s="177"/>
      <c r="P2309" s="38"/>
      <c r="Q2309" s="38"/>
      <c r="R2309" s="178"/>
      <c r="S2309" s="38"/>
      <c r="T2309" s="178"/>
      <c r="U2309" s="38"/>
      <c r="AA2309" s="8"/>
      <c r="AB2309" s="366"/>
    </row>
    <row r="2310" spans="15:28">
      <c r="O2310" s="177"/>
      <c r="P2310" s="38"/>
      <c r="Q2310" s="38"/>
      <c r="R2310" s="178"/>
      <c r="S2310" s="38"/>
      <c r="T2310" s="178"/>
      <c r="U2310" s="38"/>
      <c r="AA2310" s="8"/>
      <c r="AB2310" s="366"/>
    </row>
    <row r="2311" spans="15:28">
      <c r="O2311" s="177"/>
      <c r="P2311" s="38"/>
      <c r="Q2311" s="38"/>
      <c r="R2311" s="178"/>
      <c r="S2311" s="38"/>
      <c r="T2311" s="178"/>
      <c r="U2311" s="38"/>
      <c r="AA2311" s="8"/>
      <c r="AB2311" s="366"/>
    </row>
    <row r="2312" spans="15:28">
      <c r="O2312" s="177"/>
      <c r="P2312" s="38"/>
      <c r="Q2312" s="38"/>
      <c r="R2312" s="178"/>
      <c r="S2312" s="38"/>
      <c r="T2312" s="178"/>
      <c r="U2312" s="38"/>
      <c r="AA2312" s="8"/>
      <c r="AB2312" s="366"/>
    </row>
    <row r="2313" spans="15:28">
      <c r="O2313" s="177"/>
      <c r="P2313" s="38"/>
      <c r="Q2313" s="38"/>
      <c r="R2313" s="178"/>
      <c r="S2313" s="38"/>
      <c r="T2313" s="178"/>
      <c r="U2313" s="38"/>
      <c r="AA2313" s="8"/>
      <c r="AB2313" s="366"/>
    </row>
    <row r="2314" spans="15:28">
      <c r="O2314" s="177"/>
      <c r="P2314" s="38"/>
      <c r="Q2314" s="38"/>
      <c r="R2314" s="178"/>
      <c r="S2314" s="38"/>
      <c r="T2314" s="178"/>
      <c r="U2314" s="38"/>
      <c r="AA2314" s="8"/>
      <c r="AB2314" s="366"/>
    </row>
    <row r="2315" spans="15:28">
      <c r="O2315" s="177"/>
      <c r="P2315" s="38"/>
      <c r="Q2315" s="38"/>
      <c r="R2315" s="178"/>
      <c r="S2315" s="38"/>
      <c r="T2315" s="178"/>
      <c r="U2315" s="38"/>
      <c r="AA2315" s="8"/>
      <c r="AB2315" s="366"/>
    </row>
    <row r="2316" spans="15:28">
      <c r="O2316" s="177"/>
      <c r="P2316" s="38"/>
      <c r="Q2316" s="38"/>
      <c r="R2316" s="178"/>
      <c r="S2316" s="38"/>
      <c r="T2316" s="178"/>
      <c r="U2316" s="38"/>
      <c r="AA2316" s="8"/>
      <c r="AB2316" s="366"/>
    </row>
    <row r="2317" spans="15:28">
      <c r="O2317" s="177"/>
      <c r="P2317" s="38"/>
      <c r="Q2317" s="38"/>
      <c r="R2317" s="178"/>
      <c r="S2317" s="38"/>
      <c r="T2317" s="178"/>
      <c r="U2317" s="38"/>
      <c r="AA2317" s="8"/>
      <c r="AB2317" s="366"/>
    </row>
    <row r="2318" spans="15:28">
      <c r="O2318" s="177"/>
      <c r="P2318" s="38"/>
      <c r="Q2318" s="38"/>
      <c r="R2318" s="178"/>
      <c r="S2318" s="38"/>
      <c r="T2318" s="178"/>
      <c r="U2318" s="38"/>
      <c r="AA2318" s="8"/>
      <c r="AB2318" s="366"/>
    </row>
    <row r="2319" spans="15:28">
      <c r="O2319" s="177"/>
      <c r="P2319" s="38"/>
      <c r="Q2319" s="38"/>
      <c r="R2319" s="178"/>
      <c r="S2319" s="38"/>
      <c r="T2319" s="178"/>
      <c r="U2319" s="38"/>
      <c r="AA2319" s="8"/>
      <c r="AB2319" s="366"/>
    </row>
    <row r="2320" spans="15:28">
      <c r="O2320" s="177"/>
      <c r="P2320" s="38"/>
      <c r="Q2320" s="38"/>
      <c r="R2320" s="178"/>
      <c r="S2320" s="38"/>
      <c r="T2320" s="178"/>
      <c r="U2320" s="38"/>
      <c r="AA2320" s="8"/>
      <c r="AB2320" s="366"/>
    </row>
    <row r="2321" spans="15:28">
      <c r="O2321" s="177"/>
      <c r="P2321" s="38"/>
      <c r="Q2321" s="38"/>
      <c r="R2321" s="178"/>
      <c r="S2321" s="38"/>
      <c r="T2321" s="178"/>
      <c r="U2321" s="38"/>
      <c r="AA2321" s="8"/>
      <c r="AB2321" s="366"/>
    </row>
    <row r="2322" spans="15:28">
      <c r="O2322" s="177"/>
      <c r="P2322" s="38"/>
      <c r="Q2322" s="38"/>
      <c r="R2322" s="178"/>
      <c r="S2322" s="38"/>
      <c r="T2322" s="178"/>
      <c r="U2322" s="38"/>
      <c r="AA2322" s="8"/>
      <c r="AB2322" s="366"/>
    </row>
    <row r="2323" spans="15:28">
      <c r="O2323" s="177"/>
      <c r="P2323" s="38"/>
      <c r="Q2323" s="38"/>
      <c r="R2323" s="178"/>
      <c r="S2323" s="38"/>
      <c r="T2323" s="178"/>
      <c r="U2323" s="38"/>
      <c r="AA2323" s="8"/>
      <c r="AB2323" s="366"/>
    </row>
    <row r="2324" spans="15:28">
      <c r="O2324" s="177"/>
      <c r="P2324" s="38"/>
      <c r="Q2324" s="38"/>
      <c r="R2324" s="178"/>
      <c r="S2324" s="38"/>
      <c r="T2324" s="178"/>
      <c r="U2324" s="38"/>
      <c r="AA2324" s="8"/>
      <c r="AB2324" s="366"/>
    </row>
    <row r="2325" spans="15:28">
      <c r="O2325" s="177"/>
      <c r="P2325" s="38"/>
      <c r="Q2325" s="38"/>
      <c r="R2325" s="178"/>
      <c r="S2325" s="38"/>
      <c r="T2325" s="178"/>
      <c r="U2325" s="38"/>
      <c r="AA2325" s="8"/>
      <c r="AB2325" s="366"/>
    </row>
    <row r="2326" spans="15:28">
      <c r="O2326" s="177"/>
      <c r="P2326" s="38"/>
      <c r="Q2326" s="38"/>
      <c r="R2326" s="178"/>
      <c r="S2326" s="38"/>
      <c r="T2326" s="178"/>
      <c r="U2326" s="38"/>
      <c r="AA2326" s="8"/>
      <c r="AB2326" s="366"/>
    </row>
    <row r="2327" spans="15:28">
      <c r="O2327" s="177"/>
      <c r="P2327" s="38"/>
      <c r="Q2327" s="38"/>
      <c r="R2327" s="178"/>
      <c r="S2327" s="38"/>
      <c r="T2327" s="178"/>
      <c r="U2327" s="38"/>
      <c r="AA2327" s="8"/>
      <c r="AB2327" s="366"/>
    </row>
    <row r="2328" spans="15:28">
      <c r="O2328" s="177"/>
      <c r="P2328" s="38"/>
      <c r="Q2328" s="38"/>
      <c r="R2328" s="178"/>
      <c r="S2328" s="38"/>
      <c r="T2328" s="178"/>
      <c r="U2328" s="38"/>
      <c r="AA2328" s="8"/>
      <c r="AB2328" s="366"/>
    </row>
    <row r="2329" spans="15:28">
      <c r="O2329" s="177"/>
      <c r="P2329" s="38"/>
      <c r="Q2329" s="38"/>
      <c r="R2329" s="178"/>
      <c r="S2329" s="38"/>
      <c r="T2329" s="178"/>
      <c r="U2329" s="38"/>
      <c r="AA2329" s="8"/>
      <c r="AB2329" s="366"/>
    </row>
    <row r="2330" spans="15:28">
      <c r="O2330" s="177"/>
      <c r="P2330" s="38"/>
      <c r="Q2330" s="38"/>
      <c r="R2330" s="178"/>
      <c r="S2330" s="38"/>
      <c r="T2330" s="178"/>
      <c r="U2330" s="38"/>
      <c r="AA2330" s="8"/>
      <c r="AB2330" s="366"/>
    </row>
    <row r="2331" spans="15:28">
      <c r="O2331" s="177"/>
      <c r="P2331" s="38"/>
      <c r="Q2331" s="38"/>
      <c r="R2331" s="178"/>
      <c r="S2331" s="38"/>
      <c r="T2331" s="178"/>
      <c r="U2331" s="38"/>
      <c r="AA2331" s="8"/>
      <c r="AB2331" s="366"/>
    </row>
    <row r="2332" spans="15:28">
      <c r="O2332" s="177"/>
      <c r="P2332" s="38"/>
      <c r="Q2332" s="38"/>
      <c r="R2332" s="178"/>
      <c r="S2332" s="38"/>
      <c r="T2332" s="178"/>
      <c r="U2332" s="38"/>
      <c r="AA2332" s="8"/>
      <c r="AB2332" s="366"/>
    </row>
    <row r="2333" spans="15:28">
      <c r="O2333" s="177"/>
      <c r="P2333" s="38"/>
      <c r="Q2333" s="38"/>
      <c r="R2333" s="178"/>
      <c r="S2333" s="38"/>
      <c r="T2333" s="178"/>
      <c r="U2333" s="38"/>
      <c r="AA2333" s="8"/>
      <c r="AB2333" s="366"/>
    </row>
    <row r="2334" spans="15:28">
      <c r="O2334" s="177"/>
      <c r="P2334" s="38"/>
      <c r="Q2334" s="38"/>
      <c r="R2334" s="178"/>
      <c r="S2334" s="38"/>
      <c r="T2334" s="178"/>
      <c r="U2334" s="38"/>
      <c r="AA2334" s="8"/>
      <c r="AB2334" s="366"/>
    </row>
    <row r="2335" spans="15:28">
      <c r="O2335" s="177"/>
      <c r="P2335" s="38"/>
      <c r="Q2335" s="38"/>
      <c r="R2335" s="178"/>
      <c r="S2335" s="38"/>
      <c r="T2335" s="178"/>
      <c r="U2335" s="38"/>
      <c r="AA2335" s="8"/>
      <c r="AB2335" s="366"/>
    </row>
    <row r="2336" spans="15:28">
      <c r="O2336" s="177"/>
      <c r="P2336" s="38"/>
      <c r="Q2336" s="38"/>
      <c r="R2336" s="178"/>
      <c r="S2336" s="38"/>
      <c r="T2336" s="178"/>
      <c r="U2336" s="38"/>
      <c r="AA2336" s="8"/>
      <c r="AB2336" s="366"/>
    </row>
    <row r="2337" spans="15:28">
      <c r="O2337" s="177"/>
      <c r="P2337" s="38"/>
      <c r="Q2337" s="38"/>
      <c r="R2337" s="178"/>
      <c r="S2337" s="38"/>
      <c r="T2337" s="178"/>
      <c r="U2337" s="38"/>
      <c r="AA2337" s="8"/>
      <c r="AB2337" s="366"/>
    </row>
    <row r="2338" spans="15:28">
      <c r="O2338" s="177"/>
      <c r="P2338" s="38"/>
      <c r="Q2338" s="38"/>
      <c r="R2338" s="178"/>
      <c r="S2338" s="38"/>
      <c r="T2338" s="178"/>
      <c r="U2338" s="38"/>
      <c r="AA2338" s="8"/>
      <c r="AB2338" s="366"/>
    </row>
    <row r="2339" spans="15:28">
      <c r="O2339" s="177"/>
      <c r="P2339" s="38"/>
      <c r="Q2339" s="38"/>
      <c r="R2339" s="178"/>
      <c r="S2339" s="38"/>
      <c r="T2339" s="178"/>
      <c r="U2339" s="38"/>
      <c r="AA2339" s="8"/>
      <c r="AB2339" s="366"/>
    </row>
    <row r="2340" spans="15:28">
      <c r="O2340" s="177"/>
      <c r="P2340" s="38"/>
      <c r="Q2340" s="38"/>
      <c r="R2340" s="178"/>
      <c r="S2340" s="38"/>
      <c r="T2340" s="178"/>
      <c r="U2340" s="38"/>
      <c r="AA2340" s="8"/>
      <c r="AB2340" s="366"/>
    </row>
    <row r="2341" spans="15:28">
      <c r="O2341" s="177"/>
      <c r="P2341" s="38"/>
      <c r="Q2341" s="38"/>
      <c r="R2341" s="178"/>
      <c r="S2341" s="38"/>
      <c r="T2341" s="178"/>
      <c r="U2341" s="38"/>
      <c r="AA2341" s="8"/>
      <c r="AB2341" s="366"/>
    </row>
    <row r="2342" spans="15:28">
      <c r="O2342" s="177"/>
      <c r="P2342" s="38"/>
      <c r="Q2342" s="38"/>
      <c r="R2342" s="178"/>
      <c r="S2342" s="38"/>
      <c r="T2342" s="178"/>
      <c r="U2342" s="38"/>
      <c r="AA2342" s="8"/>
      <c r="AB2342" s="366"/>
    </row>
    <row r="2343" spans="15:28">
      <c r="O2343" s="177"/>
      <c r="P2343" s="38"/>
      <c r="Q2343" s="38"/>
      <c r="R2343" s="178"/>
      <c r="S2343" s="38"/>
      <c r="T2343" s="178"/>
      <c r="U2343" s="38"/>
      <c r="AA2343" s="8"/>
      <c r="AB2343" s="366"/>
    </row>
    <row r="2344" spans="15:28">
      <c r="O2344" s="177"/>
      <c r="P2344" s="38"/>
      <c r="Q2344" s="38"/>
      <c r="R2344" s="178"/>
      <c r="S2344" s="38"/>
      <c r="T2344" s="178"/>
      <c r="U2344" s="38"/>
      <c r="AA2344" s="8"/>
      <c r="AB2344" s="366"/>
    </row>
    <row r="2345" spans="15:28">
      <c r="O2345" s="177"/>
      <c r="P2345" s="38"/>
      <c r="Q2345" s="38"/>
      <c r="R2345" s="178"/>
      <c r="S2345" s="38"/>
      <c r="T2345" s="178"/>
      <c r="U2345" s="38"/>
      <c r="AA2345" s="8"/>
      <c r="AB2345" s="366"/>
    </row>
    <row r="2346" spans="15:28">
      <c r="O2346" s="177"/>
      <c r="P2346" s="38"/>
      <c r="Q2346" s="38"/>
      <c r="R2346" s="178"/>
      <c r="S2346" s="38"/>
      <c r="T2346" s="178"/>
      <c r="U2346" s="38"/>
      <c r="AA2346" s="8"/>
      <c r="AB2346" s="366"/>
    </row>
    <row r="2347" spans="15:28">
      <c r="O2347" s="177"/>
      <c r="P2347" s="38"/>
      <c r="Q2347" s="38"/>
      <c r="R2347" s="178"/>
      <c r="S2347" s="38"/>
      <c r="T2347" s="178"/>
      <c r="U2347" s="38"/>
      <c r="AA2347" s="8"/>
      <c r="AB2347" s="366"/>
    </row>
    <row r="2348" spans="15:28">
      <c r="O2348" s="177"/>
      <c r="P2348" s="38"/>
      <c r="Q2348" s="38"/>
      <c r="R2348" s="178"/>
      <c r="S2348" s="38"/>
      <c r="T2348" s="178"/>
      <c r="U2348" s="38"/>
      <c r="AA2348" s="8"/>
      <c r="AB2348" s="366"/>
    </row>
    <row r="2349" spans="15:28">
      <c r="O2349" s="177"/>
      <c r="P2349" s="38"/>
      <c r="Q2349" s="38"/>
      <c r="R2349" s="178"/>
      <c r="S2349" s="38"/>
      <c r="T2349" s="178"/>
      <c r="U2349" s="38"/>
      <c r="AA2349" s="8"/>
      <c r="AB2349" s="366"/>
    </row>
    <row r="2350" spans="15:28">
      <c r="O2350" s="177"/>
      <c r="P2350" s="38"/>
      <c r="Q2350" s="38"/>
      <c r="R2350" s="178"/>
      <c r="S2350" s="38"/>
      <c r="T2350" s="178"/>
      <c r="U2350" s="38"/>
      <c r="AA2350" s="8"/>
      <c r="AB2350" s="366"/>
    </row>
    <row r="2351" spans="15:28">
      <c r="O2351" s="177"/>
      <c r="P2351" s="38"/>
      <c r="Q2351" s="38"/>
      <c r="R2351" s="178"/>
      <c r="S2351" s="38"/>
      <c r="T2351" s="178"/>
      <c r="U2351" s="38"/>
      <c r="AA2351" s="8"/>
      <c r="AB2351" s="366"/>
    </row>
    <row r="2352" spans="15:28">
      <c r="O2352" s="177"/>
      <c r="P2352" s="38"/>
      <c r="Q2352" s="38"/>
      <c r="R2352" s="178"/>
      <c r="S2352" s="38"/>
      <c r="T2352" s="178"/>
      <c r="U2352" s="38"/>
      <c r="AA2352" s="8"/>
      <c r="AB2352" s="366"/>
    </row>
    <row r="2353" spans="15:28">
      <c r="O2353" s="177"/>
      <c r="P2353" s="38"/>
      <c r="Q2353" s="38"/>
      <c r="R2353" s="178"/>
      <c r="S2353" s="38"/>
      <c r="T2353" s="178"/>
      <c r="U2353" s="38"/>
      <c r="AA2353" s="8"/>
      <c r="AB2353" s="366"/>
    </row>
    <row r="2354" spans="15:28">
      <c r="O2354" s="177"/>
      <c r="P2354" s="38"/>
      <c r="Q2354" s="38"/>
      <c r="R2354" s="178"/>
      <c r="S2354" s="38"/>
      <c r="T2354" s="178"/>
      <c r="U2354" s="38"/>
      <c r="AA2354" s="8"/>
      <c r="AB2354" s="366"/>
    </row>
    <row r="2355" spans="15:28">
      <c r="O2355" s="177"/>
      <c r="P2355" s="38"/>
      <c r="Q2355" s="38"/>
      <c r="R2355" s="178"/>
      <c r="S2355" s="38"/>
      <c r="T2355" s="178"/>
      <c r="U2355" s="38"/>
      <c r="AA2355" s="8"/>
      <c r="AB2355" s="366"/>
    </row>
    <row r="2356" spans="15:28">
      <c r="O2356" s="177"/>
      <c r="P2356" s="38"/>
      <c r="Q2356" s="38"/>
      <c r="R2356" s="178"/>
      <c r="S2356" s="38"/>
      <c r="T2356" s="178"/>
      <c r="U2356" s="38"/>
      <c r="AA2356" s="8"/>
      <c r="AB2356" s="366"/>
    </row>
    <row r="2357" spans="15:28">
      <c r="O2357" s="177"/>
      <c r="P2357" s="38"/>
      <c r="Q2357" s="38"/>
      <c r="R2357" s="178"/>
      <c r="S2357" s="38"/>
      <c r="T2357" s="178"/>
      <c r="U2357" s="38"/>
      <c r="AA2357" s="8"/>
      <c r="AB2357" s="366"/>
    </row>
    <row r="2358" spans="15:28">
      <c r="O2358" s="177"/>
      <c r="P2358" s="38"/>
      <c r="Q2358" s="38"/>
      <c r="R2358" s="178"/>
      <c r="S2358" s="38"/>
      <c r="T2358" s="178"/>
      <c r="U2358" s="38"/>
      <c r="AA2358" s="8"/>
      <c r="AB2358" s="366"/>
    </row>
    <row r="2359" spans="15:28">
      <c r="O2359" s="177"/>
      <c r="P2359" s="38"/>
      <c r="Q2359" s="38"/>
      <c r="R2359" s="178"/>
      <c r="S2359" s="38"/>
      <c r="T2359" s="178"/>
      <c r="U2359" s="38"/>
      <c r="AA2359" s="8"/>
      <c r="AB2359" s="366"/>
    </row>
    <row r="2360" spans="15:28">
      <c r="O2360" s="177"/>
      <c r="P2360" s="38"/>
      <c r="Q2360" s="38"/>
      <c r="R2360" s="178"/>
      <c r="S2360" s="38"/>
      <c r="T2360" s="178"/>
      <c r="U2360" s="38"/>
      <c r="AA2360" s="8"/>
      <c r="AB2360" s="366"/>
    </row>
    <row r="2361" spans="15:28">
      <c r="O2361" s="177"/>
      <c r="P2361" s="38"/>
      <c r="Q2361" s="38"/>
      <c r="R2361" s="178"/>
      <c r="S2361" s="38"/>
      <c r="T2361" s="178"/>
      <c r="U2361" s="38"/>
      <c r="AA2361" s="8"/>
      <c r="AB2361" s="366"/>
    </row>
    <row r="2362" spans="15:28">
      <c r="O2362" s="177"/>
      <c r="P2362" s="38"/>
      <c r="Q2362" s="38"/>
      <c r="R2362" s="178"/>
      <c r="S2362" s="38"/>
      <c r="T2362" s="178"/>
      <c r="U2362" s="38"/>
      <c r="AA2362" s="8"/>
      <c r="AB2362" s="366"/>
    </row>
    <row r="2363" spans="15:28">
      <c r="O2363" s="177"/>
      <c r="P2363" s="38"/>
      <c r="Q2363" s="38"/>
      <c r="R2363" s="178"/>
      <c r="S2363" s="38"/>
      <c r="T2363" s="178"/>
      <c r="U2363" s="38"/>
      <c r="AA2363" s="8"/>
      <c r="AB2363" s="366"/>
    </row>
    <row r="2364" spans="15:28">
      <c r="O2364" s="177"/>
      <c r="P2364" s="38"/>
      <c r="Q2364" s="38"/>
      <c r="R2364" s="178"/>
      <c r="S2364" s="38"/>
      <c r="T2364" s="178"/>
      <c r="U2364" s="38"/>
      <c r="AA2364" s="8"/>
      <c r="AB2364" s="366"/>
    </row>
    <row r="2365" spans="15:28">
      <c r="O2365" s="177"/>
      <c r="P2365" s="38"/>
      <c r="Q2365" s="38"/>
      <c r="R2365" s="178"/>
      <c r="S2365" s="38"/>
      <c r="T2365" s="178"/>
      <c r="U2365" s="38"/>
      <c r="AA2365" s="8"/>
      <c r="AB2365" s="366"/>
    </row>
    <row r="2366" spans="15:28">
      <c r="O2366" s="177"/>
      <c r="P2366" s="38"/>
      <c r="Q2366" s="38"/>
      <c r="R2366" s="178"/>
      <c r="S2366" s="38"/>
      <c r="T2366" s="178"/>
      <c r="U2366" s="38"/>
      <c r="AA2366" s="8"/>
      <c r="AB2366" s="366"/>
    </row>
    <row r="2367" spans="15:28">
      <c r="O2367" s="177"/>
      <c r="P2367" s="38"/>
      <c r="Q2367" s="38"/>
      <c r="R2367" s="178"/>
      <c r="S2367" s="38"/>
      <c r="T2367" s="178"/>
      <c r="U2367" s="38"/>
      <c r="AA2367" s="8"/>
      <c r="AB2367" s="366"/>
    </row>
    <row r="2368" spans="15:28">
      <c r="O2368" s="177"/>
      <c r="P2368" s="38"/>
      <c r="Q2368" s="38"/>
      <c r="R2368" s="178"/>
      <c r="S2368" s="38"/>
      <c r="T2368" s="178"/>
      <c r="U2368" s="38"/>
      <c r="AA2368" s="8"/>
      <c r="AB2368" s="366"/>
    </row>
    <row r="2369" spans="15:28">
      <c r="O2369" s="177"/>
      <c r="P2369" s="38"/>
      <c r="Q2369" s="38"/>
      <c r="R2369" s="178"/>
      <c r="S2369" s="38"/>
      <c r="T2369" s="178"/>
      <c r="U2369" s="38"/>
      <c r="AA2369" s="8"/>
      <c r="AB2369" s="366"/>
    </row>
    <row r="2370" spans="15:28">
      <c r="O2370" s="177"/>
      <c r="P2370" s="38"/>
      <c r="Q2370" s="38"/>
      <c r="R2370" s="178"/>
      <c r="S2370" s="38"/>
      <c r="T2370" s="178"/>
      <c r="U2370" s="38"/>
      <c r="AA2370" s="8"/>
      <c r="AB2370" s="366"/>
    </row>
    <row r="2371" spans="15:28">
      <c r="O2371" s="177"/>
      <c r="P2371" s="38"/>
      <c r="Q2371" s="38"/>
      <c r="R2371" s="178"/>
      <c r="S2371" s="38"/>
      <c r="T2371" s="178"/>
      <c r="U2371" s="38"/>
      <c r="AA2371" s="8"/>
      <c r="AB2371" s="366"/>
    </row>
    <row r="2372" spans="15:28">
      <c r="O2372" s="177"/>
      <c r="P2372" s="38"/>
      <c r="Q2372" s="38"/>
      <c r="R2372" s="178"/>
      <c r="S2372" s="38"/>
      <c r="T2372" s="178"/>
      <c r="U2372" s="38"/>
      <c r="AA2372" s="8"/>
      <c r="AB2372" s="366"/>
    </row>
    <row r="2373" spans="15:28">
      <c r="O2373" s="177"/>
      <c r="P2373" s="38"/>
      <c r="Q2373" s="38"/>
      <c r="R2373" s="178"/>
      <c r="S2373" s="38"/>
      <c r="T2373" s="178"/>
      <c r="U2373" s="38"/>
      <c r="AA2373" s="8"/>
      <c r="AB2373" s="366"/>
    </row>
    <row r="2374" spans="15:28">
      <c r="O2374" s="177"/>
      <c r="P2374" s="38"/>
      <c r="Q2374" s="38"/>
      <c r="R2374" s="178"/>
      <c r="S2374" s="38"/>
      <c r="T2374" s="178"/>
      <c r="U2374" s="38"/>
      <c r="AA2374" s="8"/>
      <c r="AB2374" s="366"/>
    </row>
    <row r="2375" spans="15:28">
      <c r="O2375" s="177"/>
      <c r="P2375" s="38"/>
      <c r="Q2375" s="38"/>
      <c r="R2375" s="178"/>
      <c r="S2375" s="38"/>
      <c r="T2375" s="178"/>
      <c r="U2375" s="38"/>
      <c r="AA2375" s="8"/>
      <c r="AB2375" s="366"/>
    </row>
    <row r="2376" spans="15:28">
      <c r="O2376" s="177"/>
      <c r="P2376" s="38"/>
      <c r="Q2376" s="38"/>
      <c r="R2376" s="178"/>
      <c r="S2376" s="38"/>
      <c r="T2376" s="178"/>
      <c r="U2376" s="38"/>
      <c r="AA2376" s="8"/>
      <c r="AB2376" s="366"/>
    </row>
    <row r="2377" spans="15:28">
      <c r="O2377" s="177"/>
      <c r="P2377" s="38"/>
      <c r="Q2377" s="38"/>
      <c r="R2377" s="178"/>
      <c r="S2377" s="38"/>
      <c r="T2377" s="178"/>
      <c r="U2377" s="38"/>
      <c r="AA2377" s="8"/>
      <c r="AB2377" s="366"/>
    </row>
    <row r="2378" spans="15:28">
      <c r="O2378" s="177"/>
      <c r="P2378" s="38"/>
      <c r="Q2378" s="38"/>
      <c r="R2378" s="178"/>
      <c r="S2378" s="38"/>
      <c r="T2378" s="178"/>
      <c r="U2378" s="38"/>
      <c r="AA2378" s="8"/>
      <c r="AB2378" s="366"/>
    </row>
    <row r="2379" spans="15:28">
      <c r="O2379" s="177"/>
      <c r="P2379" s="38"/>
      <c r="Q2379" s="38"/>
      <c r="R2379" s="178"/>
      <c r="S2379" s="38"/>
      <c r="T2379" s="178"/>
      <c r="U2379" s="38"/>
      <c r="AA2379" s="8"/>
      <c r="AB2379" s="366"/>
    </row>
    <row r="2380" spans="15:28">
      <c r="O2380" s="177"/>
      <c r="P2380" s="38"/>
      <c r="Q2380" s="38"/>
      <c r="R2380" s="178"/>
      <c r="S2380" s="38"/>
      <c r="T2380" s="178"/>
      <c r="U2380" s="38"/>
      <c r="AA2380" s="8"/>
      <c r="AB2380" s="366"/>
    </row>
    <row r="2381" spans="15:28">
      <c r="O2381" s="177"/>
      <c r="P2381" s="38"/>
      <c r="Q2381" s="38"/>
      <c r="R2381" s="178"/>
      <c r="S2381" s="38"/>
      <c r="T2381" s="178"/>
      <c r="U2381" s="38"/>
      <c r="AA2381" s="8"/>
      <c r="AB2381" s="366"/>
    </row>
    <row r="2382" spans="15:28">
      <c r="O2382" s="177"/>
      <c r="P2382" s="38"/>
      <c r="Q2382" s="38"/>
      <c r="R2382" s="178"/>
      <c r="S2382" s="38"/>
      <c r="T2382" s="178"/>
      <c r="U2382" s="38"/>
      <c r="AA2382" s="8"/>
      <c r="AB2382" s="366"/>
    </row>
    <row r="2383" spans="15:28">
      <c r="O2383" s="177"/>
      <c r="P2383" s="38"/>
      <c r="Q2383" s="38"/>
      <c r="R2383" s="178"/>
      <c r="S2383" s="38"/>
      <c r="T2383" s="178"/>
      <c r="U2383" s="38"/>
      <c r="AA2383" s="8"/>
      <c r="AB2383" s="366"/>
    </row>
    <row r="2384" spans="15:28">
      <c r="O2384" s="177"/>
      <c r="P2384" s="38"/>
      <c r="Q2384" s="38"/>
      <c r="R2384" s="178"/>
      <c r="S2384" s="38"/>
      <c r="T2384" s="178"/>
      <c r="U2384" s="38"/>
      <c r="AA2384" s="8"/>
      <c r="AB2384" s="366"/>
    </row>
    <row r="2385" spans="15:28">
      <c r="O2385" s="177"/>
      <c r="P2385" s="38"/>
      <c r="Q2385" s="38"/>
      <c r="R2385" s="178"/>
      <c r="S2385" s="38"/>
      <c r="T2385" s="178"/>
      <c r="U2385" s="38"/>
      <c r="AA2385" s="8"/>
      <c r="AB2385" s="366"/>
    </row>
    <row r="2386" spans="15:28">
      <c r="O2386" s="177"/>
      <c r="P2386" s="38"/>
      <c r="Q2386" s="38"/>
      <c r="R2386" s="178"/>
      <c r="S2386" s="38"/>
      <c r="T2386" s="178"/>
      <c r="U2386" s="38"/>
      <c r="AA2386" s="8"/>
      <c r="AB2386" s="366"/>
    </row>
    <row r="2387" spans="15:28">
      <c r="O2387" s="177"/>
      <c r="P2387" s="38"/>
      <c r="Q2387" s="38"/>
      <c r="R2387" s="178"/>
      <c r="S2387" s="38"/>
      <c r="T2387" s="178"/>
      <c r="U2387" s="38"/>
      <c r="AA2387" s="8"/>
      <c r="AB2387" s="366"/>
    </row>
    <row r="2388" spans="15:28">
      <c r="O2388" s="177"/>
      <c r="P2388" s="38"/>
      <c r="Q2388" s="38"/>
      <c r="R2388" s="178"/>
      <c r="S2388" s="38"/>
      <c r="T2388" s="178"/>
      <c r="U2388" s="38"/>
      <c r="AA2388" s="8"/>
      <c r="AB2388" s="366"/>
    </row>
    <row r="2389" spans="15:28">
      <c r="O2389" s="177"/>
      <c r="P2389" s="38"/>
      <c r="Q2389" s="38"/>
      <c r="R2389" s="178"/>
      <c r="S2389" s="38"/>
      <c r="T2389" s="178"/>
      <c r="U2389" s="38"/>
      <c r="AA2389" s="8"/>
      <c r="AB2389" s="366"/>
    </row>
    <row r="2390" spans="15:28">
      <c r="O2390" s="177"/>
      <c r="P2390" s="38"/>
      <c r="Q2390" s="38"/>
      <c r="R2390" s="178"/>
      <c r="S2390" s="38"/>
      <c r="T2390" s="178"/>
      <c r="U2390" s="38"/>
      <c r="AA2390" s="8"/>
      <c r="AB2390" s="366"/>
    </row>
    <row r="2391" spans="15:28">
      <c r="O2391" s="177"/>
      <c r="P2391" s="38"/>
      <c r="Q2391" s="38"/>
      <c r="R2391" s="178"/>
      <c r="S2391" s="38"/>
      <c r="T2391" s="178"/>
      <c r="U2391" s="38"/>
      <c r="AA2391" s="8"/>
      <c r="AB2391" s="366"/>
    </row>
    <row r="2392" spans="15:28">
      <c r="O2392" s="177"/>
      <c r="P2392" s="38"/>
      <c r="Q2392" s="38"/>
      <c r="R2392" s="178"/>
      <c r="S2392" s="38"/>
      <c r="T2392" s="178"/>
      <c r="U2392" s="38"/>
      <c r="AA2392" s="8"/>
      <c r="AB2392" s="366"/>
    </row>
    <row r="2393" spans="15:28">
      <c r="O2393" s="177"/>
      <c r="P2393" s="38"/>
      <c r="Q2393" s="38"/>
      <c r="R2393" s="178"/>
      <c r="S2393" s="38"/>
      <c r="T2393" s="178"/>
      <c r="U2393" s="38"/>
      <c r="AA2393" s="8"/>
      <c r="AB2393" s="366"/>
    </row>
    <row r="2394" spans="15:28">
      <c r="O2394" s="177"/>
      <c r="P2394" s="38"/>
      <c r="Q2394" s="38"/>
      <c r="R2394" s="178"/>
      <c r="S2394" s="38"/>
      <c r="T2394" s="178"/>
      <c r="U2394" s="38"/>
      <c r="AA2394" s="8"/>
      <c r="AB2394" s="366"/>
    </row>
    <row r="2395" spans="15:28">
      <c r="O2395" s="177"/>
      <c r="P2395" s="38"/>
      <c r="Q2395" s="38"/>
      <c r="R2395" s="178"/>
      <c r="S2395" s="38"/>
      <c r="T2395" s="178"/>
      <c r="U2395" s="38"/>
      <c r="AA2395" s="8"/>
      <c r="AB2395" s="366"/>
    </row>
    <row r="2396" spans="15:28">
      <c r="O2396" s="177"/>
      <c r="P2396" s="38"/>
      <c r="Q2396" s="38"/>
      <c r="R2396" s="178"/>
      <c r="S2396" s="38"/>
      <c r="T2396" s="178"/>
      <c r="U2396" s="38"/>
      <c r="AA2396" s="8"/>
      <c r="AB2396" s="366"/>
    </row>
    <row r="2397" spans="15:28">
      <c r="O2397" s="177"/>
      <c r="P2397" s="38"/>
      <c r="Q2397" s="38"/>
      <c r="R2397" s="178"/>
      <c r="S2397" s="38"/>
      <c r="T2397" s="178"/>
      <c r="U2397" s="38"/>
      <c r="AA2397" s="8"/>
      <c r="AB2397" s="366"/>
    </row>
    <row r="2398" spans="15:28">
      <c r="O2398" s="177"/>
      <c r="P2398" s="38"/>
      <c r="Q2398" s="38"/>
      <c r="R2398" s="178"/>
      <c r="S2398" s="38"/>
      <c r="T2398" s="178"/>
      <c r="U2398" s="38"/>
      <c r="AA2398" s="8"/>
      <c r="AB2398" s="366"/>
    </row>
    <row r="2399" spans="15:28">
      <c r="O2399" s="177"/>
      <c r="P2399" s="38"/>
      <c r="Q2399" s="38"/>
      <c r="R2399" s="178"/>
      <c r="S2399" s="38"/>
      <c r="T2399" s="178"/>
      <c r="U2399" s="38"/>
      <c r="AA2399" s="8"/>
      <c r="AB2399" s="366"/>
    </row>
    <row r="2400" spans="15:28">
      <c r="O2400" s="177"/>
      <c r="P2400" s="38"/>
      <c r="Q2400" s="38"/>
      <c r="R2400" s="178"/>
      <c r="S2400" s="38"/>
      <c r="T2400" s="178"/>
      <c r="U2400" s="38"/>
      <c r="AA2400" s="8"/>
      <c r="AB2400" s="366"/>
    </row>
    <row r="2401" spans="15:28">
      <c r="O2401" s="177"/>
      <c r="P2401" s="38"/>
      <c r="Q2401" s="38"/>
      <c r="R2401" s="178"/>
      <c r="S2401" s="38"/>
      <c r="T2401" s="178"/>
      <c r="U2401" s="38"/>
      <c r="AA2401" s="8"/>
      <c r="AB2401" s="366"/>
    </row>
    <row r="2402" spans="15:28">
      <c r="O2402" s="177"/>
      <c r="P2402" s="38"/>
      <c r="Q2402" s="38"/>
      <c r="R2402" s="178"/>
      <c r="S2402" s="38"/>
      <c r="T2402" s="178"/>
      <c r="U2402" s="38"/>
      <c r="AA2402" s="8"/>
      <c r="AB2402" s="366"/>
    </row>
    <row r="2403" spans="15:28">
      <c r="O2403" s="177"/>
      <c r="P2403" s="38"/>
      <c r="Q2403" s="38"/>
      <c r="R2403" s="178"/>
      <c r="S2403" s="38"/>
      <c r="T2403" s="178"/>
      <c r="U2403" s="38"/>
      <c r="AA2403" s="8"/>
      <c r="AB2403" s="366"/>
    </row>
    <row r="2404" spans="15:28">
      <c r="O2404" s="177"/>
      <c r="P2404" s="38"/>
      <c r="Q2404" s="38"/>
      <c r="R2404" s="178"/>
      <c r="S2404" s="38"/>
      <c r="T2404" s="178"/>
      <c r="U2404" s="38"/>
      <c r="AA2404" s="8"/>
      <c r="AB2404" s="366"/>
    </row>
    <row r="2405" spans="15:28">
      <c r="O2405" s="177"/>
      <c r="P2405" s="38"/>
      <c r="Q2405" s="38"/>
      <c r="R2405" s="178"/>
      <c r="S2405" s="38"/>
      <c r="T2405" s="178"/>
      <c r="U2405" s="38"/>
      <c r="AA2405" s="8"/>
      <c r="AB2405" s="366"/>
    </row>
    <row r="2406" spans="15:28">
      <c r="O2406" s="177"/>
      <c r="P2406" s="38"/>
      <c r="Q2406" s="38"/>
      <c r="R2406" s="178"/>
      <c r="S2406" s="38"/>
      <c r="T2406" s="178"/>
      <c r="U2406" s="38"/>
      <c r="AA2406" s="8"/>
      <c r="AB2406" s="366"/>
    </row>
    <row r="2407" spans="15:28">
      <c r="O2407" s="177"/>
      <c r="P2407" s="38"/>
      <c r="Q2407" s="38"/>
      <c r="R2407" s="178"/>
      <c r="S2407" s="38"/>
      <c r="T2407" s="178"/>
      <c r="U2407" s="38"/>
      <c r="AA2407" s="8"/>
      <c r="AB2407" s="366"/>
    </row>
    <row r="2408" spans="15:28">
      <c r="O2408" s="177"/>
      <c r="P2408" s="38"/>
      <c r="Q2408" s="38"/>
      <c r="R2408" s="178"/>
      <c r="S2408" s="38"/>
      <c r="T2408" s="178"/>
      <c r="U2408" s="38"/>
      <c r="AA2408" s="8"/>
      <c r="AB2408" s="366"/>
    </row>
    <row r="2409" spans="15:28">
      <c r="O2409" s="177"/>
      <c r="P2409" s="38"/>
      <c r="Q2409" s="38"/>
      <c r="R2409" s="178"/>
      <c r="S2409" s="38"/>
      <c r="T2409" s="178"/>
      <c r="U2409" s="38"/>
      <c r="AA2409" s="8"/>
      <c r="AB2409" s="366"/>
    </row>
    <row r="2410" spans="15:28">
      <c r="O2410" s="177"/>
      <c r="P2410" s="38"/>
      <c r="Q2410" s="38"/>
      <c r="R2410" s="178"/>
      <c r="S2410" s="38"/>
      <c r="T2410" s="178"/>
      <c r="U2410" s="38"/>
      <c r="AA2410" s="8"/>
      <c r="AB2410" s="366"/>
    </row>
    <row r="2411" spans="15:28">
      <c r="O2411" s="177"/>
      <c r="P2411" s="38"/>
      <c r="Q2411" s="38"/>
      <c r="R2411" s="178"/>
      <c r="S2411" s="38"/>
      <c r="T2411" s="178"/>
      <c r="U2411" s="38"/>
      <c r="AA2411" s="8"/>
      <c r="AB2411" s="366"/>
    </row>
    <row r="2412" spans="15:28">
      <c r="O2412" s="177"/>
      <c r="P2412" s="38"/>
      <c r="Q2412" s="38"/>
      <c r="R2412" s="178"/>
      <c r="S2412" s="38"/>
      <c r="T2412" s="178"/>
      <c r="U2412" s="38"/>
      <c r="AA2412" s="8"/>
      <c r="AB2412" s="366"/>
    </row>
    <row r="2413" spans="15:28">
      <c r="O2413" s="177"/>
      <c r="P2413" s="38"/>
      <c r="Q2413" s="38"/>
      <c r="R2413" s="178"/>
      <c r="S2413" s="38"/>
      <c r="T2413" s="178"/>
      <c r="U2413" s="38"/>
      <c r="AA2413" s="8"/>
      <c r="AB2413" s="366"/>
    </row>
    <row r="2414" spans="15:28">
      <c r="O2414" s="177"/>
      <c r="P2414" s="38"/>
      <c r="Q2414" s="38"/>
      <c r="R2414" s="178"/>
      <c r="S2414" s="38"/>
      <c r="T2414" s="178"/>
      <c r="U2414" s="38"/>
      <c r="AA2414" s="8"/>
      <c r="AB2414" s="366"/>
    </row>
    <row r="2415" spans="15:28">
      <c r="O2415" s="177"/>
      <c r="P2415" s="38"/>
      <c r="Q2415" s="38"/>
      <c r="R2415" s="178"/>
      <c r="S2415" s="38"/>
      <c r="T2415" s="178"/>
      <c r="U2415" s="38"/>
      <c r="AA2415" s="8"/>
      <c r="AB2415" s="366"/>
    </row>
    <row r="2416" spans="15:28">
      <c r="O2416" s="177"/>
      <c r="P2416" s="38"/>
      <c r="Q2416" s="38"/>
      <c r="R2416" s="178"/>
      <c r="S2416" s="38"/>
      <c r="T2416" s="178"/>
      <c r="U2416" s="38"/>
      <c r="AA2416" s="8"/>
      <c r="AB2416" s="366"/>
    </row>
    <row r="2417" spans="15:28">
      <c r="O2417" s="177"/>
      <c r="P2417" s="38"/>
      <c r="Q2417" s="38"/>
      <c r="R2417" s="178"/>
      <c r="S2417" s="38"/>
      <c r="T2417" s="178"/>
      <c r="U2417" s="38"/>
      <c r="AA2417" s="8"/>
      <c r="AB2417" s="366"/>
    </row>
    <row r="2418" spans="15:28">
      <c r="O2418" s="177"/>
      <c r="P2418" s="38"/>
      <c r="Q2418" s="38"/>
      <c r="R2418" s="178"/>
      <c r="S2418" s="38"/>
      <c r="T2418" s="178"/>
      <c r="U2418" s="38"/>
      <c r="AA2418" s="8"/>
      <c r="AB2418" s="366"/>
    </row>
    <row r="2419" spans="15:28">
      <c r="O2419" s="177"/>
      <c r="P2419" s="38"/>
      <c r="Q2419" s="38"/>
      <c r="R2419" s="178"/>
      <c r="S2419" s="38"/>
      <c r="T2419" s="178"/>
      <c r="U2419" s="38"/>
      <c r="AA2419" s="8"/>
      <c r="AB2419" s="366"/>
    </row>
    <row r="2420" spans="15:28">
      <c r="O2420" s="177"/>
      <c r="P2420" s="38"/>
      <c r="Q2420" s="38"/>
      <c r="R2420" s="178"/>
      <c r="S2420" s="38"/>
      <c r="T2420" s="178"/>
      <c r="U2420" s="38"/>
      <c r="AA2420" s="8"/>
      <c r="AB2420" s="366"/>
    </row>
    <row r="2421" spans="15:28">
      <c r="O2421" s="177"/>
      <c r="P2421" s="38"/>
      <c r="Q2421" s="38"/>
      <c r="R2421" s="178"/>
      <c r="S2421" s="38"/>
      <c r="T2421" s="178"/>
      <c r="U2421" s="38"/>
      <c r="AA2421" s="8"/>
      <c r="AB2421" s="366"/>
    </row>
    <row r="2422" spans="15:28">
      <c r="O2422" s="177"/>
      <c r="P2422" s="38"/>
      <c r="Q2422" s="38"/>
      <c r="R2422" s="178"/>
      <c r="S2422" s="38"/>
      <c r="T2422" s="178"/>
      <c r="U2422" s="38"/>
      <c r="AA2422" s="8"/>
      <c r="AB2422" s="366"/>
    </row>
    <row r="2423" spans="15:28">
      <c r="O2423" s="177"/>
      <c r="P2423" s="38"/>
      <c r="Q2423" s="38"/>
      <c r="R2423" s="178"/>
      <c r="S2423" s="38"/>
      <c r="T2423" s="178"/>
      <c r="U2423" s="38"/>
      <c r="AA2423" s="8"/>
      <c r="AB2423" s="366"/>
    </row>
    <row r="2424" spans="15:28">
      <c r="O2424" s="177"/>
      <c r="P2424" s="38"/>
      <c r="Q2424" s="38"/>
      <c r="R2424" s="178"/>
      <c r="S2424" s="38"/>
      <c r="T2424" s="178"/>
      <c r="U2424" s="38"/>
      <c r="AA2424" s="8"/>
      <c r="AB2424" s="366"/>
    </row>
    <row r="2425" spans="15:28">
      <c r="O2425" s="177"/>
      <c r="P2425" s="38"/>
      <c r="Q2425" s="38"/>
      <c r="R2425" s="178"/>
      <c r="S2425" s="38"/>
      <c r="T2425" s="178"/>
      <c r="U2425" s="38"/>
      <c r="AA2425" s="8"/>
      <c r="AB2425" s="366"/>
    </row>
    <row r="2426" spans="15:28">
      <c r="O2426" s="177"/>
      <c r="P2426" s="38"/>
      <c r="Q2426" s="38"/>
      <c r="R2426" s="178"/>
      <c r="S2426" s="38"/>
      <c r="T2426" s="178"/>
      <c r="U2426" s="38"/>
      <c r="AA2426" s="8"/>
      <c r="AB2426" s="366"/>
    </row>
    <row r="2427" spans="15:28">
      <c r="O2427" s="177"/>
      <c r="P2427" s="38"/>
      <c r="Q2427" s="38"/>
      <c r="R2427" s="178"/>
      <c r="S2427" s="38"/>
      <c r="T2427" s="178"/>
      <c r="U2427" s="38"/>
      <c r="AA2427" s="8"/>
      <c r="AB2427" s="366"/>
    </row>
    <row r="2428" spans="15:28">
      <c r="O2428" s="177"/>
      <c r="P2428" s="38"/>
      <c r="Q2428" s="38"/>
      <c r="R2428" s="178"/>
      <c r="S2428" s="38"/>
      <c r="T2428" s="178"/>
      <c r="U2428" s="38"/>
      <c r="AA2428" s="8"/>
      <c r="AB2428" s="366"/>
    </row>
    <row r="2429" spans="15:28">
      <c r="O2429" s="177"/>
      <c r="P2429" s="38"/>
      <c r="Q2429" s="38"/>
      <c r="R2429" s="178"/>
      <c r="S2429" s="38"/>
      <c r="T2429" s="178"/>
      <c r="U2429" s="38"/>
      <c r="AA2429" s="8"/>
      <c r="AB2429" s="366"/>
    </row>
    <row r="2430" spans="15:28">
      <c r="O2430" s="177"/>
      <c r="P2430" s="38"/>
      <c r="Q2430" s="38"/>
      <c r="R2430" s="178"/>
      <c r="S2430" s="38"/>
      <c r="T2430" s="178"/>
      <c r="U2430" s="38"/>
      <c r="AA2430" s="8"/>
      <c r="AB2430" s="366"/>
    </row>
    <row r="2431" spans="15:28">
      <c r="O2431" s="177"/>
      <c r="P2431" s="38"/>
      <c r="Q2431" s="38"/>
      <c r="R2431" s="178"/>
      <c r="S2431" s="38"/>
      <c r="T2431" s="178"/>
      <c r="U2431" s="38"/>
      <c r="AA2431" s="8"/>
      <c r="AB2431" s="366"/>
    </row>
    <row r="2432" spans="15:28">
      <c r="O2432" s="177"/>
      <c r="P2432" s="38"/>
      <c r="Q2432" s="38"/>
      <c r="R2432" s="178"/>
      <c r="S2432" s="38"/>
      <c r="T2432" s="178"/>
      <c r="U2432" s="38"/>
      <c r="AA2432" s="8"/>
      <c r="AB2432" s="366"/>
    </row>
    <row r="2433" spans="15:28">
      <c r="O2433" s="177"/>
      <c r="P2433" s="38"/>
      <c r="Q2433" s="38"/>
      <c r="R2433" s="178"/>
      <c r="S2433" s="38"/>
      <c r="T2433" s="178"/>
      <c r="U2433" s="38"/>
      <c r="AA2433" s="8"/>
      <c r="AB2433" s="366"/>
    </row>
    <row r="2434" spans="15:28">
      <c r="O2434" s="177"/>
      <c r="P2434" s="38"/>
      <c r="Q2434" s="38"/>
      <c r="R2434" s="178"/>
      <c r="S2434" s="38"/>
      <c r="T2434" s="178"/>
      <c r="U2434" s="38"/>
      <c r="AA2434" s="8"/>
      <c r="AB2434" s="366"/>
    </row>
    <row r="2435" spans="15:28">
      <c r="O2435" s="177"/>
      <c r="P2435" s="38"/>
      <c r="Q2435" s="38"/>
      <c r="R2435" s="178"/>
      <c r="S2435" s="38"/>
      <c r="T2435" s="178"/>
      <c r="U2435" s="38"/>
      <c r="AA2435" s="8"/>
      <c r="AB2435" s="366"/>
    </row>
    <row r="2436" spans="15:28">
      <c r="O2436" s="177"/>
      <c r="P2436" s="38"/>
      <c r="Q2436" s="38"/>
      <c r="R2436" s="178"/>
      <c r="S2436" s="38"/>
      <c r="T2436" s="178"/>
      <c r="U2436" s="38"/>
      <c r="AA2436" s="8"/>
      <c r="AB2436" s="366"/>
    </row>
    <row r="2437" spans="15:28">
      <c r="O2437" s="177"/>
      <c r="P2437" s="38"/>
      <c r="Q2437" s="38"/>
      <c r="R2437" s="178"/>
      <c r="S2437" s="38"/>
      <c r="T2437" s="178"/>
      <c r="U2437" s="38"/>
      <c r="AA2437" s="8"/>
      <c r="AB2437" s="366"/>
    </row>
    <row r="2438" spans="15:28">
      <c r="O2438" s="177"/>
      <c r="P2438" s="38"/>
      <c r="Q2438" s="38"/>
      <c r="R2438" s="178"/>
      <c r="S2438" s="38"/>
      <c r="T2438" s="178"/>
      <c r="U2438" s="38"/>
      <c r="AA2438" s="8"/>
      <c r="AB2438" s="366"/>
    </row>
    <row r="2439" spans="15:28">
      <c r="O2439" s="177"/>
      <c r="P2439" s="38"/>
      <c r="Q2439" s="38"/>
      <c r="R2439" s="178"/>
      <c r="S2439" s="38"/>
      <c r="T2439" s="178"/>
      <c r="U2439" s="38"/>
      <c r="AA2439" s="8"/>
      <c r="AB2439" s="366"/>
    </row>
    <row r="2440" spans="15:28">
      <c r="O2440" s="177"/>
      <c r="P2440" s="38"/>
      <c r="Q2440" s="38"/>
      <c r="R2440" s="178"/>
      <c r="S2440" s="38"/>
      <c r="T2440" s="178"/>
      <c r="U2440" s="38"/>
      <c r="AA2440" s="8"/>
      <c r="AB2440" s="366"/>
    </row>
    <row r="2441" spans="15:28">
      <c r="O2441" s="177"/>
      <c r="P2441" s="38"/>
      <c r="Q2441" s="38"/>
      <c r="R2441" s="178"/>
      <c r="S2441" s="38"/>
      <c r="T2441" s="178"/>
      <c r="U2441" s="38"/>
      <c r="AA2441" s="8"/>
      <c r="AB2441" s="366"/>
    </row>
    <row r="2442" spans="15:28">
      <c r="O2442" s="177"/>
      <c r="P2442" s="38"/>
      <c r="Q2442" s="38"/>
      <c r="R2442" s="178"/>
      <c r="S2442" s="38"/>
      <c r="T2442" s="178"/>
      <c r="U2442" s="38"/>
      <c r="AA2442" s="8"/>
      <c r="AB2442" s="366"/>
    </row>
    <row r="2443" spans="15:28">
      <c r="O2443" s="177"/>
      <c r="P2443" s="38"/>
      <c r="Q2443" s="38"/>
      <c r="R2443" s="178"/>
      <c r="S2443" s="38"/>
      <c r="T2443" s="178"/>
      <c r="U2443" s="38"/>
      <c r="AA2443" s="8"/>
      <c r="AB2443" s="366"/>
    </row>
    <row r="2444" spans="15:28">
      <c r="O2444" s="177"/>
      <c r="P2444" s="38"/>
      <c r="Q2444" s="38"/>
      <c r="R2444" s="178"/>
      <c r="S2444" s="38"/>
      <c r="T2444" s="178"/>
      <c r="U2444" s="38"/>
      <c r="AA2444" s="8"/>
      <c r="AB2444" s="366"/>
    </row>
    <row r="2445" spans="15:28">
      <c r="O2445" s="177"/>
      <c r="P2445" s="38"/>
      <c r="Q2445" s="38"/>
      <c r="R2445" s="178"/>
      <c r="S2445" s="38"/>
      <c r="T2445" s="178"/>
      <c r="U2445" s="38"/>
      <c r="AA2445" s="8"/>
      <c r="AB2445" s="366"/>
    </row>
    <row r="2446" spans="15:28">
      <c r="O2446" s="177"/>
      <c r="P2446" s="38"/>
      <c r="Q2446" s="38"/>
      <c r="R2446" s="178"/>
      <c r="S2446" s="38"/>
      <c r="T2446" s="178"/>
      <c r="U2446" s="38"/>
      <c r="AA2446" s="8"/>
      <c r="AB2446" s="366"/>
    </row>
    <row r="2447" spans="15:28">
      <c r="O2447" s="177"/>
      <c r="P2447" s="38"/>
      <c r="Q2447" s="38"/>
      <c r="R2447" s="178"/>
      <c r="S2447" s="38"/>
      <c r="T2447" s="178"/>
      <c r="U2447" s="38"/>
      <c r="AA2447" s="8"/>
      <c r="AB2447" s="366"/>
    </row>
    <row r="2448" spans="15:28">
      <c r="O2448" s="177"/>
      <c r="P2448" s="38"/>
      <c r="Q2448" s="38"/>
      <c r="R2448" s="178"/>
      <c r="S2448" s="38"/>
      <c r="T2448" s="178"/>
      <c r="U2448" s="38"/>
      <c r="AA2448" s="8"/>
      <c r="AB2448" s="366"/>
    </row>
    <row r="2449" spans="15:28">
      <c r="O2449" s="177"/>
      <c r="P2449" s="38"/>
      <c r="Q2449" s="38"/>
      <c r="R2449" s="178"/>
      <c r="S2449" s="38"/>
      <c r="T2449" s="178"/>
      <c r="U2449" s="38"/>
      <c r="AA2449" s="8"/>
      <c r="AB2449" s="366"/>
    </row>
    <row r="2450" spans="15:28">
      <c r="O2450" s="177"/>
      <c r="P2450" s="38"/>
      <c r="Q2450" s="38"/>
      <c r="R2450" s="178"/>
      <c r="S2450" s="38"/>
      <c r="T2450" s="178"/>
      <c r="U2450" s="38"/>
      <c r="AA2450" s="8"/>
      <c r="AB2450" s="366"/>
    </row>
    <row r="2451" spans="15:28">
      <c r="O2451" s="177"/>
      <c r="P2451" s="38"/>
      <c r="Q2451" s="38"/>
      <c r="R2451" s="178"/>
      <c r="S2451" s="38"/>
      <c r="T2451" s="178"/>
      <c r="U2451" s="38"/>
      <c r="AA2451" s="8"/>
      <c r="AB2451" s="366"/>
    </row>
    <row r="2452" spans="15:28">
      <c r="O2452" s="177"/>
      <c r="P2452" s="38"/>
      <c r="Q2452" s="38"/>
      <c r="R2452" s="178"/>
      <c r="S2452" s="38"/>
      <c r="T2452" s="178"/>
      <c r="U2452" s="38"/>
      <c r="AA2452" s="8"/>
      <c r="AB2452" s="366"/>
    </row>
    <row r="2453" spans="15:28">
      <c r="O2453" s="177"/>
      <c r="P2453" s="38"/>
      <c r="Q2453" s="38"/>
      <c r="R2453" s="178"/>
      <c r="S2453" s="38"/>
      <c r="T2453" s="178"/>
      <c r="U2453" s="38"/>
      <c r="AA2453" s="8"/>
      <c r="AB2453" s="366"/>
    </row>
    <row r="2454" spans="15:28">
      <c r="O2454" s="177"/>
      <c r="P2454" s="38"/>
      <c r="Q2454" s="38"/>
      <c r="R2454" s="178"/>
      <c r="S2454" s="38"/>
      <c r="T2454" s="178"/>
      <c r="U2454" s="38"/>
      <c r="AA2454" s="8"/>
      <c r="AB2454" s="366"/>
    </row>
    <row r="2455" spans="15:28">
      <c r="O2455" s="177"/>
      <c r="P2455" s="38"/>
      <c r="Q2455" s="38"/>
      <c r="R2455" s="178"/>
      <c r="S2455" s="38"/>
      <c r="T2455" s="178"/>
      <c r="U2455" s="38"/>
      <c r="AA2455" s="8"/>
      <c r="AB2455" s="366"/>
    </row>
    <row r="2456" spans="15:28">
      <c r="O2456" s="177"/>
      <c r="P2456" s="38"/>
      <c r="Q2456" s="38"/>
      <c r="R2456" s="178"/>
      <c r="S2456" s="38"/>
      <c r="T2456" s="178"/>
      <c r="U2456" s="38"/>
      <c r="AA2456" s="8"/>
      <c r="AB2456" s="366"/>
    </row>
    <row r="2457" spans="15:28">
      <c r="O2457" s="177"/>
      <c r="P2457" s="38"/>
      <c r="Q2457" s="38"/>
      <c r="R2457" s="178"/>
      <c r="S2457" s="38"/>
      <c r="T2457" s="178"/>
      <c r="U2457" s="38"/>
      <c r="AA2457" s="8"/>
      <c r="AB2457" s="366"/>
    </row>
    <row r="2458" spans="15:28">
      <c r="O2458" s="177"/>
      <c r="P2458" s="38"/>
      <c r="Q2458" s="38"/>
      <c r="R2458" s="178"/>
      <c r="S2458" s="38"/>
      <c r="T2458" s="178"/>
      <c r="U2458" s="38"/>
      <c r="AA2458" s="8"/>
      <c r="AB2458" s="366"/>
    </row>
    <row r="2459" spans="15:28">
      <c r="O2459" s="177"/>
      <c r="P2459" s="38"/>
      <c r="Q2459" s="38"/>
      <c r="R2459" s="178"/>
      <c r="S2459" s="38"/>
      <c r="T2459" s="178"/>
      <c r="U2459" s="38"/>
      <c r="AA2459" s="8"/>
      <c r="AB2459" s="366"/>
    </row>
    <row r="2460" spans="15:28">
      <c r="O2460" s="177"/>
      <c r="P2460" s="38"/>
      <c r="Q2460" s="38"/>
      <c r="R2460" s="178"/>
      <c r="S2460" s="38"/>
      <c r="T2460" s="178"/>
      <c r="U2460" s="38"/>
      <c r="AA2460" s="8"/>
      <c r="AB2460" s="366"/>
    </row>
    <row r="2461" spans="15:28">
      <c r="O2461" s="177"/>
      <c r="P2461" s="38"/>
      <c r="Q2461" s="38"/>
      <c r="R2461" s="178"/>
      <c r="S2461" s="38"/>
      <c r="T2461" s="178"/>
      <c r="U2461" s="38"/>
      <c r="AA2461" s="8"/>
      <c r="AB2461" s="366"/>
    </row>
    <row r="2462" spans="15:28">
      <c r="O2462" s="177"/>
      <c r="P2462" s="38"/>
      <c r="Q2462" s="38"/>
      <c r="R2462" s="178"/>
      <c r="S2462" s="38"/>
      <c r="T2462" s="178"/>
      <c r="U2462" s="38"/>
      <c r="AA2462" s="8"/>
      <c r="AB2462" s="366"/>
    </row>
    <row r="2463" spans="15:28">
      <c r="O2463" s="177"/>
      <c r="P2463" s="38"/>
      <c r="Q2463" s="38"/>
      <c r="R2463" s="178"/>
      <c r="S2463" s="38"/>
      <c r="T2463" s="178"/>
      <c r="U2463" s="38"/>
      <c r="AA2463" s="8"/>
      <c r="AB2463" s="366"/>
    </row>
    <row r="2464" spans="15:28">
      <c r="O2464" s="177"/>
      <c r="P2464" s="38"/>
      <c r="Q2464" s="38"/>
      <c r="R2464" s="178"/>
      <c r="S2464" s="38"/>
      <c r="T2464" s="178"/>
      <c r="U2464" s="38"/>
      <c r="AA2464" s="8"/>
      <c r="AB2464" s="366"/>
    </row>
    <row r="2465" spans="15:28">
      <c r="O2465" s="177"/>
      <c r="P2465" s="38"/>
      <c r="Q2465" s="38"/>
      <c r="R2465" s="178"/>
      <c r="S2465" s="38"/>
      <c r="T2465" s="178"/>
      <c r="U2465" s="38"/>
      <c r="AA2465" s="8"/>
      <c r="AB2465" s="366"/>
    </row>
    <row r="2466" spans="15:28">
      <c r="O2466" s="177"/>
      <c r="P2466" s="38"/>
      <c r="Q2466" s="38"/>
      <c r="R2466" s="178"/>
      <c r="S2466" s="38"/>
      <c r="T2466" s="178"/>
      <c r="U2466" s="38"/>
      <c r="AA2466" s="8"/>
      <c r="AB2466" s="366"/>
    </row>
    <row r="2467" spans="15:28">
      <c r="O2467" s="177"/>
      <c r="P2467" s="38"/>
      <c r="Q2467" s="38"/>
      <c r="R2467" s="178"/>
      <c r="S2467" s="38"/>
      <c r="T2467" s="178"/>
      <c r="U2467" s="38"/>
      <c r="AA2467" s="8"/>
      <c r="AB2467" s="366"/>
    </row>
    <row r="2468" spans="15:28">
      <c r="O2468" s="177"/>
      <c r="P2468" s="38"/>
      <c r="Q2468" s="38"/>
      <c r="R2468" s="178"/>
      <c r="S2468" s="38"/>
      <c r="T2468" s="178"/>
      <c r="U2468" s="38"/>
      <c r="AA2468" s="8"/>
      <c r="AB2468" s="366"/>
    </row>
    <row r="2469" spans="15:28">
      <c r="O2469" s="177"/>
      <c r="P2469" s="38"/>
      <c r="Q2469" s="38"/>
      <c r="R2469" s="178"/>
      <c r="S2469" s="38"/>
      <c r="T2469" s="178"/>
      <c r="U2469" s="38"/>
      <c r="AA2469" s="8"/>
      <c r="AB2469" s="366"/>
    </row>
    <row r="2470" spans="15:28">
      <c r="O2470" s="177"/>
      <c r="P2470" s="38"/>
      <c r="Q2470" s="38"/>
      <c r="R2470" s="178"/>
      <c r="S2470" s="38"/>
      <c r="T2470" s="178"/>
      <c r="U2470" s="38"/>
      <c r="AA2470" s="8"/>
      <c r="AB2470" s="366"/>
    </row>
    <row r="2471" spans="15:28">
      <c r="O2471" s="177"/>
      <c r="P2471" s="38"/>
      <c r="Q2471" s="38"/>
      <c r="R2471" s="178"/>
      <c r="S2471" s="38"/>
      <c r="T2471" s="178"/>
      <c r="U2471" s="38"/>
      <c r="AA2471" s="8"/>
      <c r="AB2471" s="366"/>
    </row>
    <row r="2472" spans="15:28">
      <c r="O2472" s="177"/>
      <c r="P2472" s="38"/>
      <c r="Q2472" s="38"/>
      <c r="R2472" s="178"/>
      <c r="S2472" s="38"/>
      <c r="T2472" s="178"/>
      <c r="U2472" s="38"/>
      <c r="AA2472" s="8"/>
      <c r="AB2472" s="366"/>
    </row>
    <row r="2473" spans="15:28">
      <c r="O2473" s="177"/>
      <c r="P2473" s="38"/>
      <c r="Q2473" s="38"/>
      <c r="R2473" s="178"/>
      <c r="S2473" s="38"/>
      <c r="T2473" s="178"/>
      <c r="U2473" s="38"/>
      <c r="AA2473" s="8"/>
      <c r="AB2473" s="366"/>
    </row>
    <row r="2474" spans="15:28">
      <c r="O2474" s="177"/>
      <c r="P2474" s="38"/>
      <c r="Q2474" s="38"/>
      <c r="R2474" s="178"/>
      <c r="S2474" s="38"/>
      <c r="T2474" s="178"/>
      <c r="U2474" s="38"/>
      <c r="AA2474" s="8"/>
      <c r="AB2474" s="366"/>
    </row>
    <row r="2475" spans="15:28">
      <c r="O2475" s="177"/>
      <c r="P2475" s="38"/>
      <c r="Q2475" s="38"/>
      <c r="R2475" s="178"/>
      <c r="S2475" s="38"/>
      <c r="T2475" s="178"/>
      <c r="U2475" s="38"/>
      <c r="AA2475" s="8"/>
      <c r="AB2475" s="366"/>
    </row>
    <row r="2476" spans="15:28">
      <c r="O2476" s="177"/>
      <c r="P2476" s="38"/>
      <c r="Q2476" s="38"/>
      <c r="R2476" s="178"/>
      <c r="S2476" s="38"/>
      <c r="T2476" s="178"/>
      <c r="U2476" s="38"/>
      <c r="AA2476" s="8"/>
      <c r="AB2476" s="366"/>
    </row>
    <row r="2477" spans="15:28">
      <c r="O2477" s="177"/>
      <c r="P2477" s="38"/>
      <c r="Q2477" s="38"/>
      <c r="R2477" s="178"/>
      <c r="S2477" s="38"/>
      <c r="T2477" s="178"/>
      <c r="U2477" s="38"/>
      <c r="AA2477" s="8"/>
      <c r="AB2477" s="366"/>
    </row>
    <row r="2478" spans="15:28">
      <c r="O2478" s="177"/>
      <c r="P2478" s="38"/>
      <c r="Q2478" s="38"/>
      <c r="R2478" s="178"/>
      <c r="S2478" s="38"/>
      <c r="T2478" s="178"/>
      <c r="U2478" s="38"/>
      <c r="AA2478" s="8"/>
      <c r="AB2478" s="366"/>
    </row>
    <row r="2479" spans="15:28">
      <c r="O2479" s="177"/>
      <c r="P2479" s="38"/>
      <c r="Q2479" s="38"/>
      <c r="R2479" s="178"/>
      <c r="S2479" s="38"/>
      <c r="T2479" s="178"/>
      <c r="U2479" s="38"/>
      <c r="AA2479" s="8"/>
      <c r="AB2479" s="366"/>
    </row>
    <row r="2480" spans="15:28">
      <c r="O2480" s="177"/>
      <c r="P2480" s="38"/>
      <c r="Q2480" s="38"/>
      <c r="R2480" s="178"/>
      <c r="S2480" s="38"/>
      <c r="T2480" s="178"/>
      <c r="U2480" s="38"/>
      <c r="AA2480" s="8"/>
      <c r="AB2480" s="366"/>
    </row>
    <row r="2481" spans="15:28">
      <c r="O2481" s="177"/>
      <c r="P2481" s="38"/>
      <c r="Q2481" s="38"/>
      <c r="R2481" s="178"/>
      <c r="S2481" s="38"/>
      <c r="T2481" s="178"/>
      <c r="U2481" s="38"/>
      <c r="AA2481" s="8"/>
      <c r="AB2481" s="366"/>
    </row>
    <row r="2482" spans="15:28">
      <c r="O2482" s="177"/>
      <c r="P2482" s="38"/>
      <c r="Q2482" s="38"/>
      <c r="R2482" s="178"/>
      <c r="S2482" s="38"/>
      <c r="T2482" s="178"/>
      <c r="U2482" s="38"/>
      <c r="AA2482" s="8"/>
      <c r="AB2482" s="366"/>
    </row>
    <row r="2483" spans="15:28">
      <c r="O2483" s="177"/>
      <c r="P2483" s="38"/>
      <c r="Q2483" s="38"/>
      <c r="R2483" s="178"/>
      <c r="S2483" s="38"/>
      <c r="T2483" s="178"/>
      <c r="U2483" s="38"/>
      <c r="AA2483" s="8"/>
      <c r="AB2483" s="366"/>
    </row>
    <row r="2484" spans="15:28">
      <c r="O2484" s="177"/>
      <c r="P2484" s="38"/>
      <c r="Q2484" s="38"/>
      <c r="R2484" s="178"/>
      <c r="S2484" s="38"/>
      <c r="T2484" s="178"/>
      <c r="U2484" s="38"/>
      <c r="AA2484" s="8"/>
      <c r="AB2484" s="366"/>
    </row>
    <row r="2485" spans="15:28">
      <c r="O2485" s="177"/>
      <c r="P2485" s="38"/>
      <c r="Q2485" s="38"/>
      <c r="R2485" s="178"/>
      <c r="S2485" s="38"/>
      <c r="T2485" s="178"/>
      <c r="U2485" s="38"/>
      <c r="AA2485" s="8"/>
      <c r="AB2485" s="366"/>
    </row>
    <row r="2486" spans="15:28">
      <c r="O2486" s="177"/>
      <c r="P2486" s="38"/>
      <c r="Q2486" s="38"/>
      <c r="R2486" s="178"/>
      <c r="S2486" s="38"/>
      <c r="T2486" s="178"/>
      <c r="U2486" s="38"/>
      <c r="AA2486" s="8"/>
      <c r="AB2486" s="366"/>
    </row>
    <row r="2487" spans="15:28">
      <c r="O2487" s="177"/>
      <c r="P2487" s="38"/>
      <c r="Q2487" s="38"/>
      <c r="R2487" s="178"/>
      <c r="S2487" s="38"/>
      <c r="T2487" s="178"/>
      <c r="U2487" s="38"/>
      <c r="AA2487" s="8"/>
      <c r="AB2487" s="366"/>
    </row>
    <row r="2488" spans="15:28">
      <c r="O2488" s="177"/>
      <c r="P2488" s="38"/>
      <c r="Q2488" s="38"/>
      <c r="R2488" s="178"/>
      <c r="S2488" s="38"/>
      <c r="T2488" s="178"/>
      <c r="U2488" s="38"/>
      <c r="AA2488" s="8"/>
      <c r="AB2488" s="366"/>
    </row>
    <row r="2489" spans="15:28">
      <c r="O2489" s="177"/>
      <c r="P2489" s="38"/>
      <c r="Q2489" s="38"/>
      <c r="R2489" s="178"/>
      <c r="S2489" s="38"/>
      <c r="T2489" s="178"/>
      <c r="U2489" s="38"/>
      <c r="AA2489" s="8"/>
      <c r="AB2489" s="366"/>
    </row>
    <row r="2490" spans="15:28">
      <c r="O2490" s="177"/>
      <c r="P2490" s="38"/>
      <c r="Q2490" s="38"/>
      <c r="R2490" s="178"/>
      <c r="S2490" s="38"/>
      <c r="T2490" s="178"/>
      <c r="U2490" s="38"/>
      <c r="AA2490" s="8"/>
      <c r="AB2490" s="366"/>
    </row>
    <row r="2491" spans="15:28">
      <c r="O2491" s="177"/>
      <c r="P2491" s="38"/>
      <c r="Q2491" s="38"/>
      <c r="R2491" s="178"/>
      <c r="S2491" s="38"/>
      <c r="T2491" s="178"/>
      <c r="U2491" s="38"/>
      <c r="AA2491" s="8"/>
      <c r="AB2491" s="366"/>
    </row>
    <row r="2492" spans="15:28">
      <c r="O2492" s="177"/>
      <c r="P2492" s="38"/>
      <c r="Q2492" s="38"/>
      <c r="R2492" s="178"/>
      <c r="S2492" s="38"/>
      <c r="T2492" s="178"/>
      <c r="U2492" s="38"/>
      <c r="AA2492" s="8"/>
      <c r="AB2492" s="366"/>
    </row>
    <row r="2493" spans="15:28">
      <c r="O2493" s="177"/>
      <c r="P2493" s="38"/>
      <c r="Q2493" s="38"/>
      <c r="R2493" s="178"/>
      <c r="S2493" s="38"/>
      <c r="T2493" s="178"/>
      <c r="U2493" s="38"/>
      <c r="AA2493" s="8"/>
      <c r="AB2493" s="366"/>
    </row>
    <row r="2494" spans="15:28">
      <c r="O2494" s="177"/>
      <c r="P2494" s="38"/>
      <c r="Q2494" s="38"/>
      <c r="R2494" s="178"/>
      <c r="S2494" s="38"/>
      <c r="T2494" s="178"/>
      <c r="U2494" s="38"/>
      <c r="AA2494" s="8"/>
      <c r="AB2494" s="366"/>
    </row>
    <row r="2495" spans="15:28">
      <c r="O2495" s="177"/>
      <c r="P2495" s="38"/>
      <c r="Q2495" s="38"/>
      <c r="R2495" s="178"/>
      <c r="S2495" s="38"/>
      <c r="T2495" s="178"/>
      <c r="U2495" s="38"/>
      <c r="AA2495" s="8"/>
      <c r="AB2495" s="366"/>
    </row>
    <row r="2496" spans="15:28">
      <c r="O2496" s="177"/>
      <c r="P2496" s="38"/>
      <c r="Q2496" s="38"/>
      <c r="R2496" s="178"/>
      <c r="S2496" s="38"/>
      <c r="T2496" s="178"/>
      <c r="U2496" s="38"/>
      <c r="AA2496" s="8"/>
      <c r="AB2496" s="366"/>
    </row>
    <row r="2497" spans="15:28">
      <c r="O2497" s="177"/>
      <c r="P2497" s="38"/>
      <c r="Q2497" s="38"/>
      <c r="R2497" s="178"/>
      <c r="S2497" s="38"/>
      <c r="T2497" s="178"/>
      <c r="U2497" s="38"/>
      <c r="AA2497" s="8"/>
      <c r="AB2497" s="366"/>
    </row>
    <row r="2498" spans="15:28">
      <c r="O2498" s="177"/>
      <c r="P2498" s="38"/>
      <c r="Q2498" s="38"/>
      <c r="R2498" s="178"/>
      <c r="S2498" s="38"/>
      <c r="T2498" s="178"/>
      <c r="U2498" s="38"/>
      <c r="AA2498" s="8"/>
      <c r="AB2498" s="366"/>
    </row>
    <row r="2499" spans="15:28">
      <c r="O2499" s="177"/>
      <c r="P2499" s="38"/>
      <c r="Q2499" s="38"/>
      <c r="R2499" s="178"/>
      <c r="S2499" s="38"/>
      <c r="T2499" s="178"/>
      <c r="U2499" s="38"/>
      <c r="AA2499" s="8"/>
      <c r="AB2499" s="366"/>
    </row>
    <row r="2500" spans="15:28">
      <c r="O2500" s="177"/>
      <c r="P2500" s="38"/>
      <c r="Q2500" s="38"/>
      <c r="R2500" s="178"/>
      <c r="S2500" s="38"/>
      <c r="T2500" s="178"/>
      <c r="U2500" s="38"/>
      <c r="AA2500" s="8"/>
      <c r="AB2500" s="366"/>
    </row>
    <row r="2501" spans="15:28">
      <c r="O2501" s="177"/>
      <c r="P2501" s="38"/>
      <c r="Q2501" s="38"/>
      <c r="R2501" s="178"/>
      <c r="S2501" s="38"/>
      <c r="T2501" s="178"/>
      <c r="U2501" s="38"/>
      <c r="AA2501" s="8"/>
      <c r="AB2501" s="366"/>
    </row>
    <row r="2502" spans="15:28">
      <c r="O2502" s="177"/>
      <c r="P2502" s="38"/>
      <c r="Q2502" s="38"/>
      <c r="R2502" s="178"/>
      <c r="S2502" s="38"/>
      <c r="T2502" s="178"/>
      <c r="U2502" s="38"/>
      <c r="AA2502" s="8"/>
      <c r="AB2502" s="366"/>
    </row>
    <row r="2503" spans="15:28">
      <c r="O2503" s="177"/>
      <c r="P2503" s="38"/>
      <c r="Q2503" s="38"/>
      <c r="R2503" s="178"/>
      <c r="S2503" s="38"/>
      <c r="T2503" s="178"/>
      <c r="U2503" s="38"/>
      <c r="AA2503" s="8"/>
      <c r="AB2503" s="366"/>
    </row>
    <row r="2504" spans="15:28">
      <c r="O2504" s="177"/>
      <c r="P2504" s="38"/>
      <c r="Q2504" s="38"/>
      <c r="R2504" s="178"/>
      <c r="S2504" s="38"/>
      <c r="T2504" s="178"/>
      <c r="U2504" s="38"/>
      <c r="AA2504" s="8"/>
      <c r="AB2504" s="366"/>
    </row>
    <row r="2505" spans="15:28">
      <c r="O2505" s="177"/>
      <c r="P2505" s="38"/>
      <c r="Q2505" s="38"/>
      <c r="R2505" s="178"/>
      <c r="S2505" s="38"/>
      <c r="T2505" s="178"/>
      <c r="U2505" s="38"/>
      <c r="AA2505" s="8"/>
      <c r="AB2505" s="366"/>
    </row>
    <row r="2506" spans="15:28">
      <c r="O2506" s="177"/>
      <c r="P2506" s="38"/>
      <c r="Q2506" s="38"/>
      <c r="R2506" s="178"/>
      <c r="S2506" s="38"/>
      <c r="T2506" s="178"/>
      <c r="U2506" s="38"/>
      <c r="AA2506" s="8"/>
      <c r="AB2506" s="366"/>
    </row>
    <row r="2507" spans="15:28">
      <c r="O2507" s="177"/>
      <c r="P2507" s="38"/>
      <c r="Q2507" s="38"/>
      <c r="R2507" s="178"/>
      <c r="S2507" s="38"/>
      <c r="T2507" s="178"/>
      <c r="U2507" s="38"/>
      <c r="AA2507" s="8"/>
      <c r="AB2507" s="366"/>
    </row>
    <row r="2508" spans="15:28">
      <c r="O2508" s="177"/>
      <c r="P2508" s="38"/>
      <c r="Q2508" s="38"/>
      <c r="R2508" s="178"/>
      <c r="S2508" s="38"/>
      <c r="T2508" s="178"/>
      <c r="U2508" s="38"/>
      <c r="AA2508" s="8"/>
      <c r="AB2508" s="366"/>
    </row>
    <row r="2509" spans="15:28">
      <c r="O2509" s="177"/>
      <c r="P2509" s="38"/>
      <c r="Q2509" s="38"/>
      <c r="R2509" s="178"/>
      <c r="S2509" s="38"/>
      <c r="T2509" s="178"/>
      <c r="U2509" s="38"/>
      <c r="AA2509" s="8"/>
      <c r="AB2509" s="366"/>
    </row>
    <row r="2510" spans="15:28">
      <c r="O2510" s="177"/>
      <c r="P2510" s="38"/>
      <c r="Q2510" s="38"/>
      <c r="R2510" s="178"/>
      <c r="S2510" s="38"/>
      <c r="T2510" s="178"/>
      <c r="U2510" s="38"/>
      <c r="AA2510" s="8"/>
      <c r="AB2510" s="366"/>
    </row>
    <row r="2511" spans="15:28">
      <c r="O2511" s="177"/>
      <c r="P2511" s="38"/>
      <c r="Q2511" s="38"/>
      <c r="R2511" s="178"/>
      <c r="S2511" s="38"/>
      <c r="T2511" s="178"/>
      <c r="U2511" s="38"/>
      <c r="AA2511" s="8"/>
      <c r="AB2511" s="366"/>
    </row>
    <row r="2512" spans="15:28">
      <c r="O2512" s="177"/>
      <c r="P2512" s="38"/>
      <c r="Q2512" s="38"/>
      <c r="R2512" s="178"/>
      <c r="S2512" s="38"/>
      <c r="T2512" s="178"/>
      <c r="U2512" s="38"/>
      <c r="AA2512" s="8"/>
      <c r="AB2512" s="366"/>
    </row>
    <row r="2513" spans="15:28">
      <c r="O2513" s="177"/>
      <c r="P2513" s="38"/>
      <c r="Q2513" s="38"/>
      <c r="R2513" s="178"/>
      <c r="S2513" s="38"/>
      <c r="T2513" s="178"/>
      <c r="U2513" s="38"/>
      <c r="AA2513" s="8"/>
      <c r="AB2513" s="366"/>
    </row>
    <row r="2514" spans="15:28">
      <c r="O2514" s="177"/>
      <c r="P2514" s="38"/>
      <c r="Q2514" s="38"/>
      <c r="R2514" s="178"/>
      <c r="S2514" s="38"/>
      <c r="T2514" s="178"/>
      <c r="U2514" s="38"/>
      <c r="AA2514" s="8"/>
      <c r="AB2514" s="366"/>
    </row>
    <row r="2515" spans="15:28">
      <c r="O2515" s="177"/>
      <c r="P2515" s="38"/>
      <c r="Q2515" s="38"/>
      <c r="R2515" s="178"/>
      <c r="S2515" s="38"/>
      <c r="T2515" s="178"/>
      <c r="U2515" s="38"/>
      <c r="AA2515" s="8"/>
      <c r="AB2515" s="366"/>
    </row>
    <row r="2516" spans="15:28">
      <c r="O2516" s="177"/>
      <c r="P2516" s="38"/>
      <c r="Q2516" s="38"/>
      <c r="R2516" s="178"/>
      <c r="S2516" s="38"/>
      <c r="T2516" s="178"/>
      <c r="U2516" s="38"/>
      <c r="AA2516" s="8"/>
      <c r="AB2516" s="366"/>
    </row>
    <row r="2517" spans="15:28">
      <c r="O2517" s="177"/>
      <c r="P2517" s="38"/>
      <c r="Q2517" s="38"/>
      <c r="R2517" s="178"/>
      <c r="S2517" s="38"/>
      <c r="T2517" s="178"/>
      <c r="U2517" s="38"/>
      <c r="AA2517" s="8"/>
      <c r="AB2517" s="366"/>
    </row>
    <row r="2518" spans="15:28">
      <c r="O2518" s="177"/>
      <c r="P2518" s="38"/>
      <c r="Q2518" s="38"/>
      <c r="R2518" s="178"/>
      <c r="S2518" s="38"/>
      <c r="T2518" s="178"/>
      <c r="U2518" s="38"/>
      <c r="AA2518" s="8"/>
      <c r="AB2518" s="366"/>
    </row>
    <row r="2519" spans="15:28">
      <c r="O2519" s="177"/>
      <c r="P2519" s="38"/>
      <c r="Q2519" s="38"/>
      <c r="R2519" s="178"/>
      <c r="S2519" s="38"/>
      <c r="T2519" s="178"/>
      <c r="U2519" s="38"/>
      <c r="AA2519" s="8"/>
      <c r="AB2519" s="366"/>
    </row>
    <row r="2520" spans="15:28">
      <c r="O2520" s="177"/>
      <c r="P2520" s="38"/>
      <c r="Q2520" s="38"/>
      <c r="R2520" s="178"/>
      <c r="S2520" s="38"/>
      <c r="T2520" s="178"/>
      <c r="U2520" s="38"/>
      <c r="AA2520" s="8"/>
      <c r="AB2520" s="366"/>
    </row>
    <row r="2521" spans="15:28">
      <c r="O2521" s="177"/>
      <c r="P2521" s="38"/>
      <c r="Q2521" s="38"/>
      <c r="R2521" s="178"/>
      <c r="S2521" s="38"/>
      <c r="T2521" s="178"/>
      <c r="U2521" s="38"/>
      <c r="AA2521" s="8"/>
      <c r="AB2521" s="366"/>
    </row>
    <row r="2522" spans="15:28">
      <c r="O2522" s="177"/>
      <c r="P2522" s="38"/>
      <c r="Q2522" s="38"/>
      <c r="R2522" s="178"/>
      <c r="S2522" s="38"/>
      <c r="T2522" s="178"/>
      <c r="U2522" s="38"/>
      <c r="AA2522" s="8"/>
      <c r="AB2522" s="366"/>
    </row>
    <row r="2523" spans="15:28">
      <c r="O2523" s="177"/>
      <c r="P2523" s="38"/>
      <c r="Q2523" s="38"/>
      <c r="R2523" s="178"/>
      <c r="S2523" s="38"/>
      <c r="T2523" s="178"/>
      <c r="U2523" s="38"/>
      <c r="AA2523" s="8"/>
      <c r="AB2523" s="366"/>
    </row>
    <row r="2524" spans="15:28">
      <c r="O2524" s="177"/>
      <c r="P2524" s="38"/>
      <c r="Q2524" s="38"/>
      <c r="R2524" s="178"/>
      <c r="S2524" s="38"/>
      <c r="T2524" s="178"/>
      <c r="U2524" s="38"/>
      <c r="AA2524" s="8"/>
      <c r="AB2524" s="366"/>
    </row>
    <row r="2525" spans="15:28">
      <c r="O2525" s="177"/>
      <c r="P2525" s="38"/>
      <c r="Q2525" s="38"/>
      <c r="R2525" s="178"/>
      <c r="S2525" s="38"/>
      <c r="T2525" s="178"/>
      <c r="U2525" s="38"/>
      <c r="AA2525" s="8"/>
      <c r="AB2525" s="366"/>
    </row>
    <row r="2526" spans="15:28">
      <c r="O2526" s="177"/>
      <c r="P2526" s="38"/>
      <c r="Q2526" s="38"/>
      <c r="R2526" s="178"/>
      <c r="S2526" s="38"/>
      <c r="T2526" s="178"/>
      <c r="U2526" s="38"/>
      <c r="AA2526" s="8"/>
      <c r="AB2526" s="366"/>
    </row>
    <row r="2527" spans="15:28">
      <c r="O2527" s="177"/>
      <c r="P2527" s="38"/>
      <c r="Q2527" s="38"/>
      <c r="R2527" s="178"/>
      <c r="S2527" s="38"/>
      <c r="T2527" s="178"/>
      <c r="U2527" s="38"/>
      <c r="AA2527" s="8"/>
      <c r="AB2527" s="366"/>
    </row>
    <row r="2528" spans="15:28">
      <c r="O2528" s="177"/>
      <c r="P2528" s="38"/>
      <c r="Q2528" s="38"/>
      <c r="R2528" s="178"/>
      <c r="S2528" s="38"/>
      <c r="T2528" s="178"/>
      <c r="U2528" s="38"/>
      <c r="AA2528" s="8"/>
      <c r="AB2528" s="366"/>
    </row>
    <row r="2529" spans="15:28">
      <c r="O2529" s="177"/>
      <c r="P2529" s="38"/>
      <c r="Q2529" s="38"/>
      <c r="R2529" s="178"/>
      <c r="S2529" s="38"/>
      <c r="T2529" s="178"/>
      <c r="U2529" s="38"/>
      <c r="AA2529" s="8"/>
      <c r="AB2529" s="366"/>
    </row>
    <row r="2530" spans="15:28">
      <c r="O2530" s="177"/>
      <c r="P2530" s="38"/>
      <c r="Q2530" s="38"/>
      <c r="R2530" s="178"/>
      <c r="S2530" s="38"/>
      <c r="T2530" s="178"/>
      <c r="U2530" s="38"/>
      <c r="AA2530" s="8"/>
      <c r="AB2530" s="366"/>
    </row>
    <row r="2531" spans="15:28">
      <c r="O2531" s="177"/>
      <c r="P2531" s="38"/>
      <c r="Q2531" s="38"/>
      <c r="R2531" s="178"/>
      <c r="S2531" s="38"/>
      <c r="T2531" s="178"/>
      <c r="U2531" s="38"/>
      <c r="AA2531" s="8"/>
      <c r="AB2531" s="366"/>
    </row>
    <row r="2532" spans="15:28">
      <c r="O2532" s="177"/>
      <c r="P2532" s="38"/>
      <c r="Q2532" s="38"/>
      <c r="R2532" s="178"/>
      <c r="S2532" s="38"/>
      <c r="T2532" s="178"/>
      <c r="U2532" s="38"/>
      <c r="AA2532" s="8"/>
      <c r="AB2532" s="366"/>
    </row>
    <row r="2533" spans="15:28">
      <c r="O2533" s="177"/>
      <c r="P2533" s="38"/>
      <c r="Q2533" s="38"/>
      <c r="R2533" s="178"/>
      <c r="S2533" s="38"/>
      <c r="T2533" s="178"/>
      <c r="U2533" s="38"/>
      <c r="AA2533" s="8"/>
      <c r="AB2533" s="366"/>
    </row>
    <row r="2534" spans="15:28">
      <c r="O2534" s="177"/>
      <c r="P2534" s="38"/>
      <c r="Q2534" s="38"/>
      <c r="R2534" s="178"/>
      <c r="S2534" s="38"/>
      <c r="T2534" s="178"/>
      <c r="U2534" s="38"/>
      <c r="AA2534" s="8"/>
      <c r="AB2534" s="366"/>
    </row>
    <row r="2535" spans="15:28">
      <c r="O2535" s="177"/>
      <c r="P2535" s="38"/>
      <c r="Q2535" s="38"/>
      <c r="R2535" s="178"/>
      <c r="S2535" s="38"/>
      <c r="T2535" s="178"/>
      <c r="U2535" s="38"/>
      <c r="AA2535" s="8"/>
      <c r="AB2535" s="366"/>
    </row>
    <row r="2536" spans="15:28">
      <c r="O2536" s="177"/>
      <c r="P2536" s="38"/>
      <c r="Q2536" s="38"/>
      <c r="R2536" s="178"/>
      <c r="S2536" s="38"/>
      <c r="T2536" s="178"/>
      <c r="U2536" s="38"/>
      <c r="AA2536" s="8"/>
      <c r="AB2536" s="366"/>
    </row>
    <row r="2537" spans="15:28">
      <c r="O2537" s="177"/>
      <c r="P2537" s="38"/>
      <c r="Q2537" s="38"/>
      <c r="R2537" s="178"/>
      <c r="S2537" s="38"/>
      <c r="T2537" s="178"/>
      <c r="U2537" s="38"/>
      <c r="AA2537" s="8"/>
      <c r="AB2537" s="366"/>
    </row>
    <row r="2538" spans="15:28">
      <c r="O2538" s="177"/>
      <c r="P2538" s="38"/>
      <c r="Q2538" s="38"/>
      <c r="R2538" s="178"/>
      <c r="S2538" s="38"/>
      <c r="T2538" s="178"/>
      <c r="U2538" s="38"/>
      <c r="AA2538" s="8"/>
      <c r="AB2538" s="366"/>
    </row>
    <row r="2539" spans="15:28">
      <c r="O2539" s="177"/>
      <c r="P2539" s="38"/>
      <c r="Q2539" s="38"/>
      <c r="R2539" s="178"/>
      <c r="S2539" s="38"/>
      <c r="T2539" s="178"/>
      <c r="U2539" s="38"/>
      <c r="AA2539" s="8"/>
      <c r="AB2539" s="366"/>
    </row>
    <row r="2540" spans="15:28">
      <c r="O2540" s="177"/>
      <c r="P2540" s="38"/>
      <c r="Q2540" s="38"/>
      <c r="R2540" s="178"/>
      <c r="S2540" s="38"/>
      <c r="T2540" s="178"/>
      <c r="U2540" s="38"/>
      <c r="AA2540" s="8"/>
      <c r="AB2540" s="366"/>
    </row>
    <row r="2541" spans="15:28">
      <c r="O2541" s="177"/>
      <c r="P2541" s="38"/>
      <c r="Q2541" s="38"/>
      <c r="R2541" s="178"/>
      <c r="S2541" s="38"/>
      <c r="T2541" s="178"/>
      <c r="U2541" s="38"/>
      <c r="AA2541" s="8"/>
      <c r="AB2541" s="366"/>
    </row>
    <row r="2542" spans="15:28">
      <c r="O2542" s="177"/>
      <c r="P2542" s="38"/>
      <c r="Q2542" s="38"/>
      <c r="R2542" s="178"/>
      <c r="S2542" s="38"/>
      <c r="T2542" s="178"/>
      <c r="U2542" s="38"/>
      <c r="AA2542" s="8"/>
      <c r="AB2542" s="366"/>
    </row>
    <row r="2543" spans="15:28">
      <c r="O2543" s="177"/>
      <c r="P2543" s="38"/>
      <c r="Q2543" s="38"/>
      <c r="R2543" s="178"/>
      <c r="S2543" s="38"/>
      <c r="T2543" s="178"/>
      <c r="U2543" s="38"/>
      <c r="AA2543" s="8"/>
      <c r="AB2543" s="366"/>
    </row>
    <row r="2544" spans="15:28">
      <c r="O2544" s="177"/>
      <c r="P2544" s="38"/>
      <c r="Q2544" s="38"/>
      <c r="R2544" s="178"/>
      <c r="S2544" s="38"/>
      <c r="T2544" s="178"/>
      <c r="U2544" s="38"/>
      <c r="AA2544" s="8"/>
      <c r="AB2544" s="366"/>
    </row>
    <row r="2545" spans="15:28">
      <c r="O2545" s="177"/>
      <c r="P2545" s="38"/>
      <c r="Q2545" s="38"/>
      <c r="R2545" s="178"/>
      <c r="S2545" s="38"/>
      <c r="T2545" s="178"/>
      <c r="U2545" s="38"/>
      <c r="AA2545" s="8"/>
      <c r="AB2545" s="366"/>
    </row>
    <row r="2546" spans="15:28">
      <c r="O2546" s="177"/>
      <c r="P2546" s="38"/>
      <c r="Q2546" s="38"/>
      <c r="R2546" s="178"/>
      <c r="S2546" s="38"/>
      <c r="T2546" s="178"/>
      <c r="U2546" s="38"/>
      <c r="AA2546" s="8"/>
      <c r="AB2546" s="366"/>
    </row>
    <row r="2547" spans="15:28">
      <c r="O2547" s="177"/>
      <c r="P2547" s="38"/>
      <c r="Q2547" s="38"/>
      <c r="R2547" s="178"/>
      <c r="S2547" s="38"/>
      <c r="T2547" s="178"/>
      <c r="U2547" s="38"/>
      <c r="AA2547" s="8"/>
      <c r="AB2547" s="366"/>
    </row>
    <row r="2548" spans="15:28">
      <c r="O2548" s="177"/>
      <c r="P2548" s="38"/>
      <c r="Q2548" s="38"/>
      <c r="R2548" s="178"/>
      <c r="S2548" s="38"/>
      <c r="T2548" s="178"/>
      <c r="U2548" s="38"/>
      <c r="AA2548" s="8"/>
      <c r="AB2548" s="366"/>
    </row>
    <row r="2549" spans="15:28">
      <c r="O2549" s="177"/>
      <c r="P2549" s="38"/>
      <c r="Q2549" s="38"/>
      <c r="R2549" s="178"/>
      <c r="S2549" s="38"/>
      <c r="T2549" s="178"/>
      <c r="U2549" s="38"/>
      <c r="AA2549" s="8"/>
      <c r="AB2549" s="366"/>
    </row>
    <row r="2550" spans="15:28">
      <c r="O2550" s="177"/>
      <c r="P2550" s="38"/>
      <c r="Q2550" s="38"/>
      <c r="R2550" s="178"/>
      <c r="S2550" s="38"/>
      <c r="T2550" s="178"/>
      <c r="U2550" s="38"/>
      <c r="AA2550" s="8"/>
      <c r="AB2550" s="366"/>
    </row>
    <row r="2551" spans="15:28">
      <c r="O2551" s="177"/>
      <c r="P2551" s="38"/>
      <c r="Q2551" s="38"/>
      <c r="R2551" s="178"/>
      <c r="S2551" s="38"/>
      <c r="T2551" s="178"/>
      <c r="U2551" s="38"/>
      <c r="AA2551" s="8"/>
      <c r="AB2551" s="366"/>
    </row>
    <row r="2552" spans="15:28">
      <c r="O2552" s="177"/>
      <c r="P2552" s="38"/>
      <c r="Q2552" s="38"/>
      <c r="R2552" s="178"/>
      <c r="S2552" s="38"/>
      <c r="T2552" s="178"/>
      <c r="U2552" s="38"/>
      <c r="AA2552" s="8"/>
      <c r="AB2552" s="366"/>
    </row>
    <row r="2553" spans="15:28">
      <c r="O2553" s="177"/>
      <c r="P2553" s="38"/>
      <c r="Q2553" s="38"/>
      <c r="R2553" s="178"/>
      <c r="S2553" s="38"/>
      <c r="T2553" s="178"/>
      <c r="U2553" s="38"/>
      <c r="AA2553" s="8"/>
      <c r="AB2553" s="366"/>
    </row>
    <row r="2554" spans="15:28">
      <c r="O2554" s="177"/>
      <c r="P2554" s="38"/>
      <c r="Q2554" s="38"/>
      <c r="R2554" s="178"/>
      <c r="S2554" s="38"/>
      <c r="T2554" s="178"/>
      <c r="U2554" s="38"/>
      <c r="AA2554" s="8"/>
      <c r="AB2554" s="366"/>
    </row>
    <row r="2555" spans="15:28">
      <c r="O2555" s="177"/>
      <c r="P2555" s="38"/>
      <c r="Q2555" s="38"/>
      <c r="R2555" s="178"/>
      <c r="S2555" s="38"/>
      <c r="T2555" s="178"/>
      <c r="U2555" s="38"/>
      <c r="AA2555" s="8"/>
      <c r="AB2555" s="366"/>
    </row>
    <row r="2556" spans="15:28">
      <c r="O2556" s="177"/>
      <c r="P2556" s="38"/>
      <c r="Q2556" s="38"/>
      <c r="R2556" s="178"/>
      <c r="S2556" s="38"/>
      <c r="T2556" s="178"/>
      <c r="U2556" s="38"/>
      <c r="AA2556" s="8"/>
      <c r="AB2556" s="366"/>
    </row>
    <row r="2557" spans="15:28">
      <c r="O2557" s="177"/>
      <c r="P2557" s="38"/>
      <c r="Q2557" s="38"/>
      <c r="R2557" s="178"/>
      <c r="S2557" s="38"/>
      <c r="T2557" s="178"/>
      <c r="U2557" s="38"/>
      <c r="AA2557" s="8"/>
      <c r="AB2557" s="366"/>
    </row>
    <row r="2558" spans="15:28">
      <c r="O2558" s="177"/>
      <c r="P2558" s="38"/>
      <c r="Q2558" s="38"/>
      <c r="R2558" s="178"/>
      <c r="S2558" s="38"/>
      <c r="T2558" s="178"/>
      <c r="U2558" s="38"/>
      <c r="AA2558" s="8"/>
      <c r="AB2558" s="366"/>
    </row>
    <row r="2559" spans="15:28">
      <c r="O2559" s="177"/>
      <c r="P2559" s="38"/>
      <c r="Q2559" s="38"/>
      <c r="R2559" s="178"/>
      <c r="S2559" s="38"/>
      <c r="T2559" s="178"/>
      <c r="U2559" s="38"/>
      <c r="AA2559" s="8"/>
      <c r="AB2559" s="366"/>
    </row>
    <row r="2560" spans="15:28">
      <c r="O2560" s="177"/>
      <c r="P2560" s="38"/>
      <c r="Q2560" s="38"/>
      <c r="R2560" s="178"/>
      <c r="S2560" s="38"/>
      <c r="T2560" s="178"/>
      <c r="U2560" s="38"/>
      <c r="AA2560" s="8"/>
      <c r="AB2560" s="366"/>
    </row>
    <row r="2561" spans="15:28">
      <c r="O2561" s="177"/>
      <c r="P2561" s="38"/>
      <c r="Q2561" s="38"/>
      <c r="R2561" s="178"/>
      <c r="S2561" s="38"/>
      <c r="T2561" s="178"/>
      <c r="U2561" s="38"/>
      <c r="AA2561" s="8"/>
      <c r="AB2561" s="366"/>
    </row>
    <row r="2562" spans="15:28">
      <c r="O2562" s="177"/>
      <c r="P2562" s="38"/>
      <c r="Q2562" s="38"/>
      <c r="R2562" s="178"/>
      <c r="S2562" s="38"/>
      <c r="T2562" s="178"/>
      <c r="U2562" s="38"/>
      <c r="AA2562" s="8"/>
      <c r="AB2562" s="366"/>
    </row>
    <row r="2563" spans="15:28">
      <c r="O2563" s="177"/>
      <c r="P2563" s="38"/>
      <c r="Q2563" s="38"/>
      <c r="R2563" s="178"/>
      <c r="S2563" s="38"/>
      <c r="T2563" s="178"/>
      <c r="U2563" s="38"/>
      <c r="AA2563" s="8"/>
      <c r="AB2563" s="366"/>
    </row>
    <row r="2564" spans="15:28">
      <c r="O2564" s="177"/>
      <c r="P2564" s="38"/>
      <c r="Q2564" s="38"/>
      <c r="R2564" s="178"/>
      <c r="S2564" s="38"/>
      <c r="T2564" s="178"/>
      <c r="U2564" s="38"/>
      <c r="AA2564" s="8"/>
      <c r="AB2564" s="366"/>
    </row>
    <row r="2565" spans="15:28">
      <c r="O2565" s="177"/>
      <c r="P2565" s="38"/>
      <c r="Q2565" s="38"/>
      <c r="R2565" s="178"/>
      <c r="S2565" s="38"/>
      <c r="T2565" s="178"/>
      <c r="U2565" s="38"/>
      <c r="AA2565" s="8"/>
      <c r="AB2565" s="366"/>
    </row>
    <row r="2566" spans="15:28">
      <c r="O2566" s="177"/>
      <c r="P2566" s="38"/>
      <c r="Q2566" s="38"/>
      <c r="R2566" s="178"/>
      <c r="S2566" s="38"/>
      <c r="T2566" s="178"/>
      <c r="U2566" s="38"/>
      <c r="AA2566" s="8"/>
      <c r="AB2566" s="366"/>
    </row>
    <row r="2567" spans="15:28">
      <c r="O2567" s="177"/>
      <c r="P2567" s="38"/>
      <c r="Q2567" s="38"/>
      <c r="R2567" s="178"/>
      <c r="S2567" s="38"/>
      <c r="T2567" s="178"/>
      <c r="U2567" s="38"/>
      <c r="AA2567" s="8"/>
      <c r="AB2567" s="366"/>
    </row>
    <row r="2568" spans="15:28">
      <c r="O2568" s="177"/>
      <c r="P2568" s="38"/>
      <c r="Q2568" s="38"/>
      <c r="R2568" s="178"/>
      <c r="S2568" s="38"/>
      <c r="T2568" s="178"/>
      <c r="U2568" s="38"/>
      <c r="AA2568" s="8"/>
      <c r="AB2568" s="366"/>
    </row>
    <row r="2569" spans="15:28">
      <c r="O2569" s="177"/>
      <c r="P2569" s="38"/>
      <c r="Q2569" s="38"/>
      <c r="R2569" s="178"/>
      <c r="S2569" s="38"/>
      <c r="T2569" s="178"/>
      <c r="U2569" s="38"/>
      <c r="AA2569" s="8"/>
      <c r="AB2569" s="366"/>
    </row>
    <row r="2570" spans="15:28">
      <c r="O2570" s="177"/>
      <c r="P2570" s="38"/>
      <c r="Q2570" s="38"/>
      <c r="R2570" s="178"/>
      <c r="S2570" s="38"/>
      <c r="T2570" s="178"/>
      <c r="U2570" s="38"/>
      <c r="AA2570" s="8"/>
      <c r="AB2570" s="366"/>
    </row>
    <row r="2571" spans="15:28">
      <c r="O2571" s="177"/>
      <c r="P2571" s="38"/>
      <c r="Q2571" s="38"/>
      <c r="R2571" s="178"/>
      <c r="S2571" s="38"/>
      <c r="T2571" s="178"/>
      <c r="U2571" s="38"/>
      <c r="AA2571" s="8"/>
      <c r="AB2571" s="366"/>
    </row>
    <row r="2572" spans="15:28">
      <c r="O2572" s="177"/>
      <c r="P2572" s="38"/>
      <c r="Q2572" s="38"/>
      <c r="R2572" s="178"/>
      <c r="S2572" s="38"/>
      <c r="T2572" s="178"/>
      <c r="U2572" s="38"/>
      <c r="AA2572" s="8"/>
      <c r="AB2572" s="366"/>
    </row>
    <row r="2573" spans="15:28">
      <c r="O2573" s="177"/>
      <c r="P2573" s="38"/>
      <c r="Q2573" s="38"/>
      <c r="R2573" s="178"/>
      <c r="S2573" s="38"/>
      <c r="T2573" s="178"/>
      <c r="U2573" s="38"/>
      <c r="AA2573" s="8"/>
      <c r="AB2573" s="366"/>
    </row>
    <row r="2574" spans="15:28">
      <c r="O2574" s="177"/>
      <c r="P2574" s="38"/>
      <c r="Q2574" s="38"/>
      <c r="R2574" s="178"/>
      <c r="S2574" s="38"/>
      <c r="T2574" s="178"/>
      <c r="U2574" s="38"/>
      <c r="AA2574" s="8"/>
      <c r="AB2574" s="366"/>
    </row>
    <row r="2575" spans="15:28">
      <c r="O2575" s="177"/>
      <c r="P2575" s="38"/>
      <c r="Q2575" s="38"/>
      <c r="R2575" s="178"/>
      <c r="S2575" s="38"/>
      <c r="T2575" s="178"/>
      <c r="U2575" s="38"/>
      <c r="AA2575" s="8"/>
      <c r="AB2575" s="366"/>
    </row>
    <row r="2576" spans="15:28">
      <c r="O2576" s="177"/>
      <c r="P2576" s="38"/>
      <c r="Q2576" s="38"/>
      <c r="R2576" s="178"/>
      <c r="S2576" s="38"/>
      <c r="T2576" s="178"/>
      <c r="U2576" s="38"/>
      <c r="AA2576" s="8"/>
      <c r="AB2576" s="366"/>
    </row>
    <row r="2577" spans="15:28">
      <c r="O2577" s="177"/>
      <c r="P2577" s="38"/>
      <c r="Q2577" s="38"/>
      <c r="R2577" s="178"/>
      <c r="S2577" s="38"/>
      <c r="T2577" s="178"/>
      <c r="U2577" s="38"/>
      <c r="AA2577" s="8"/>
      <c r="AB2577" s="366"/>
    </row>
    <row r="2578" spans="15:28">
      <c r="O2578" s="177"/>
      <c r="P2578" s="38"/>
      <c r="Q2578" s="38"/>
      <c r="R2578" s="178"/>
      <c r="S2578" s="38"/>
      <c r="T2578" s="178"/>
      <c r="U2578" s="38"/>
      <c r="AA2578" s="8"/>
      <c r="AB2578" s="366"/>
    </row>
    <row r="2579" spans="15:28">
      <c r="O2579" s="177"/>
      <c r="P2579" s="38"/>
      <c r="Q2579" s="38"/>
      <c r="R2579" s="178"/>
      <c r="S2579" s="38"/>
      <c r="T2579" s="178"/>
      <c r="U2579" s="38"/>
      <c r="AA2579" s="8"/>
      <c r="AB2579" s="366"/>
    </row>
    <row r="2580" spans="15:28">
      <c r="O2580" s="177"/>
      <c r="P2580" s="38"/>
      <c r="Q2580" s="38"/>
      <c r="R2580" s="178"/>
      <c r="S2580" s="38"/>
      <c r="T2580" s="178"/>
      <c r="U2580" s="38"/>
      <c r="AA2580" s="8"/>
      <c r="AB2580" s="366"/>
    </row>
    <row r="2581" spans="15:28">
      <c r="O2581" s="177"/>
      <c r="P2581" s="38"/>
      <c r="Q2581" s="38"/>
      <c r="R2581" s="178"/>
      <c r="S2581" s="38"/>
      <c r="T2581" s="178"/>
      <c r="U2581" s="38"/>
      <c r="AA2581" s="8"/>
      <c r="AB2581" s="366"/>
    </row>
    <row r="2582" spans="15:28">
      <c r="O2582" s="177"/>
      <c r="P2582" s="38"/>
      <c r="Q2582" s="38"/>
      <c r="R2582" s="178"/>
      <c r="S2582" s="38"/>
      <c r="T2582" s="178"/>
      <c r="U2582" s="38"/>
      <c r="AA2582" s="8"/>
      <c r="AB2582" s="366"/>
    </row>
    <row r="2583" spans="15:28">
      <c r="O2583" s="177"/>
      <c r="P2583" s="38"/>
      <c r="Q2583" s="38"/>
      <c r="R2583" s="178"/>
      <c r="S2583" s="38"/>
      <c r="T2583" s="178"/>
      <c r="U2583" s="38"/>
      <c r="AA2583" s="8"/>
      <c r="AB2583" s="366"/>
    </row>
    <row r="2584" spans="15:28">
      <c r="O2584" s="177"/>
      <c r="P2584" s="38"/>
      <c r="Q2584" s="38"/>
      <c r="R2584" s="178"/>
      <c r="S2584" s="38"/>
      <c r="T2584" s="178"/>
      <c r="U2584" s="38"/>
      <c r="AA2584" s="8"/>
      <c r="AB2584" s="366"/>
    </row>
    <row r="2585" spans="15:28">
      <c r="O2585" s="177"/>
      <c r="P2585" s="38"/>
      <c r="Q2585" s="38"/>
      <c r="R2585" s="178"/>
      <c r="S2585" s="38"/>
      <c r="T2585" s="178"/>
      <c r="U2585" s="38"/>
      <c r="AA2585" s="8"/>
      <c r="AB2585" s="366"/>
    </row>
    <row r="2586" spans="15:28">
      <c r="O2586" s="177"/>
      <c r="P2586" s="38"/>
      <c r="Q2586" s="38"/>
      <c r="R2586" s="178"/>
      <c r="S2586" s="38"/>
      <c r="T2586" s="178"/>
      <c r="U2586" s="38"/>
      <c r="AA2586" s="8"/>
      <c r="AB2586" s="366"/>
    </row>
    <row r="2587" spans="15:28">
      <c r="O2587" s="177"/>
      <c r="P2587" s="38"/>
      <c r="Q2587" s="38"/>
      <c r="R2587" s="178"/>
      <c r="S2587" s="38"/>
      <c r="T2587" s="178"/>
      <c r="U2587" s="38"/>
      <c r="AA2587" s="8"/>
      <c r="AB2587" s="366"/>
    </row>
    <row r="2588" spans="15:28">
      <c r="O2588" s="177"/>
      <c r="P2588" s="38"/>
      <c r="Q2588" s="38"/>
      <c r="R2588" s="178"/>
      <c r="S2588" s="38"/>
      <c r="T2588" s="178"/>
      <c r="U2588" s="38"/>
      <c r="AA2588" s="8"/>
      <c r="AB2588" s="366"/>
    </row>
    <row r="2589" spans="15:28">
      <c r="O2589" s="177"/>
      <c r="P2589" s="38"/>
      <c r="Q2589" s="38"/>
      <c r="R2589" s="178"/>
      <c r="S2589" s="38"/>
      <c r="T2589" s="178"/>
      <c r="U2589" s="38"/>
      <c r="AA2589" s="8"/>
      <c r="AB2589" s="366"/>
    </row>
    <row r="2590" spans="15:28">
      <c r="O2590" s="177"/>
      <c r="P2590" s="38"/>
      <c r="Q2590" s="38"/>
      <c r="R2590" s="178"/>
      <c r="S2590" s="38"/>
      <c r="T2590" s="178"/>
      <c r="U2590" s="38"/>
      <c r="AA2590" s="8"/>
      <c r="AB2590" s="366"/>
    </row>
    <row r="2591" spans="15:28">
      <c r="O2591" s="177"/>
      <c r="P2591" s="38"/>
      <c r="Q2591" s="38"/>
      <c r="R2591" s="178"/>
      <c r="S2591" s="38"/>
      <c r="T2591" s="178"/>
      <c r="U2591" s="38"/>
      <c r="AA2591" s="8"/>
      <c r="AB2591" s="366"/>
    </row>
    <row r="2592" spans="15:28">
      <c r="O2592" s="177"/>
      <c r="P2592" s="38"/>
      <c r="Q2592" s="38"/>
      <c r="R2592" s="178"/>
      <c r="S2592" s="38"/>
      <c r="T2592" s="178"/>
      <c r="U2592" s="38"/>
      <c r="AA2592" s="8"/>
      <c r="AB2592" s="366"/>
    </row>
    <row r="2593" spans="15:28">
      <c r="O2593" s="177"/>
      <c r="P2593" s="38"/>
      <c r="Q2593" s="38"/>
      <c r="R2593" s="178"/>
      <c r="S2593" s="38"/>
      <c r="T2593" s="178"/>
      <c r="U2593" s="38"/>
      <c r="AA2593" s="8"/>
      <c r="AB2593" s="366"/>
    </row>
    <row r="2594" spans="15:28">
      <c r="O2594" s="177"/>
      <c r="P2594" s="38"/>
      <c r="Q2594" s="38"/>
      <c r="R2594" s="178"/>
      <c r="S2594" s="38"/>
      <c r="T2594" s="178"/>
      <c r="U2594" s="38"/>
      <c r="AA2594" s="8"/>
      <c r="AB2594" s="366"/>
    </row>
    <row r="2595" spans="15:28">
      <c r="O2595" s="177"/>
      <c r="P2595" s="38"/>
      <c r="Q2595" s="38"/>
      <c r="R2595" s="178"/>
      <c r="S2595" s="38"/>
      <c r="T2595" s="178"/>
      <c r="U2595" s="38"/>
      <c r="AA2595" s="8"/>
      <c r="AB2595" s="366"/>
    </row>
    <row r="2596" spans="15:28">
      <c r="O2596" s="177"/>
      <c r="P2596" s="38"/>
      <c r="Q2596" s="38"/>
      <c r="R2596" s="178"/>
      <c r="S2596" s="38"/>
      <c r="T2596" s="178"/>
      <c r="U2596" s="38"/>
      <c r="AA2596" s="8"/>
      <c r="AB2596" s="366"/>
    </row>
    <row r="2597" spans="15:28">
      <c r="O2597" s="177"/>
      <c r="P2597" s="38"/>
      <c r="Q2597" s="38"/>
      <c r="R2597" s="178"/>
      <c r="S2597" s="38"/>
      <c r="T2597" s="178"/>
      <c r="U2597" s="38"/>
      <c r="AA2597" s="8"/>
      <c r="AB2597" s="366"/>
    </row>
    <row r="2598" spans="15:28">
      <c r="O2598" s="177"/>
      <c r="P2598" s="38"/>
      <c r="Q2598" s="38"/>
      <c r="R2598" s="178"/>
      <c r="S2598" s="38"/>
      <c r="T2598" s="178"/>
      <c r="U2598" s="38"/>
      <c r="AA2598" s="8"/>
      <c r="AB2598" s="366"/>
    </row>
    <row r="2599" spans="15:28">
      <c r="O2599" s="177"/>
      <c r="P2599" s="38"/>
      <c r="Q2599" s="38"/>
      <c r="R2599" s="178"/>
      <c r="S2599" s="38"/>
      <c r="T2599" s="178"/>
      <c r="U2599" s="38"/>
      <c r="AA2599" s="8"/>
      <c r="AB2599" s="366"/>
    </row>
    <row r="2600" spans="15:28">
      <c r="O2600" s="177"/>
      <c r="P2600" s="38"/>
      <c r="Q2600" s="38"/>
      <c r="R2600" s="178"/>
      <c r="S2600" s="38"/>
      <c r="T2600" s="178"/>
      <c r="U2600" s="38"/>
      <c r="AA2600" s="8"/>
      <c r="AB2600" s="366"/>
    </row>
    <row r="2601" spans="15:28">
      <c r="O2601" s="177"/>
      <c r="P2601" s="38"/>
      <c r="Q2601" s="38"/>
      <c r="R2601" s="178"/>
      <c r="S2601" s="38"/>
      <c r="T2601" s="178"/>
      <c r="U2601" s="38"/>
      <c r="AA2601" s="8"/>
      <c r="AB2601" s="366"/>
    </row>
    <row r="2602" spans="15:28">
      <c r="O2602" s="177"/>
      <c r="P2602" s="38"/>
      <c r="Q2602" s="38"/>
      <c r="R2602" s="178"/>
      <c r="S2602" s="38"/>
      <c r="T2602" s="178"/>
      <c r="U2602" s="38"/>
      <c r="AA2602" s="8"/>
      <c r="AB2602" s="366"/>
    </row>
    <row r="2603" spans="15:28">
      <c r="O2603" s="177"/>
      <c r="P2603" s="38"/>
      <c r="Q2603" s="38"/>
      <c r="R2603" s="178"/>
      <c r="S2603" s="38"/>
      <c r="T2603" s="178"/>
      <c r="U2603" s="38"/>
      <c r="AA2603" s="8"/>
      <c r="AB2603" s="366"/>
    </row>
    <row r="2604" spans="15:28">
      <c r="O2604" s="177"/>
      <c r="P2604" s="38"/>
      <c r="Q2604" s="38"/>
      <c r="R2604" s="178"/>
      <c r="S2604" s="38"/>
      <c r="T2604" s="178"/>
      <c r="U2604" s="38"/>
      <c r="AA2604" s="8"/>
      <c r="AB2604" s="366"/>
    </row>
    <row r="2605" spans="15:28">
      <c r="O2605" s="177"/>
      <c r="P2605" s="38"/>
      <c r="Q2605" s="38"/>
      <c r="R2605" s="178"/>
      <c r="S2605" s="38"/>
      <c r="T2605" s="178"/>
      <c r="U2605" s="38"/>
      <c r="AA2605" s="8"/>
      <c r="AB2605" s="366"/>
    </row>
    <row r="2606" spans="15:28">
      <c r="O2606" s="177"/>
      <c r="P2606" s="38"/>
      <c r="Q2606" s="38"/>
      <c r="R2606" s="178"/>
      <c r="S2606" s="38"/>
      <c r="T2606" s="178"/>
      <c r="U2606" s="38"/>
      <c r="AA2606" s="8"/>
      <c r="AB2606" s="366"/>
    </row>
    <row r="2607" spans="15:28">
      <c r="O2607" s="177"/>
      <c r="P2607" s="38"/>
      <c r="Q2607" s="38"/>
      <c r="R2607" s="178"/>
      <c r="S2607" s="38"/>
      <c r="T2607" s="178"/>
      <c r="U2607" s="38"/>
      <c r="AA2607" s="8"/>
      <c r="AB2607" s="366"/>
    </row>
    <row r="2608" spans="15:28">
      <c r="O2608" s="177"/>
      <c r="P2608" s="38"/>
      <c r="Q2608" s="38"/>
      <c r="R2608" s="178"/>
      <c r="S2608" s="38"/>
      <c r="T2608" s="178"/>
      <c r="U2608" s="38"/>
      <c r="AA2608" s="8"/>
      <c r="AB2608" s="366"/>
    </row>
    <row r="2609" spans="15:28">
      <c r="O2609" s="177"/>
      <c r="P2609" s="38"/>
      <c r="Q2609" s="38"/>
      <c r="R2609" s="178"/>
      <c r="S2609" s="38"/>
      <c r="T2609" s="178"/>
      <c r="U2609" s="38"/>
      <c r="AA2609" s="8"/>
      <c r="AB2609" s="366"/>
    </row>
    <row r="2610" spans="15:28">
      <c r="O2610" s="177"/>
      <c r="P2610" s="38"/>
      <c r="Q2610" s="38"/>
      <c r="R2610" s="178"/>
      <c r="S2610" s="38"/>
      <c r="T2610" s="178"/>
      <c r="U2610" s="38"/>
      <c r="AA2610" s="8"/>
      <c r="AB2610" s="366"/>
    </row>
    <row r="2611" spans="15:28">
      <c r="O2611" s="177"/>
      <c r="P2611" s="38"/>
      <c r="Q2611" s="38"/>
      <c r="R2611" s="178"/>
      <c r="S2611" s="38"/>
      <c r="T2611" s="178"/>
      <c r="U2611" s="38"/>
      <c r="AA2611" s="8"/>
      <c r="AB2611" s="366"/>
    </row>
    <row r="2612" spans="15:28">
      <c r="O2612" s="177"/>
      <c r="P2612" s="38"/>
      <c r="Q2612" s="38"/>
      <c r="R2612" s="178"/>
      <c r="S2612" s="38"/>
      <c r="T2612" s="178"/>
      <c r="U2612" s="38"/>
      <c r="AA2612" s="8"/>
      <c r="AB2612" s="366"/>
    </row>
    <row r="2613" spans="15:28">
      <c r="O2613" s="177"/>
      <c r="P2613" s="38"/>
      <c r="Q2613" s="38"/>
      <c r="R2613" s="178"/>
      <c r="S2613" s="38"/>
      <c r="T2613" s="178"/>
      <c r="U2613" s="38"/>
      <c r="AA2613" s="8"/>
      <c r="AB2613" s="366"/>
    </row>
    <row r="2614" spans="15:28">
      <c r="O2614" s="177"/>
      <c r="P2614" s="38"/>
      <c r="Q2614" s="38"/>
      <c r="R2614" s="178"/>
      <c r="S2614" s="38"/>
      <c r="T2614" s="178"/>
      <c r="U2614" s="38"/>
      <c r="AA2614" s="8"/>
      <c r="AB2614" s="366"/>
    </row>
    <row r="2615" spans="15:28">
      <c r="O2615" s="177"/>
      <c r="P2615" s="38"/>
      <c r="Q2615" s="38"/>
      <c r="R2615" s="178"/>
      <c r="S2615" s="38"/>
      <c r="T2615" s="178"/>
      <c r="U2615" s="38"/>
      <c r="AA2615" s="8"/>
      <c r="AB2615" s="366"/>
    </row>
    <row r="2616" spans="15:28">
      <c r="O2616" s="177"/>
      <c r="P2616" s="38"/>
      <c r="Q2616" s="38"/>
      <c r="R2616" s="178"/>
      <c r="S2616" s="38"/>
      <c r="T2616" s="178"/>
      <c r="U2616" s="38"/>
      <c r="AA2616" s="8"/>
      <c r="AB2616" s="366"/>
    </row>
    <row r="2617" spans="15:28">
      <c r="O2617" s="177"/>
      <c r="P2617" s="38"/>
      <c r="Q2617" s="38"/>
      <c r="R2617" s="178"/>
      <c r="S2617" s="38"/>
      <c r="T2617" s="178"/>
      <c r="U2617" s="38"/>
      <c r="AA2617" s="8"/>
      <c r="AB2617" s="366"/>
    </row>
    <row r="2618" spans="15:28">
      <c r="O2618" s="177"/>
      <c r="P2618" s="38"/>
      <c r="Q2618" s="38"/>
      <c r="R2618" s="178"/>
      <c r="S2618" s="38"/>
      <c r="T2618" s="178"/>
      <c r="U2618" s="38"/>
      <c r="AA2618" s="8"/>
      <c r="AB2618" s="366"/>
    </row>
    <row r="2619" spans="15:28">
      <c r="O2619" s="177"/>
      <c r="P2619" s="38"/>
      <c r="Q2619" s="38"/>
      <c r="R2619" s="178"/>
      <c r="S2619" s="38"/>
      <c r="T2619" s="178"/>
      <c r="U2619" s="38"/>
      <c r="AA2619" s="8"/>
      <c r="AB2619" s="366"/>
    </row>
    <row r="2620" spans="15:28">
      <c r="O2620" s="177"/>
      <c r="P2620" s="38"/>
      <c r="Q2620" s="38"/>
      <c r="R2620" s="178"/>
      <c r="S2620" s="38"/>
      <c r="T2620" s="178"/>
      <c r="U2620" s="38"/>
      <c r="AA2620" s="8"/>
      <c r="AB2620" s="366"/>
    </row>
    <row r="2621" spans="15:28">
      <c r="O2621" s="177"/>
      <c r="P2621" s="38"/>
      <c r="Q2621" s="38"/>
      <c r="R2621" s="178"/>
      <c r="S2621" s="38"/>
      <c r="T2621" s="178"/>
      <c r="U2621" s="38"/>
      <c r="AA2621" s="8"/>
      <c r="AB2621" s="366"/>
    </row>
    <row r="2622" spans="15:28">
      <c r="O2622" s="177"/>
      <c r="P2622" s="38"/>
      <c r="Q2622" s="38"/>
      <c r="R2622" s="178"/>
      <c r="S2622" s="38"/>
      <c r="T2622" s="178"/>
      <c r="U2622" s="38"/>
      <c r="AA2622" s="8"/>
      <c r="AB2622" s="366"/>
    </row>
    <row r="2623" spans="15:28">
      <c r="O2623" s="177"/>
      <c r="P2623" s="38"/>
      <c r="Q2623" s="38"/>
      <c r="R2623" s="178"/>
      <c r="S2623" s="38"/>
      <c r="T2623" s="178"/>
      <c r="U2623" s="38"/>
      <c r="AA2623" s="8"/>
      <c r="AB2623" s="366"/>
    </row>
    <row r="2624" spans="15:28">
      <c r="O2624" s="177"/>
      <c r="P2624" s="38"/>
      <c r="Q2624" s="38"/>
      <c r="R2624" s="178"/>
      <c r="S2624" s="38"/>
      <c r="T2624" s="178"/>
      <c r="U2624" s="38"/>
      <c r="AA2624" s="8"/>
      <c r="AB2624" s="366"/>
    </row>
    <row r="2625" spans="15:28">
      <c r="O2625" s="177"/>
      <c r="P2625" s="38"/>
      <c r="Q2625" s="38"/>
      <c r="R2625" s="178"/>
      <c r="S2625" s="38"/>
      <c r="T2625" s="178"/>
      <c r="U2625" s="38"/>
      <c r="AA2625" s="8"/>
      <c r="AB2625" s="366"/>
    </row>
    <row r="2626" spans="15:28">
      <c r="O2626" s="177"/>
      <c r="P2626" s="38"/>
      <c r="Q2626" s="38"/>
      <c r="R2626" s="178"/>
      <c r="S2626" s="38"/>
      <c r="T2626" s="178"/>
      <c r="U2626" s="38"/>
      <c r="AA2626" s="8"/>
      <c r="AB2626" s="366"/>
    </row>
    <row r="2627" spans="15:28">
      <c r="O2627" s="177"/>
      <c r="P2627" s="38"/>
      <c r="Q2627" s="38"/>
      <c r="R2627" s="178"/>
      <c r="S2627" s="38"/>
      <c r="T2627" s="178"/>
      <c r="U2627" s="38"/>
      <c r="AA2627" s="8"/>
      <c r="AB2627" s="366"/>
    </row>
    <row r="2628" spans="15:28">
      <c r="O2628" s="177"/>
      <c r="P2628" s="38"/>
      <c r="Q2628" s="38"/>
      <c r="R2628" s="178"/>
      <c r="S2628" s="38"/>
      <c r="T2628" s="178"/>
      <c r="U2628" s="38"/>
      <c r="AA2628" s="8"/>
      <c r="AB2628" s="366"/>
    </row>
    <row r="2629" spans="15:28">
      <c r="O2629" s="177"/>
      <c r="P2629" s="38"/>
      <c r="Q2629" s="38"/>
      <c r="R2629" s="178"/>
      <c r="S2629" s="38"/>
      <c r="T2629" s="178"/>
      <c r="U2629" s="38"/>
      <c r="AA2629" s="8"/>
      <c r="AB2629" s="366"/>
    </row>
    <row r="2630" spans="15:28">
      <c r="O2630" s="177"/>
      <c r="P2630" s="38"/>
      <c r="Q2630" s="38"/>
      <c r="R2630" s="178"/>
      <c r="S2630" s="38"/>
      <c r="T2630" s="178"/>
      <c r="U2630" s="38"/>
      <c r="AA2630" s="8"/>
      <c r="AB2630" s="366"/>
    </row>
    <row r="2631" spans="15:28">
      <c r="O2631" s="177"/>
      <c r="P2631" s="38"/>
      <c r="Q2631" s="38"/>
      <c r="R2631" s="178"/>
      <c r="S2631" s="38"/>
      <c r="T2631" s="178"/>
      <c r="U2631" s="38"/>
      <c r="AA2631" s="8"/>
      <c r="AB2631" s="366"/>
    </row>
    <row r="2632" spans="15:28">
      <c r="O2632" s="177"/>
      <c r="P2632" s="38"/>
      <c r="Q2632" s="38"/>
      <c r="R2632" s="178"/>
      <c r="S2632" s="38"/>
      <c r="T2632" s="178"/>
      <c r="U2632" s="38"/>
      <c r="AA2632" s="8"/>
      <c r="AB2632" s="366"/>
    </row>
    <row r="2633" spans="15:28">
      <c r="O2633" s="177"/>
      <c r="P2633" s="38"/>
      <c r="Q2633" s="38"/>
      <c r="R2633" s="178"/>
      <c r="S2633" s="38"/>
      <c r="T2633" s="178"/>
      <c r="U2633" s="38"/>
      <c r="AA2633" s="8"/>
      <c r="AB2633" s="366"/>
    </row>
    <row r="2634" spans="15:28">
      <c r="O2634" s="177"/>
      <c r="P2634" s="38"/>
      <c r="Q2634" s="38"/>
      <c r="R2634" s="178"/>
      <c r="S2634" s="38"/>
      <c r="T2634" s="178"/>
      <c r="U2634" s="38"/>
      <c r="AA2634" s="8"/>
      <c r="AB2634" s="366"/>
    </row>
    <row r="2635" spans="15:28">
      <c r="O2635" s="177"/>
      <c r="P2635" s="38"/>
      <c r="Q2635" s="38"/>
      <c r="R2635" s="178"/>
      <c r="S2635" s="38"/>
      <c r="T2635" s="178"/>
      <c r="U2635" s="38"/>
      <c r="AA2635" s="8"/>
      <c r="AB2635" s="366"/>
    </row>
    <row r="2636" spans="15:28">
      <c r="O2636" s="177"/>
      <c r="P2636" s="38"/>
      <c r="Q2636" s="38"/>
      <c r="R2636" s="178"/>
      <c r="S2636" s="38"/>
      <c r="T2636" s="178"/>
      <c r="U2636" s="38"/>
      <c r="AA2636" s="8"/>
      <c r="AB2636" s="366"/>
    </row>
    <row r="2637" spans="15:28">
      <c r="O2637" s="177"/>
      <c r="P2637" s="38"/>
      <c r="Q2637" s="38"/>
      <c r="R2637" s="178"/>
      <c r="S2637" s="38"/>
      <c r="T2637" s="178"/>
      <c r="U2637" s="38"/>
      <c r="AA2637" s="8"/>
      <c r="AB2637" s="366"/>
    </row>
    <row r="2638" spans="15:28">
      <c r="O2638" s="177"/>
      <c r="P2638" s="38"/>
      <c r="Q2638" s="38"/>
      <c r="R2638" s="178"/>
      <c r="S2638" s="38"/>
      <c r="T2638" s="178"/>
      <c r="U2638" s="38"/>
      <c r="AA2638" s="8"/>
      <c r="AB2638" s="366"/>
    </row>
    <row r="2639" spans="15:28">
      <c r="O2639" s="177"/>
      <c r="P2639" s="38"/>
      <c r="Q2639" s="38"/>
      <c r="R2639" s="178"/>
      <c r="S2639" s="38"/>
      <c r="T2639" s="178"/>
      <c r="U2639" s="38"/>
      <c r="AA2639" s="8"/>
      <c r="AB2639" s="366"/>
    </row>
    <row r="2640" spans="15:28">
      <c r="O2640" s="177"/>
      <c r="P2640" s="38"/>
      <c r="Q2640" s="38"/>
      <c r="R2640" s="178"/>
      <c r="S2640" s="38"/>
      <c r="T2640" s="178"/>
      <c r="U2640" s="38"/>
      <c r="AA2640" s="8"/>
      <c r="AB2640" s="366"/>
    </row>
    <row r="2641" spans="15:28">
      <c r="O2641" s="177"/>
      <c r="P2641" s="38"/>
      <c r="Q2641" s="38"/>
      <c r="R2641" s="178"/>
      <c r="S2641" s="38"/>
      <c r="T2641" s="178"/>
      <c r="U2641" s="38"/>
      <c r="AA2641" s="8"/>
      <c r="AB2641" s="366"/>
    </row>
    <row r="2642" spans="15:28">
      <c r="O2642" s="177"/>
      <c r="P2642" s="38"/>
      <c r="Q2642" s="38"/>
      <c r="R2642" s="178"/>
      <c r="S2642" s="38"/>
      <c r="T2642" s="178"/>
      <c r="U2642" s="38"/>
      <c r="AA2642" s="8"/>
      <c r="AB2642" s="366"/>
    </row>
    <row r="2643" spans="15:28">
      <c r="O2643" s="177"/>
      <c r="P2643" s="38"/>
      <c r="Q2643" s="38"/>
      <c r="R2643" s="178"/>
      <c r="S2643" s="38"/>
      <c r="T2643" s="178"/>
      <c r="U2643" s="38"/>
      <c r="AA2643" s="8"/>
      <c r="AB2643" s="366"/>
    </row>
    <row r="2644" spans="15:28">
      <c r="O2644" s="177"/>
      <c r="P2644" s="38"/>
      <c r="Q2644" s="38"/>
      <c r="R2644" s="178"/>
      <c r="S2644" s="38"/>
      <c r="T2644" s="178"/>
      <c r="U2644" s="38"/>
      <c r="AA2644" s="8"/>
      <c r="AB2644" s="366"/>
    </row>
    <row r="2645" spans="15:28">
      <c r="O2645" s="177"/>
      <c r="P2645" s="38"/>
      <c r="Q2645" s="38"/>
      <c r="R2645" s="178"/>
      <c r="S2645" s="38"/>
      <c r="T2645" s="178"/>
      <c r="U2645" s="38"/>
      <c r="AA2645" s="8"/>
      <c r="AB2645" s="366"/>
    </row>
    <row r="2646" spans="15:28">
      <c r="O2646" s="177"/>
      <c r="P2646" s="38"/>
      <c r="Q2646" s="38"/>
      <c r="R2646" s="178"/>
      <c r="S2646" s="38"/>
      <c r="T2646" s="178"/>
      <c r="U2646" s="38"/>
      <c r="AA2646" s="8"/>
      <c r="AB2646" s="366"/>
    </row>
    <row r="2647" spans="15:28">
      <c r="O2647" s="177"/>
      <c r="P2647" s="38"/>
      <c r="Q2647" s="38"/>
      <c r="R2647" s="178"/>
      <c r="S2647" s="38"/>
      <c r="T2647" s="178"/>
      <c r="U2647" s="38"/>
      <c r="AA2647" s="8"/>
      <c r="AB2647" s="366"/>
    </row>
    <row r="2648" spans="15:28">
      <c r="O2648" s="177"/>
      <c r="P2648" s="38"/>
      <c r="Q2648" s="38"/>
      <c r="R2648" s="178"/>
      <c r="S2648" s="38"/>
      <c r="T2648" s="178"/>
      <c r="U2648" s="38"/>
      <c r="AA2648" s="8"/>
      <c r="AB2648" s="366"/>
    </row>
    <row r="2649" spans="15:28">
      <c r="O2649" s="177"/>
      <c r="P2649" s="38"/>
      <c r="Q2649" s="38"/>
      <c r="R2649" s="178"/>
      <c r="S2649" s="38"/>
      <c r="T2649" s="178"/>
      <c r="U2649" s="38"/>
      <c r="AA2649" s="8"/>
      <c r="AB2649" s="366"/>
    </row>
    <row r="2650" spans="15:28">
      <c r="O2650" s="177"/>
      <c r="P2650" s="38"/>
      <c r="Q2650" s="38"/>
      <c r="R2650" s="178"/>
      <c r="S2650" s="38"/>
      <c r="T2650" s="178"/>
      <c r="U2650" s="38"/>
      <c r="AA2650" s="8"/>
      <c r="AB2650" s="366"/>
    </row>
    <row r="2651" spans="15:28">
      <c r="O2651" s="177"/>
      <c r="P2651" s="38"/>
      <c r="Q2651" s="38"/>
      <c r="R2651" s="178"/>
      <c r="S2651" s="38"/>
      <c r="T2651" s="178"/>
      <c r="U2651" s="38"/>
      <c r="AA2651" s="8"/>
      <c r="AB2651" s="366"/>
    </row>
    <row r="2652" spans="15:28">
      <c r="O2652" s="177"/>
      <c r="P2652" s="38"/>
      <c r="Q2652" s="38"/>
      <c r="R2652" s="178"/>
      <c r="S2652" s="38"/>
      <c r="T2652" s="178"/>
      <c r="U2652" s="38"/>
      <c r="AA2652" s="8"/>
      <c r="AB2652" s="366"/>
    </row>
    <row r="2653" spans="15:28">
      <c r="O2653" s="177"/>
      <c r="P2653" s="38"/>
      <c r="Q2653" s="38"/>
      <c r="R2653" s="178"/>
      <c r="S2653" s="38"/>
      <c r="T2653" s="178"/>
      <c r="U2653" s="38"/>
      <c r="AA2653" s="8"/>
      <c r="AB2653" s="366"/>
    </row>
    <row r="2654" spans="15:28">
      <c r="O2654" s="177"/>
      <c r="P2654" s="38"/>
      <c r="Q2654" s="38"/>
      <c r="R2654" s="178"/>
      <c r="S2654" s="38"/>
      <c r="T2654" s="178"/>
      <c r="U2654" s="38"/>
      <c r="AA2654" s="8"/>
      <c r="AB2654" s="366"/>
    </row>
    <row r="2655" spans="15:28">
      <c r="O2655" s="177"/>
      <c r="P2655" s="38"/>
      <c r="Q2655" s="38"/>
      <c r="R2655" s="178"/>
      <c r="S2655" s="38"/>
      <c r="T2655" s="178"/>
      <c r="U2655" s="38"/>
      <c r="AA2655" s="8"/>
      <c r="AB2655" s="366"/>
    </row>
    <row r="2656" spans="15:28">
      <c r="O2656" s="177"/>
      <c r="P2656" s="38"/>
      <c r="Q2656" s="38"/>
      <c r="R2656" s="178"/>
      <c r="S2656" s="38"/>
      <c r="T2656" s="178"/>
      <c r="U2656" s="38"/>
      <c r="AA2656" s="8"/>
      <c r="AB2656" s="366"/>
    </row>
    <row r="2657" spans="15:28">
      <c r="O2657" s="177"/>
      <c r="P2657" s="38"/>
      <c r="Q2657" s="38"/>
      <c r="R2657" s="178"/>
      <c r="S2657" s="38"/>
      <c r="T2657" s="178"/>
      <c r="U2657" s="38"/>
      <c r="AA2657" s="8"/>
      <c r="AB2657" s="366"/>
    </row>
    <row r="2658" spans="15:28">
      <c r="O2658" s="177"/>
      <c r="P2658" s="38"/>
      <c r="Q2658" s="38"/>
      <c r="R2658" s="178"/>
      <c r="S2658" s="38"/>
      <c r="T2658" s="178"/>
      <c r="U2658" s="38"/>
      <c r="AA2658" s="8"/>
      <c r="AB2658" s="366"/>
    </row>
    <row r="2659" spans="15:28">
      <c r="O2659" s="177"/>
      <c r="P2659" s="38"/>
      <c r="Q2659" s="38"/>
      <c r="R2659" s="178"/>
      <c r="S2659" s="38"/>
      <c r="T2659" s="178"/>
      <c r="U2659" s="38"/>
      <c r="AA2659" s="8"/>
      <c r="AB2659" s="366"/>
    </row>
    <row r="2660" spans="15:28">
      <c r="O2660" s="177"/>
      <c r="P2660" s="38"/>
      <c r="Q2660" s="38"/>
      <c r="R2660" s="178"/>
      <c r="S2660" s="38"/>
      <c r="T2660" s="178"/>
      <c r="U2660" s="38"/>
      <c r="AA2660" s="8"/>
      <c r="AB2660" s="366"/>
    </row>
    <row r="2661" spans="15:28">
      <c r="O2661" s="177"/>
      <c r="P2661" s="38"/>
      <c r="Q2661" s="38"/>
      <c r="R2661" s="178"/>
      <c r="S2661" s="38"/>
      <c r="T2661" s="178"/>
      <c r="U2661" s="38"/>
      <c r="AA2661" s="8"/>
      <c r="AB2661" s="366"/>
    </row>
    <row r="2662" spans="15:28">
      <c r="O2662" s="177"/>
      <c r="P2662" s="38"/>
      <c r="Q2662" s="38"/>
      <c r="R2662" s="178"/>
      <c r="S2662" s="38"/>
      <c r="T2662" s="178"/>
      <c r="U2662" s="38"/>
      <c r="AA2662" s="8"/>
      <c r="AB2662" s="366"/>
    </row>
    <row r="2663" spans="15:28">
      <c r="O2663" s="177"/>
      <c r="P2663" s="38"/>
      <c r="Q2663" s="38"/>
      <c r="R2663" s="178"/>
      <c r="S2663" s="38"/>
      <c r="T2663" s="178"/>
      <c r="U2663" s="38"/>
      <c r="AA2663" s="8"/>
      <c r="AB2663" s="366"/>
    </row>
    <row r="2664" spans="15:28">
      <c r="O2664" s="177"/>
      <c r="P2664" s="38"/>
      <c r="Q2664" s="38"/>
      <c r="R2664" s="178"/>
      <c r="S2664" s="38"/>
      <c r="T2664" s="178"/>
      <c r="U2664" s="38"/>
      <c r="AA2664" s="8"/>
      <c r="AB2664" s="366"/>
    </row>
    <row r="2665" spans="15:28">
      <c r="O2665" s="177"/>
      <c r="P2665" s="38"/>
      <c r="Q2665" s="38"/>
      <c r="R2665" s="178"/>
      <c r="S2665" s="38"/>
      <c r="T2665" s="178"/>
      <c r="U2665" s="38"/>
      <c r="AA2665" s="8"/>
      <c r="AB2665" s="366"/>
    </row>
    <row r="2666" spans="15:28">
      <c r="O2666" s="177"/>
      <c r="P2666" s="38"/>
      <c r="Q2666" s="38"/>
      <c r="R2666" s="178"/>
      <c r="S2666" s="38"/>
      <c r="T2666" s="178"/>
      <c r="U2666" s="38"/>
      <c r="AA2666" s="8"/>
      <c r="AB2666" s="366"/>
    </row>
    <row r="2667" spans="15:28">
      <c r="O2667" s="177"/>
      <c r="P2667" s="38"/>
      <c r="Q2667" s="38"/>
      <c r="R2667" s="178"/>
      <c r="S2667" s="38"/>
      <c r="T2667" s="178"/>
      <c r="U2667" s="38"/>
      <c r="AA2667" s="8"/>
      <c r="AB2667" s="366"/>
    </row>
    <row r="2668" spans="15:28">
      <c r="O2668" s="177"/>
      <c r="P2668" s="38"/>
      <c r="Q2668" s="38"/>
      <c r="R2668" s="178"/>
      <c r="S2668" s="38"/>
      <c r="T2668" s="178"/>
      <c r="U2668" s="38"/>
      <c r="AA2668" s="8"/>
      <c r="AB2668" s="366"/>
    </row>
    <row r="2669" spans="15:28">
      <c r="O2669" s="177"/>
      <c r="P2669" s="38"/>
      <c r="Q2669" s="38"/>
      <c r="R2669" s="178"/>
      <c r="S2669" s="38"/>
      <c r="T2669" s="178"/>
      <c r="U2669" s="38"/>
      <c r="AA2669" s="8"/>
      <c r="AB2669" s="366"/>
    </row>
    <row r="2670" spans="15:28">
      <c r="O2670" s="177"/>
      <c r="P2670" s="38"/>
      <c r="Q2670" s="38"/>
      <c r="R2670" s="178"/>
      <c r="S2670" s="38"/>
      <c r="T2670" s="178"/>
      <c r="U2670" s="38"/>
      <c r="AA2670" s="8"/>
      <c r="AB2670" s="366"/>
    </row>
    <row r="2671" spans="15:28">
      <c r="O2671" s="177"/>
      <c r="P2671" s="38"/>
      <c r="Q2671" s="38"/>
      <c r="R2671" s="178"/>
      <c r="S2671" s="38"/>
      <c r="T2671" s="178"/>
      <c r="U2671" s="38"/>
      <c r="AA2671" s="8"/>
      <c r="AB2671" s="366"/>
    </row>
    <row r="2672" spans="15:28">
      <c r="O2672" s="177"/>
      <c r="P2672" s="38"/>
      <c r="Q2672" s="38"/>
      <c r="R2672" s="178"/>
      <c r="S2672" s="38"/>
      <c r="T2672" s="178"/>
      <c r="U2672" s="38"/>
      <c r="AA2672" s="8"/>
      <c r="AB2672" s="366"/>
    </row>
    <row r="2673" spans="15:28">
      <c r="O2673" s="177"/>
      <c r="P2673" s="38"/>
      <c r="Q2673" s="38"/>
      <c r="R2673" s="178"/>
      <c r="S2673" s="38"/>
      <c r="T2673" s="178"/>
      <c r="U2673" s="38"/>
      <c r="AA2673" s="8"/>
      <c r="AB2673" s="366"/>
    </row>
    <row r="2674" spans="15:28">
      <c r="O2674" s="177"/>
      <c r="P2674" s="38"/>
      <c r="Q2674" s="38"/>
      <c r="R2674" s="178"/>
      <c r="S2674" s="38"/>
      <c r="T2674" s="178"/>
      <c r="U2674" s="38"/>
      <c r="AA2674" s="8"/>
      <c r="AB2674" s="366"/>
    </row>
    <row r="2675" spans="15:28">
      <c r="O2675" s="177"/>
      <c r="P2675" s="38"/>
      <c r="Q2675" s="38"/>
      <c r="R2675" s="178"/>
      <c r="S2675" s="38"/>
      <c r="T2675" s="178"/>
      <c r="U2675" s="38"/>
      <c r="AA2675" s="8"/>
      <c r="AB2675" s="366"/>
    </row>
    <row r="2676" spans="15:28">
      <c r="O2676" s="177"/>
      <c r="P2676" s="38"/>
      <c r="Q2676" s="38"/>
      <c r="R2676" s="178"/>
      <c r="S2676" s="38"/>
      <c r="T2676" s="178"/>
      <c r="U2676" s="38"/>
      <c r="AA2676" s="8"/>
      <c r="AB2676" s="366"/>
    </row>
    <row r="2677" spans="15:28">
      <c r="O2677" s="177"/>
      <c r="P2677" s="38"/>
      <c r="Q2677" s="38"/>
      <c r="R2677" s="178"/>
      <c r="S2677" s="38"/>
      <c r="T2677" s="178"/>
      <c r="U2677" s="38"/>
      <c r="AA2677" s="8"/>
      <c r="AB2677" s="366"/>
    </row>
    <row r="2678" spans="15:28">
      <c r="O2678" s="177"/>
      <c r="P2678" s="38"/>
      <c r="Q2678" s="38"/>
      <c r="R2678" s="178"/>
      <c r="S2678" s="38"/>
      <c r="T2678" s="178"/>
      <c r="U2678" s="38"/>
      <c r="AA2678" s="8"/>
      <c r="AB2678" s="366"/>
    </row>
    <row r="2679" spans="15:28">
      <c r="O2679" s="177"/>
      <c r="P2679" s="38"/>
      <c r="Q2679" s="38"/>
      <c r="R2679" s="178"/>
      <c r="S2679" s="38"/>
      <c r="T2679" s="178"/>
      <c r="U2679" s="38"/>
      <c r="AA2679" s="8"/>
      <c r="AB2679" s="366"/>
    </row>
    <row r="2680" spans="15:28">
      <c r="O2680" s="177"/>
      <c r="P2680" s="38"/>
      <c r="Q2680" s="38"/>
      <c r="R2680" s="178"/>
      <c r="S2680" s="38"/>
      <c r="T2680" s="178"/>
      <c r="U2680" s="38"/>
      <c r="AA2680" s="8"/>
      <c r="AB2680" s="366"/>
    </row>
    <row r="2681" spans="15:28">
      <c r="O2681" s="177"/>
      <c r="P2681" s="38"/>
      <c r="Q2681" s="38"/>
      <c r="R2681" s="178"/>
      <c r="S2681" s="38"/>
      <c r="T2681" s="178"/>
      <c r="U2681" s="38"/>
      <c r="AA2681" s="8"/>
      <c r="AB2681" s="366"/>
    </row>
    <row r="2682" spans="15:28">
      <c r="O2682" s="177"/>
      <c r="P2682" s="38"/>
      <c r="Q2682" s="38"/>
      <c r="R2682" s="178"/>
      <c r="S2682" s="38"/>
      <c r="T2682" s="178"/>
      <c r="U2682" s="38"/>
      <c r="AA2682" s="8"/>
      <c r="AB2682" s="366"/>
    </row>
    <row r="2683" spans="15:28">
      <c r="O2683" s="177"/>
      <c r="P2683" s="38"/>
      <c r="Q2683" s="38"/>
      <c r="R2683" s="178"/>
      <c r="S2683" s="38"/>
      <c r="T2683" s="178"/>
      <c r="U2683" s="38"/>
      <c r="AA2683" s="8"/>
      <c r="AB2683" s="366"/>
    </row>
    <row r="2684" spans="15:28">
      <c r="O2684" s="177"/>
      <c r="P2684" s="38"/>
      <c r="Q2684" s="38"/>
      <c r="R2684" s="178"/>
      <c r="S2684" s="38"/>
      <c r="T2684" s="178"/>
      <c r="U2684" s="38"/>
      <c r="AA2684" s="8"/>
      <c r="AB2684" s="366"/>
    </row>
    <row r="2685" spans="15:28">
      <c r="O2685" s="177"/>
      <c r="P2685" s="38"/>
      <c r="Q2685" s="38"/>
      <c r="R2685" s="178"/>
      <c r="S2685" s="38"/>
      <c r="T2685" s="178"/>
      <c r="U2685" s="38"/>
      <c r="AA2685" s="8"/>
      <c r="AB2685" s="366"/>
    </row>
    <row r="2686" spans="15:28">
      <c r="O2686" s="177"/>
      <c r="P2686" s="38"/>
      <c r="Q2686" s="38"/>
      <c r="R2686" s="178"/>
      <c r="S2686" s="38"/>
      <c r="T2686" s="178"/>
      <c r="U2686" s="38"/>
      <c r="AA2686" s="8"/>
      <c r="AB2686" s="366"/>
    </row>
    <row r="2687" spans="15:28">
      <c r="O2687" s="177"/>
      <c r="P2687" s="38"/>
      <c r="Q2687" s="38"/>
      <c r="R2687" s="178"/>
      <c r="S2687" s="38"/>
      <c r="T2687" s="178"/>
      <c r="U2687" s="38"/>
      <c r="AA2687" s="8"/>
      <c r="AB2687" s="366"/>
    </row>
    <row r="2688" spans="15:28">
      <c r="O2688" s="177"/>
      <c r="P2688" s="38"/>
      <c r="Q2688" s="38"/>
      <c r="R2688" s="178"/>
      <c r="S2688" s="38"/>
      <c r="T2688" s="178"/>
      <c r="U2688" s="38"/>
      <c r="AA2688" s="8"/>
      <c r="AB2688" s="366"/>
    </row>
    <row r="2689" spans="15:28">
      <c r="O2689" s="177"/>
      <c r="P2689" s="38"/>
      <c r="Q2689" s="38"/>
      <c r="R2689" s="178"/>
      <c r="S2689" s="38"/>
      <c r="T2689" s="178"/>
      <c r="U2689" s="38"/>
      <c r="AA2689" s="8"/>
      <c r="AB2689" s="366"/>
    </row>
    <row r="2690" spans="15:28">
      <c r="O2690" s="177"/>
      <c r="P2690" s="38"/>
      <c r="Q2690" s="38"/>
      <c r="R2690" s="178"/>
      <c r="S2690" s="38"/>
      <c r="T2690" s="178"/>
      <c r="U2690" s="38"/>
      <c r="AA2690" s="8"/>
      <c r="AB2690" s="366"/>
    </row>
    <row r="2691" spans="15:28">
      <c r="O2691" s="177"/>
      <c r="P2691" s="38"/>
      <c r="Q2691" s="38"/>
      <c r="R2691" s="178"/>
      <c r="S2691" s="38"/>
      <c r="T2691" s="178"/>
      <c r="U2691" s="38"/>
      <c r="AA2691" s="8"/>
      <c r="AB2691" s="366"/>
    </row>
    <row r="2692" spans="15:28">
      <c r="O2692" s="177"/>
      <c r="P2692" s="38"/>
      <c r="Q2692" s="38"/>
      <c r="R2692" s="178"/>
      <c r="S2692" s="38"/>
      <c r="T2692" s="178"/>
      <c r="U2692" s="38"/>
      <c r="AA2692" s="8"/>
      <c r="AB2692" s="366"/>
    </row>
    <row r="2693" spans="15:28">
      <c r="O2693" s="177"/>
      <c r="P2693" s="38"/>
      <c r="Q2693" s="38"/>
      <c r="R2693" s="178"/>
      <c r="S2693" s="38"/>
      <c r="T2693" s="178"/>
      <c r="U2693" s="38"/>
      <c r="AA2693" s="8"/>
      <c r="AB2693" s="366"/>
    </row>
    <row r="2694" spans="15:28">
      <c r="O2694" s="177"/>
      <c r="P2694" s="38"/>
      <c r="Q2694" s="38"/>
      <c r="R2694" s="178"/>
      <c r="S2694" s="38"/>
      <c r="T2694" s="178"/>
      <c r="U2694" s="38"/>
      <c r="AA2694" s="8"/>
      <c r="AB2694" s="366"/>
    </row>
    <row r="2695" spans="15:28">
      <c r="O2695" s="177"/>
      <c r="P2695" s="38"/>
      <c r="Q2695" s="38"/>
      <c r="R2695" s="178"/>
      <c r="S2695" s="38"/>
      <c r="T2695" s="178"/>
      <c r="U2695" s="38"/>
      <c r="AA2695" s="8"/>
      <c r="AB2695" s="366"/>
    </row>
    <row r="2696" spans="15:28">
      <c r="O2696" s="177"/>
      <c r="P2696" s="38"/>
      <c r="Q2696" s="38"/>
      <c r="R2696" s="178"/>
      <c r="S2696" s="38"/>
      <c r="T2696" s="178"/>
      <c r="U2696" s="38"/>
      <c r="AA2696" s="8"/>
      <c r="AB2696" s="366"/>
    </row>
    <row r="2697" spans="15:28">
      <c r="O2697" s="177"/>
      <c r="P2697" s="38"/>
      <c r="Q2697" s="38"/>
      <c r="R2697" s="178"/>
      <c r="S2697" s="38"/>
      <c r="T2697" s="178"/>
      <c r="U2697" s="38"/>
      <c r="AA2697" s="8"/>
      <c r="AB2697" s="366"/>
    </row>
    <row r="2698" spans="15:28">
      <c r="O2698" s="177"/>
      <c r="P2698" s="38"/>
      <c r="Q2698" s="38"/>
      <c r="R2698" s="178"/>
      <c r="S2698" s="38"/>
      <c r="T2698" s="178"/>
      <c r="U2698" s="38"/>
      <c r="AA2698" s="8"/>
      <c r="AB2698" s="366"/>
    </row>
    <row r="2699" spans="15:28">
      <c r="O2699" s="177"/>
      <c r="P2699" s="38"/>
      <c r="Q2699" s="38"/>
      <c r="R2699" s="178"/>
      <c r="S2699" s="38"/>
      <c r="T2699" s="178"/>
      <c r="U2699" s="38"/>
      <c r="AA2699" s="8"/>
      <c r="AB2699" s="366"/>
    </row>
    <row r="2700" spans="15:28">
      <c r="O2700" s="177"/>
      <c r="P2700" s="38"/>
      <c r="Q2700" s="38"/>
      <c r="R2700" s="178"/>
      <c r="S2700" s="38"/>
      <c r="T2700" s="178"/>
      <c r="U2700" s="38"/>
      <c r="AA2700" s="8"/>
      <c r="AB2700" s="366"/>
    </row>
    <row r="2701" spans="15:28">
      <c r="O2701" s="177"/>
      <c r="P2701" s="38"/>
      <c r="Q2701" s="38"/>
      <c r="R2701" s="178"/>
      <c r="S2701" s="38"/>
      <c r="T2701" s="178"/>
      <c r="U2701" s="38"/>
      <c r="AA2701" s="8"/>
      <c r="AB2701" s="366"/>
    </row>
    <row r="2702" spans="15:28">
      <c r="O2702" s="177"/>
      <c r="P2702" s="38"/>
      <c r="Q2702" s="38"/>
      <c r="R2702" s="178"/>
      <c r="S2702" s="38"/>
      <c r="T2702" s="178"/>
      <c r="U2702" s="38"/>
      <c r="AA2702" s="8"/>
      <c r="AB2702" s="366"/>
    </row>
    <row r="2703" spans="15:28">
      <c r="O2703" s="177"/>
      <c r="P2703" s="38"/>
      <c r="Q2703" s="38"/>
      <c r="R2703" s="178"/>
      <c r="S2703" s="38"/>
      <c r="T2703" s="178"/>
      <c r="U2703" s="38"/>
      <c r="AA2703" s="8"/>
      <c r="AB2703" s="366"/>
    </row>
    <row r="2704" spans="15:28">
      <c r="O2704" s="177"/>
      <c r="P2704" s="38"/>
      <c r="Q2704" s="38"/>
      <c r="R2704" s="178"/>
      <c r="S2704" s="38"/>
      <c r="T2704" s="178"/>
      <c r="U2704" s="38"/>
      <c r="AA2704" s="8"/>
      <c r="AB2704" s="366"/>
    </row>
    <row r="2705" spans="15:28">
      <c r="O2705" s="177"/>
      <c r="P2705" s="38"/>
      <c r="Q2705" s="38"/>
      <c r="R2705" s="178"/>
      <c r="S2705" s="38"/>
      <c r="T2705" s="178"/>
      <c r="U2705" s="38"/>
      <c r="AA2705" s="8"/>
      <c r="AB2705" s="366"/>
    </row>
    <row r="2706" spans="15:28">
      <c r="O2706" s="177"/>
      <c r="P2706" s="38"/>
      <c r="Q2706" s="38"/>
      <c r="R2706" s="178"/>
      <c r="S2706" s="38"/>
      <c r="T2706" s="178"/>
      <c r="U2706" s="38"/>
      <c r="AA2706" s="8"/>
      <c r="AB2706" s="366"/>
    </row>
    <row r="2707" spans="15:28">
      <c r="O2707" s="177"/>
      <c r="P2707" s="38"/>
      <c r="Q2707" s="38"/>
      <c r="R2707" s="178"/>
      <c r="S2707" s="38"/>
      <c r="T2707" s="178"/>
      <c r="U2707" s="38"/>
      <c r="AA2707" s="8"/>
      <c r="AB2707" s="366"/>
    </row>
    <row r="2708" spans="15:28">
      <c r="O2708" s="177"/>
      <c r="P2708" s="38"/>
      <c r="Q2708" s="38"/>
      <c r="R2708" s="178"/>
      <c r="S2708" s="38"/>
      <c r="T2708" s="178"/>
      <c r="U2708" s="38"/>
      <c r="AA2708" s="8"/>
      <c r="AB2708" s="366"/>
    </row>
    <row r="2709" spans="15:28">
      <c r="O2709" s="177"/>
      <c r="P2709" s="38"/>
      <c r="Q2709" s="38"/>
      <c r="R2709" s="178"/>
      <c r="S2709" s="38"/>
      <c r="T2709" s="178"/>
      <c r="U2709" s="38"/>
      <c r="AA2709" s="8"/>
      <c r="AB2709" s="366"/>
    </row>
    <row r="2710" spans="15:28">
      <c r="O2710" s="177"/>
      <c r="P2710" s="38"/>
      <c r="Q2710" s="38"/>
      <c r="R2710" s="178"/>
      <c r="S2710" s="38"/>
      <c r="T2710" s="178"/>
      <c r="U2710" s="38"/>
      <c r="AA2710" s="8"/>
      <c r="AB2710" s="366"/>
    </row>
    <row r="2711" spans="15:28">
      <c r="O2711" s="177"/>
      <c r="P2711" s="38"/>
      <c r="Q2711" s="38"/>
      <c r="R2711" s="178"/>
      <c r="S2711" s="38"/>
      <c r="T2711" s="178"/>
      <c r="U2711" s="38"/>
      <c r="AA2711" s="8"/>
      <c r="AB2711" s="366"/>
    </row>
    <row r="2712" spans="15:28">
      <c r="O2712" s="177"/>
      <c r="P2712" s="38"/>
      <c r="Q2712" s="38"/>
      <c r="R2712" s="178"/>
      <c r="S2712" s="38"/>
      <c r="T2712" s="178"/>
      <c r="U2712" s="38"/>
      <c r="AA2712" s="8"/>
      <c r="AB2712" s="366"/>
    </row>
    <row r="2713" spans="15:28">
      <c r="O2713" s="177"/>
      <c r="P2713" s="38"/>
      <c r="Q2713" s="38"/>
      <c r="R2713" s="178"/>
      <c r="S2713" s="38"/>
      <c r="T2713" s="178"/>
      <c r="U2713" s="38"/>
      <c r="AA2713" s="8"/>
      <c r="AB2713" s="366"/>
    </row>
    <row r="2714" spans="15:28">
      <c r="O2714" s="177"/>
      <c r="P2714" s="38"/>
      <c r="Q2714" s="38"/>
      <c r="R2714" s="178"/>
      <c r="S2714" s="38"/>
      <c r="T2714" s="178"/>
      <c r="U2714" s="38"/>
      <c r="AA2714" s="8"/>
      <c r="AB2714" s="366"/>
    </row>
    <row r="2715" spans="15:28">
      <c r="O2715" s="177"/>
      <c r="P2715" s="38"/>
      <c r="Q2715" s="38"/>
      <c r="R2715" s="178"/>
      <c r="S2715" s="38"/>
      <c r="T2715" s="178"/>
      <c r="U2715" s="38"/>
      <c r="AA2715" s="8"/>
      <c r="AB2715" s="366"/>
    </row>
    <row r="2716" spans="15:28">
      <c r="O2716" s="177"/>
      <c r="P2716" s="38"/>
      <c r="Q2716" s="38"/>
      <c r="R2716" s="178"/>
      <c r="S2716" s="38"/>
      <c r="T2716" s="178"/>
      <c r="U2716" s="38"/>
      <c r="AA2716" s="8"/>
      <c r="AB2716" s="366"/>
    </row>
    <row r="2717" spans="15:28">
      <c r="O2717" s="177"/>
      <c r="P2717" s="38"/>
      <c r="Q2717" s="38"/>
      <c r="R2717" s="178"/>
      <c r="S2717" s="38"/>
      <c r="T2717" s="178"/>
      <c r="U2717" s="38"/>
      <c r="AA2717" s="8"/>
      <c r="AB2717" s="366"/>
    </row>
    <row r="2718" spans="15:28">
      <c r="O2718" s="177"/>
      <c r="P2718" s="38"/>
      <c r="Q2718" s="38"/>
      <c r="R2718" s="178"/>
      <c r="S2718" s="38"/>
      <c r="T2718" s="178"/>
      <c r="U2718" s="38"/>
      <c r="AA2718" s="8"/>
      <c r="AB2718" s="366"/>
    </row>
    <row r="2719" spans="15:28">
      <c r="O2719" s="177"/>
      <c r="P2719" s="38"/>
      <c r="Q2719" s="38"/>
      <c r="R2719" s="178"/>
      <c r="S2719" s="38"/>
      <c r="T2719" s="178"/>
      <c r="U2719" s="38"/>
      <c r="AA2719" s="8"/>
      <c r="AB2719" s="366"/>
    </row>
    <row r="2720" spans="15:28">
      <c r="O2720" s="177"/>
      <c r="P2720" s="38"/>
      <c r="Q2720" s="38"/>
      <c r="R2720" s="178"/>
      <c r="S2720" s="38"/>
      <c r="T2720" s="178"/>
      <c r="U2720" s="38"/>
      <c r="AA2720" s="8"/>
      <c r="AB2720" s="366"/>
    </row>
    <row r="2721" spans="15:28">
      <c r="O2721" s="177"/>
      <c r="P2721" s="38"/>
      <c r="Q2721" s="38"/>
      <c r="R2721" s="178"/>
      <c r="S2721" s="38"/>
      <c r="T2721" s="178"/>
      <c r="U2721" s="38"/>
      <c r="AA2721" s="8"/>
      <c r="AB2721" s="366"/>
    </row>
    <row r="2722" spans="15:28">
      <c r="O2722" s="177"/>
      <c r="P2722" s="38"/>
      <c r="Q2722" s="38"/>
      <c r="R2722" s="178"/>
      <c r="S2722" s="38"/>
      <c r="T2722" s="178"/>
      <c r="U2722" s="38"/>
      <c r="AA2722" s="8"/>
      <c r="AB2722" s="366"/>
    </row>
    <row r="2723" spans="15:28">
      <c r="O2723" s="177"/>
      <c r="P2723" s="38"/>
      <c r="Q2723" s="38"/>
      <c r="R2723" s="178"/>
      <c r="S2723" s="38"/>
      <c r="T2723" s="178"/>
      <c r="U2723" s="38"/>
      <c r="AA2723" s="8"/>
      <c r="AB2723" s="366"/>
    </row>
    <row r="2724" spans="15:28">
      <c r="O2724" s="177"/>
      <c r="P2724" s="38"/>
      <c r="Q2724" s="38"/>
      <c r="R2724" s="178"/>
      <c r="S2724" s="38"/>
      <c r="T2724" s="178"/>
      <c r="U2724" s="38"/>
      <c r="AA2724" s="8"/>
      <c r="AB2724" s="366"/>
    </row>
    <row r="2725" spans="15:28">
      <c r="O2725" s="177"/>
      <c r="P2725" s="38"/>
      <c r="Q2725" s="38"/>
      <c r="R2725" s="178"/>
      <c r="S2725" s="38"/>
      <c r="T2725" s="178"/>
      <c r="U2725" s="38"/>
      <c r="AA2725" s="8"/>
      <c r="AB2725" s="366"/>
    </row>
    <row r="2726" spans="15:28">
      <c r="O2726" s="177"/>
      <c r="P2726" s="38"/>
      <c r="Q2726" s="38"/>
      <c r="R2726" s="178"/>
      <c r="S2726" s="38"/>
      <c r="T2726" s="178"/>
      <c r="U2726" s="38"/>
      <c r="AA2726" s="8"/>
      <c r="AB2726" s="366"/>
    </row>
    <row r="2727" spans="15:28">
      <c r="O2727" s="177"/>
      <c r="P2727" s="38"/>
      <c r="Q2727" s="38"/>
      <c r="R2727" s="178"/>
      <c r="S2727" s="38"/>
      <c r="T2727" s="178"/>
      <c r="U2727" s="38"/>
      <c r="AA2727" s="8"/>
      <c r="AB2727" s="366"/>
    </row>
    <row r="2728" spans="15:28">
      <c r="O2728" s="177"/>
      <c r="P2728" s="38"/>
      <c r="Q2728" s="38"/>
      <c r="R2728" s="178"/>
      <c r="S2728" s="38"/>
      <c r="T2728" s="178"/>
      <c r="U2728" s="38"/>
      <c r="AA2728" s="8"/>
      <c r="AB2728" s="366"/>
    </row>
    <row r="2729" spans="15:28">
      <c r="O2729" s="177"/>
      <c r="P2729" s="38"/>
      <c r="Q2729" s="38"/>
      <c r="R2729" s="178"/>
      <c r="S2729" s="38"/>
      <c r="T2729" s="178"/>
      <c r="U2729" s="38"/>
      <c r="AA2729" s="8"/>
      <c r="AB2729" s="366"/>
    </row>
    <row r="2730" spans="15:28">
      <c r="O2730" s="177"/>
      <c r="P2730" s="38"/>
      <c r="Q2730" s="38"/>
      <c r="R2730" s="178"/>
      <c r="S2730" s="38"/>
      <c r="T2730" s="178"/>
      <c r="U2730" s="38"/>
      <c r="AA2730" s="8"/>
      <c r="AB2730" s="366"/>
    </row>
    <row r="2731" spans="15:28">
      <c r="O2731" s="177"/>
      <c r="P2731" s="38"/>
      <c r="Q2731" s="38"/>
      <c r="R2731" s="178"/>
      <c r="S2731" s="38"/>
      <c r="T2731" s="178"/>
      <c r="U2731" s="38"/>
      <c r="AA2731" s="8"/>
      <c r="AB2731" s="366"/>
    </row>
    <row r="2732" spans="15:28">
      <c r="O2732" s="177"/>
      <c r="P2732" s="38"/>
      <c r="Q2732" s="38"/>
      <c r="R2732" s="178"/>
      <c r="S2732" s="38"/>
      <c r="T2732" s="178"/>
      <c r="U2732" s="38"/>
      <c r="AA2732" s="8"/>
      <c r="AB2732" s="366"/>
    </row>
    <row r="2733" spans="15:28">
      <c r="O2733" s="177"/>
      <c r="P2733" s="38"/>
      <c r="Q2733" s="38"/>
      <c r="R2733" s="178"/>
      <c r="S2733" s="38"/>
      <c r="T2733" s="178"/>
      <c r="U2733" s="38"/>
      <c r="AA2733" s="8"/>
      <c r="AB2733" s="366"/>
    </row>
    <row r="2734" spans="15:28">
      <c r="O2734" s="177"/>
      <c r="P2734" s="38"/>
      <c r="Q2734" s="38"/>
      <c r="R2734" s="178"/>
      <c r="S2734" s="38"/>
      <c r="T2734" s="178"/>
      <c r="U2734" s="38"/>
      <c r="AA2734" s="8"/>
      <c r="AB2734" s="366"/>
    </row>
    <row r="2735" spans="15:28">
      <c r="O2735" s="177"/>
      <c r="P2735" s="38"/>
      <c r="Q2735" s="38"/>
      <c r="R2735" s="178"/>
      <c r="S2735" s="38"/>
      <c r="T2735" s="178"/>
      <c r="U2735" s="38"/>
      <c r="AA2735" s="8"/>
      <c r="AB2735" s="366"/>
    </row>
    <row r="2736" spans="15:28">
      <c r="O2736" s="177"/>
      <c r="P2736" s="38"/>
      <c r="Q2736" s="38"/>
      <c r="R2736" s="178"/>
      <c r="S2736" s="38"/>
      <c r="T2736" s="178"/>
      <c r="U2736" s="38"/>
      <c r="AA2736" s="8"/>
      <c r="AB2736" s="366"/>
    </row>
    <row r="2737" spans="15:28">
      <c r="O2737" s="177"/>
      <c r="P2737" s="38"/>
      <c r="Q2737" s="38"/>
      <c r="R2737" s="178"/>
      <c r="S2737" s="38"/>
      <c r="T2737" s="178"/>
      <c r="U2737" s="38"/>
      <c r="AA2737" s="8"/>
      <c r="AB2737" s="366"/>
    </row>
    <row r="2738" spans="15:28">
      <c r="O2738" s="177"/>
      <c r="P2738" s="38"/>
      <c r="Q2738" s="38"/>
      <c r="R2738" s="178"/>
      <c r="S2738" s="38"/>
      <c r="T2738" s="178"/>
      <c r="U2738" s="38"/>
      <c r="AA2738" s="8"/>
      <c r="AB2738" s="366"/>
    </row>
    <row r="2739" spans="15:28">
      <c r="O2739" s="177"/>
      <c r="P2739" s="38"/>
      <c r="Q2739" s="38"/>
      <c r="R2739" s="178"/>
      <c r="S2739" s="38"/>
      <c r="T2739" s="178"/>
      <c r="U2739" s="38"/>
      <c r="AA2739" s="8"/>
      <c r="AB2739" s="366"/>
    </row>
    <row r="2740" spans="15:28">
      <c r="O2740" s="177"/>
      <c r="P2740" s="38"/>
      <c r="Q2740" s="38"/>
      <c r="R2740" s="178"/>
      <c r="S2740" s="38"/>
      <c r="T2740" s="178"/>
      <c r="U2740" s="38"/>
      <c r="AA2740" s="8"/>
      <c r="AB2740" s="366"/>
    </row>
    <row r="2741" spans="15:28">
      <c r="O2741" s="177"/>
      <c r="P2741" s="38"/>
      <c r="Q2741" s="38"/>
      <c r="R2741" s="178"/>
      <c r="S2741" s="38"/>
      <c r="T2741" s="178"/>
      <c r="U2741" s="38"/>
      <c r="AA2741" s="8"/>
      <c r="AB2741" s="366"/>
    </row>
    <row r="2742" spans="15:28">
      <c r="O2742" s="177"/>
      <c r="P2742" s="38"/>
      <c r="Q2742" s="38"/>
      <c r="R2742" s="178"/>
      <c r="S2742" s="38"/>
      <c r="T2742" s="178"/>
      <c r="U2742" s="38"/>
      <c r="AA2742" s="8"/>
      <c r="AB2742" s="366"/>
    </row>
    <row r="2743" spans="15:28">
      <c r="O2743" s="177"/>
      <c r="P2743" s="38"/>
      <c r="Q2743" s="38"/>
      <c r="R2743" s="178"/>
      <c r="S2743" s="38"/>
      <c r="T2743" s="178"/>
      <c r="U2743" s="38"/>
      <c r="AA2743" s="8"/>
      <c r="AB2743" s="366"/>
    </row>
    <row r="2744" spans="15:28">
      <c r="O2744" s="177"/>
      <c r="P2744" s="38"/>
      <c r="Q2744" s="38"/>
      <c r="R2744" s="178"/>
      <c r="S2744" s="38"/>
      <c r="T2744" s="178"/>
      <c r="U2744" s="38"/>
      <c r="AA2744" s="8"/>
      <c r="AB2744" s="366"/>
    </row>
    <row r="2745" spans="15:28">
      <c r="O2745" s="177"/>
      <c r="P2745" s="38"/>
      <c r="Q2745" s="38"/>
      <c r="R2745" s="178"/>
      <c r="S2745" s="38"/>
      <c r="T2745" s="178"/>
      <c r="U2745" s="38"/>
      <c r="AA2745" s="8"/>
      <c r="AB2745" s="366"/>
    </row>
    <row r="2746" spans="15:28">
      <c r="O2746" s="177"/>
      <c r="P2746" s="38"/>
      <c r="Q2746" s="38"/>
      <c r="R2746" s="178"/>
      <c r="S2746" s="38"/>
      <c r="T2746" s="178"/>
      <c r="U2746" s="38"/>
      <c r="AA2746" s="8"/>
      <c r="AB2746" s="366"/>
    </row>
    <row r="2747" spans="15:28">
      <c r="O2747" s="177"/>
      <c r="P2747" s="38"/>
      <c r="Q2747" s="38"/>
      <c r="R2747" s="178"/>
      <c r="S2747" s="38"/>
      <c r="T2747" s="178"/>
      <c r="U2747" s="38"/>
      <c r="AA2747" s="8"/>
      <c r="AB2747" s="366"/>
    </row>
    <row r="2748" spans="15:28">
      <c r="O2748" s="177"/>
      <c r="P2748" s="38"/>
      <c r="Q2748" s="38"/>
      <c r="R2748" s="178"/>
      <c r="S2748" s="38"/>
      <c r="T2748" s="178"/>
      <c r="U2748" s="38"/>
      <c r="AA2748" s="8"/>
      <c r="AB2748" s="366"/>
    </row>
    <row r="2749" spans="15:28">
      <c r="O2749" s="177"/>
      <c r="P2749" s="38"/>
      <c r="Q2749" s="38"/>
      <c r="R2749" s="178"/>
      <c r="S2749" s="38"/>
      <c r="T2749" s="178"/>
      <c r="U2749" s="38"/>
      <c r="AA2749" s="8"/>
      <c r="AB2749" s="366"/>
    </row>
    <row r="2750" spans="15:28">
      <c r="O2750" s="177"/>
      <c r="P2750" s="38"/>
      <c r="Q2750" s="38"/>
      <c r="R2750" s="178"/>
      <c r="S2750" s="38"/>
      <c r="T2750" s="178"/>
      <c r="U2750" s="38"/>
      <c r="AA2750" s="8"/>
      <c r="AB2750" s="366"/>
    </row>
    <row r="2751" spans="15:28">
      <c r="O2751" s="177"/>
      <c r="P2751" s="38"/>
      <c r="Q2751" s="38"/>
      <c r="R2751" s="178"/>
      <c r="S2751" s="38"/>
      <c r="T2751" s="178"/>
      <c r="U2751" s="38"/>
      <c r="AA2751" s="8"/>
      <c r="AB2751" s="366"/>
    </row>
    <row r="2752" spans="15:28">
      <c r="O2752" s="177"/>
      <c r="P2752" s="38"/>
      <c r="Q2752" s="38"/>
      <c r="R2752" s="178"/>
      <c r="S2752" s="38"/>
      <c r="T2752" s="178"/>
      <c r="U2752" s="38"/>
      <c r="AA2752" s="8"/>
      <c r="AB2752" s="366"/>
    </row>
    <row r="2753" spans="15:28">
      <c r="O2753" s="177"/>
      <c r="P2753" s="38"/>
      <c r="Q2753" s="38"/>
      <c r="R2753" s="178"/>
      <c r="S2753" s="38"/>
      <c r="T2753" s="178"/>
      <c r="U2753" s="38"/>
      <c r="AA2753" s="8"/>
      <c r="AB2753" s="366"/>
    </row>
    <row r="2754" spans="15:28">
      <c r="O2754" s="177"/>
      <c r="P2754" s="38"/>
      <c r="Q2754" s="38"/>
      <c r="R2754" s="178"/>
      <c r="S2754" s="38"/>
      <c r="T2754" s="178"/>
      <c r="U2754" s="38"/>
      <c r="AA2754" s="8"/>
      <c r="AB2754" s="366"/>
    </row>
    <row r="2755" spans="15:28">
      <c r="O2755" s="177"/>
      <c r="P2755" s="38"/>
      <c r="Q2755" s="38"/>
      <c r="R2755" s="178"/>
      <c r="S2755" s="38"/>
      <c r="T2755" s="178"/>
      <c r="U2755" s="38"/>
      <c r="AA2755" s="8"/>
      <c r="AB2755" s="366"/>
    </row>
    <row r="2756" spans="15:28">
      <c r="O2756" s="177"/>
      <c r="P2756" s="38"/>
      <c r="Q2756" s="38"/>
      <c r="R2756" s="178"/>
      <c r="S2756" s="38"/>
      <c r="T2756" s="178"/>
      <c r="U2756" s="38"/>
      <c r="AA2756" s="8"/>
      <c r="AB2756" s="366"/>
    </row>
    <row r="2757" spans="15:28">
      <c r="O2757" s="177"/>
      <c r="P2757" s="38"/>
      <c r="Q2757" s="38"/>
      <c r="R2757" s="178"/>
      <c r="S2757" s="38"/>
      <c r="T2757" s="178"/>
      <c r="U2757" s="38"/>
      <c r="AA2757" s="8"/>
      <c r="AB2757" s="366"/>
    </row>
    <row r="2758" spans="15:28">
      <c r="O2758" s="177"/>
      <c r="P2758" s="38"/>
      <c r="Q2758" s="38"/>
      <c r="R2758" s="178"/>
      <c r="S2758" s="38"/>
      <c r="T2758" s="178"/>
      <c r="U2758" s="38"/>
      <c r="AA2758" s="8"/>
      <c r="AB2758" s="366"/>
    </row>
    <row r="2759" spans="15:28">
      <c r="O2759" s="177"/>
      <c r="P2759" s="38"/>
      <c r="Q2759" s="38"/>
      <c r="R2759" s="178"/>
      <c r="S2759" s="38"/>
      <c r="T2759" s="178"/>
      <c r="U2759" s="38"/>
      <c r="AA2759" s="8"/>
      <c r="AB2759" s="366"/>
    </row>
    <row r="2760" spans="15:28">
      <c r="O2760" s="177"/>
      <c r="P2760" s="38"/>
      <c r="Q2760" s="38"/>
      <c r="R2760" s="178"/>
      <c r="S2760" s="38"/>
      <c r="T2760" s="178"/>
      <c r="U2760" s="38"/>
      <c r="AA2760" s="8"/>
      <c r="AB2760" s="366"/>
    </row>
    <row r="2761" spans="15:28">
      <c r="O2761" s="177"/>
      <c r="P2761" s="38"/>
      <c r="Q2761" s="38"/>
      <c r="R2761" s="178"/>
      <c r="S2761" s="38"/>
      <c r="T2761" s="178"/>
      <c r="U2761" s="38"/>
      <c r="AA2761" s="8"/>
      <c r="AB2761" s="366"/>
    </row>
    <row r="2762" spans="15:28">
      <c r="O2762" s="177"/>
      <c r="P2762" s="38"/>
      <c r="Q2762" s="38"/>
      <c r="R2762" s="178"/>
      <c r="S2762" s="38"/>
      <c r="T2762" s="178"/>
      <c r="U2762" s="38"/>
      <c r="AA2762" s="8"/>
      <c r="AB2762" s="366"/>
    </row>
    <row r="2763" spans="15:28">
      <c r="O2763" s="177"/>
      <c r="P2763" s="38"/>
      <c r="Q2763" s="38"/>
      <c r="R2763" s="178"/>
      <c r="S2763" s="38"/>
      <c r="T2763" s="178"/>
      <c r="U2763" s="38"/>
      <c r="AA2763" s="8"/>
      <c r="AB2763" s="366"/>
    </row>
    <row r="2764" spans="15:28">
      <c r="O2764" s="177"/>
      <c r="P2764" s="38"/>
      <c r="Q2764" s="38"/>
      <c r="R2764" s="178"/>
      <c r="S2764" s="38"/>
      <c r="T2764" s="178"/>
      <c r="U2764" s="38"/>
      <c r="AA2764" s="8"/>
      <c r="AB2764" s="366"/>
    </row>
    <row r="2765" spans="15:28">
      <c r="O2765" s="177"/>
      <c r="P2765" s="38"/>
      <c r="Q2765" s="38"/>
      <c r="R2765" s="178"/>
      <c r="S2765" s="38"/>
      <c r="T2765" s="178"/>
      <c r="U2765" s="38"/>
      <c r="AA2765" s="8"/>
      <c r="AB2765" s="366"/>
    </row>
    <row r="2766" spans="15:28">
      <c r="O2766" s="177"/>
      <c r="P2766" s="38"/>
      <c r="Q2766" s="38"/>
      <c r="R2766" s="178"/>
      <c r="S2766" s="38"/>
      <c r="T2766" s="178"/>
      <c r="U2766" s="38"/>
      <c r="AA2766" s="8"/>
      <c r="AB2766" s="366"/>
    </row>
    <row r="2767" spans="15:28">
      <c r="O2767" s="177"/>
      <c r="P2767" s="38"/>
      <c r="Q2767" s="38"/>
      <c r="R2767" s="178"/>
      <c r="S2767" s="38"/>
      <c r="T2767" s="178"/>
      <c r="U2767" s="38"/>
      <c r="AA2767" s="8"/>
      <c r="AB2767" s="366"/>
    </row>
    <row r="2768" spans="15:28">
      <c r="O2768" s="177"/>
      <c r="P2768" s="38"/>
      <c r="Q2768" s="38"/>
      <c r="R2768" s="178"/>
      <c r="S2768" s="38"/>
      <c r="T2768" s="178"/>
      <c r="U2768" s="38"/>
      <c r="AA2768" s="8"/>
      <c r="AB2768" s="366"/>
    </row>
    <row r="2769" spans="15:28">
      <c r="O2769" s="177"/>
      <c r="P2769" s="38"/>
      <c r="Q2769" s="38"/>
      <c r="R2769" s="178"/>
      <c r="S2769" s="38"/>
      <c r="T2769" s="178"/>
      <c r="U2769" s="38"/>
      <c r="AA2769" s="8"/>
      <c r="AB2769" s="366"/>
    </row>
    <row r="2770" spans="15:28">
      <c r="O2770" s="177"/>
      <c r="P2770" s="38"/>
      <c r="Q2770" s="38"/>
      <c r="R2770" s="178"/>
      <c r="S2770" s="38"/>
      <c r="T2770" s="178"/>
      <c r="U2770" s="38"/>
      <c r="AA2770" s="8"/>
      <c r="AB2770" s="366"/>
    </row>
    <row r="2771" spans="15:28">
      <c r="O2771" s="177"/>
      <c r="P2771" s="38"/>
      <c r="Q2771" s="38"/>
      <c r="R2771" s="178"/>
      <c r="S2771" s="38"/>
      <c r="T2771" s="178"/>
      <c r="U2771" s="38"/>
      <c r="AA2771" s="8"/>
      <c r="AB2771" s="366"/>
    </row>
    <row r="2772" spans="15:28">
      <c r="O2772" s="177"/>
      <c r="P2772" s="38"/>
      <c r="Q2772" s="38"/>
      <c r="R2772" s="178"/>
      <c r="S2772" s="38"/>
      <c r="T2772" s="178"/>
      <c r="U2772" s="38"/>
      <c r="AA2772" s="8"/>
      <c r="AB2772" s="366"/>
    </row>
    <row r="2773" spans="15:28">
      <c r="O2773" s="177"/>
      <c r="P2773" s="38"/>
      <c r="Q2773" s="38"/>
      <c r="R2773" s="178"/>
      <c r="S2773" s="38"/>
      <c r="T2773" s="178"/>
      <c r="U2773" s="38"/>
      <c r="AA2773" s="8"/>
      <c r="AB2773" s="366"/>
    </row>
    <row r="2774" spans="15:28">
      <c r="O2774" s="177"/>
      <c r="P2774" s="38"/>
      <c r="Q2774" s="38"/>
      <c r="R2774" s="178"/>
      <c r="S2774" s="38"/>
      <c r="T2774" s="178"/>
      <c r="U2774" s="38"/>
      <c r="AA2774" s="8"/>
      <c r="AB2774" s="366"/>
    </row>
    <row r="2775" spans="15:28">
      <c r="O2775" s="177"/>
      <c r="P2775" s="38"/>
      <c r="Q2775" s="38"/>
      <c r="R2775" s="178"/>
      <c r="S2775" s="38"/>
      <c r="T2775" s="178"/>
      <c r="U2775" s="38"/>
      <c r="AA2775" s="8"/>
      <c r="AB2775" s="366"/>
    </row>
    <row r="2776" spans="15:28">
      <c r="O2776" s="177"/>
      <c r="P2776" s="38"/>
      <c r="Q2776" s="38"/>
      <c r="R2776" s="178"/>
      <c r="S2776" s="38"/>
      <c r="T2776" s="178"/>
      <c r="U2776" s="38"/>
      <c r="AA2776" s="8"/>
      <c r="AB2776" s="366"/>
    </row>
    <row r="2777" spans="15:28">
      <c r="O2777" s="177"/>
      <c r="P2777" s="38"/>
      <c r="Q2777" s="38"/>
      <c r="R2777" s="178"/>
      <c r="S2777" s="38"/>
      <c r="T2777" s="178"/>
      <c r="U2777" s="38"/>
      <c r="AA2777" s="8"/>
      <c r="AB2777" s="366"/>
    </row>
    <row r="2778" spans="15:28">
      <c r="O2778" s="177"/>
      <c r="P2778" s="38"/>
      <c r="Q2778" s="38"/>
      <c r="R2778" s="178"/>
      <c r="S2778" s="38"/>
      <c r="T2778" s="178"/>
      <c r="U2778" s="38"/>
      <c r="AA2778" s="8"/>
      <c r="AB2778" s="366"/>
    </row>
    <row r="2779" spans="15:28">
      <c r="O2779" s="177"/>
      <c r="P2779" s="38"/>
      <c r="Q2779" s="38"/>
      <c r="R2779" s="178"/>
      <c r="S2779" s="38"/>
      <c r="T2779" s="178"/>
      <c r="U2779" s="38"/>
      <c r="AA2779" s="8"/>
      <c r="AB2779" s="366"/>
    </row>
    <row r="2780" spans="15:28">
      <c r="O2780" s="177"/>
      <c r="P2780" s="38"/>
      <c r="Q2780" s="38"/>
      <c r="R2780" s="178"/>
      <c r="S2780" s="38"/>
      <c r="T2780" s="178"/>
      <c r="U2780" s="38"/>
      <c r="AA2780" s="8"/>
      <c r="AB2780" s="366"/>
    </row>
    <row r="2781" spans="15:28">
      <c r="O2781" s="177"/>
      <c r="P2781" s="38"/>
      <c r="Q2781" s="38"/>
      <c r="R2781" s="178"/>
      <c r="S2781" s="38"/>
      <c r="T2781" s="178"/>
      <c r="U2781" s="38"/>
      <c r="AA2781" s="8"/>
      <c r="AB2781" s="366"/>
    </row>
    <row r="2782" spans="15:28">
      <c r="O2782" s="177"/>
      <c r="P2782" s="38"/>
      <c r="Q2782" s="38"/>
      <c r="R2782" s="178"/>
      <c r="S2782" s="38"/>
      <c r="T2782" s="178"/>
      <c r="U2782" s="38"/>
      <c r="AA2782" s="8"/>
      <c r="AB2782" s="366"/>
    </row>
    <row r="2783" spans="15:28">
      <c r="O2783" s="177"/>
      <c r="P2783" s="38"/>
      <c r="Q2783" s="38"/>
      <c r="R2783" s="178"/>
      <c r="S2783" s="38"/>
      <c r="T2783" s="178"/>
      <c r="U2783" s="38"/>
      <c r="AA2783" s="8"/>
      <c r="AB2783" s="366"/>
    </row>
    <row r="2784" spans="15:28">
      <c r="O2784" s="177"/>
      <c r="P2784" s="38"/>
      <c r="Q2784" s="38"/>
      <c r="R2784" s="178"/>
      <c r="S2784" s="38"/>
      <c r="T2784" s="178"/>
      <c r="U2784" s="38"/>
      <c r="AA2784" s="8"/>
      <c r="AB2784" s="366"/>
    </row>
    <row r="2785" spans="15:28">
      <c r="O2785" s="177"/>
      <c r="P2785" s="38"/>
      <c r="Q2785" s="38"/>
      <c r="R2785" s="178"/>
      <c r="S2785" s="38"/>
      <c r="T2785" s="178"/>
      <c r="U2785" s="38"/>
      <c r="AA2785" s="8"/>
      <c r="AB2785" s="366"/>
    </row>
    <row r="2786" spans="15:28">
      <c r="O2786" s="177"/>
      <c r="P2786" s="38"/>
      <c r="Q2786" s="38"/>
      <c r="R2786" s="178"/>
      <c r="S2786" s="38"/>
      <c r="T2786" s="178"/>
      <c r="U2786" s="38"/>
      <c r="AA2786" s="8"/>
      <c r="AB2786" s="366"/>
    </row>
    <row r="2787" spans="15:28">
      <c r="O2787" s="177"/>
      <c r="P2787" s="38"/>
      <c r="Q2787" s="38"/>
      <c r="R2787" s="178"/>
      <c r="S2787" s="38"/>
      <c r="T2787" s="178"/>
      <c r="U2787" s="38"/>
      <c r="AA2787" s="8"/>
      <c r="AB2787" s="366"/>
    </row>
    <row r="2788" spans="15:28">
      <c r="O2788" s="177"/>
      <c r="P2788" s="38"/>
      <c r="Q2788" s="38"/>
      <c r="R2788" s="178"/>
      <c r="S2788" s="38"/>
      <c r="T2788" s="178"/>
      <c r="U2788" s="38"/>
      <c r="AA2788" s="8"/>
      <c r="AB2788" s="366"/>
    </row>
    <row r="2789" spans="15:28">
      <c r="O2789" s="177"/>
      <c r="P2789" s="38"/>
      <c r="Q2789" s="38"/>
      <c r="R2789" s="178"/>
      <c r="S2789" s="38"/>
      <c r="T2789" s="178"/>
      <c r="U2789" s="38"/>
      <c r="AA2789" s="8"/>
      <c r="AB2789" s="366"/>
    </row>
    <row r="2790" spans="15:28">
      <c r="O2790" s="177"/>
      <c r="P2790" s="38"/>
      <c r="Q2790" s="38"/>
      <c r="R2790" s="178"/>
      <c r="S2790" s="38"/>
      <c r="T2790" s="178"/>
      <c r="U2790" s="38"/>
      <c r="AA2790" s="8"/>
      <c r="AB2790" s="366"/>
    </row>
    <row r="2791" spans="15:28">
      <c r="O2791" s="177"/>
      <c r="P2791" s="38"/>
      <c r="Q2791" s="38"/>
      <c r="R2791" s="178"/>
      <c r="S2791" s="38"/>
      <c r="T2791" s="178"/>
      <c r="U2791" s="38"/>
      <c r="AA2791" s="8"/>
      <c r="AB2791" s="366"/>
    </row>
    <row r="2792" spans="15:28">
      <c r="O2792" s="177"/>
      <c r="P2792" s="38"/>
      <c r="Q2792" s="38"/>
      <c r="R2792" s="178"/>
      <c r="S2792" s="38"/>
      <c r="T2792" s="178"/>
      <c r="U2792" s="38"/>
      <c r="AA2792" s="8"/>
      <c r="AB2792" s="366"/>
    </row>
    <row r="2793" spans="15:28">
      <c r="O2793" s="177"/>
      <c r="P2793" s="38"/>
      <c r="Q2793" s="38"/>
      <c r="R2793" s="178"/>
      <c r="S2793" s="38"/>
      <c r="T2793" s="178"/>
      <c r="U2793" s="38"/>
      <c r="AA2793" s="8"/>
      <c r="AB2793" s="366"/>
    </row>
    <row r="2794" spans="15:28">
      <c r="O2794" s="177"/>
      <c r="P2794" s="38"/>
      <c r="Q2794" s="38"/>
      <c r="R2794" s="178"/>
      <c r="S2794" s="38"/>
      <c r="T2794" s="178"/>
      <c r="U2794" s="38"/>
      <c r="AA2794" s="8"/>
      <c r="AB2794" s="366"/>
    </row>
    <row r="2795" spans="15:28">
      <c r="O2795" s="177"/>
      <c r="P2795" s="38"/>
      <c r="Q2795" s="38"/>
      <c r="R2795" s="178"/>
      <c r="S2795" s="38"/>
      <c r="T2795" s="178"/>
      <c r="U2795" s="38"/>
      <c r="AA2795" s="8"/>
      <c r="AB2795" s="366"/>
    </row>
    <row r="2796" spans="15:28">
      <c r="O2796" s="177"/>
      <c r="P2796" s="38"/>
      <c r="Q2796" s="38"/>
      <c r="R2796" s="178"/>
      <c r="S2796" s="38"/>
      <c r="T2796" s="178"/>
      <c r="U2796" s="38"/>
      <c r="AA2796" s="8"/>
      <c r="AB2796" s="366"/>
    </row>
    <row r="2797" spans="15:28">
      <c r="O2797" s="177"/>
      <c r="P2797" s="38"/>
      <c r="Q2797" s="38"/>
      <c r="R2797" s="178"/>
      <c r="S2797" s="38"/>
      <c r="T2797" s="178"/>
      <c r="U2797" s="38"/>
      <c r="AA2797" s="8"/>
      <c r="AB2797" s="366"/>
    </row>
    <row r="2798" spans="15:28">
      <c r="O2798" s="177"/>
      <c r="P2798" s="38"/>
      <c r="Q2798" s="38"/>
      <c r="R2798" s="178"/>
      <c r="S2798" s="38"/>
      <c r="T2798" s="178"/>
      <c r="U2798" s="38"/>
      <c r="AA2798" s="8"/>
      <c r="AB2798" s="366"/>
    </row>
    <row r="2799" spans="15:28">
      <c r="O2799" s="177"/>
      <c r="P2799" s="38"/>
      <c r="Q2799" s="38"/>
      <c r="R2799" s="178"/>
      <c r="S2799" s="38"/>
      <c r="T2799" s="178"/>
      <c r="U2799" s="38"/>
      <c r="AA2799" s="8"/>
      <c r="AB2799" s="366"/>
    </row>
    <row r="2800" spans="15:28">
      <c r="O2800" s="177"/>
      <c r="P2800" s="38"/>
      <c r="Q2800" s="38"/>
      <c r="R2800" s="178"/>
      <c r="S2800" s="38"/>
      <c r="T2800" s="178"/>
      <c r="U2800" s="38"/>
      <c r="AA2800" s="8"/>
      <c r="AB2800" s="366"/>
    </row>
    <row r="2801" spans="15:28">
      <c r="O2801" s="177"/>
      <c r="P2801" s="38"/>
      <c r="Q2801" s="38"/>
      <c r="R2801" s="178"/>
      <c r="S2801" s="38"/>
      <c r="T2801" s="178"/>
      <c r="U2801" s="38"/>
      <c r="AA2801" s="8"/>
      <c r="AB2801" s="366"/>
    </row>
    <row r="2802" spans="15:28">
      <c r="O2802" s="177"/>
      <c r="P2802" s="38"/>
      <c r="Q2802" s="38"/>
      <c r="R2802" s="178"/>
      <c r="S2802" s="38"/>
      <c r="T2802" s="178"/>
      <c r="U2802" s="38"/>
      <c r="AA2802" s="8"/>
      <c r="AB2802" s="366"/>
    </row>
    <row r="2803" spans="15:28">
      <c r="O2803" s="177"/>
      <c r="P2803" s="38"/>
      <c r="Q2803" s="38"/>
      <c r="R2803" s="178"/>
      <c r="S2803" s="38"/>
      <c r="T2803" s="178"/>
      <c r="U2803" s="38"/>
      <c r="AA2803" s="8"/>
      <c r="AB2803" s="366"/>
    </row>
    <row r="2804" spans="15:28">
      <c r="O2804" s="177"/>
      <c r="P2804" s="38"/>
      <c r="Q2804" s="38"/>
      <c r="R2804" s="178"/>
      <c r="S2804" s="38"/>
      <c r="T2804" s="178"/>
      <c r="U2804" s="38"/>
      <c r="AA2804" s="8"/>
      <c r="AB2804" s="366"/>
    </row>
    <row r="2805" spans="15:28">
      <c r="O2805" s="177"/>
      <c r="P2805" s="38"/>
      <c r="Q2805" s="38"/>
      <c r="R2805" s="178"/>
      <c r="S2805" s="38"/>
      <c r="T2805" s="178"/>
      <c r="U2805" s="38"/>
      <c r="AA2805" s="8"/>
      <c r="AB2805" s="366"/>
    </row>
    <row r="2806" spans="15:28">
      <c r="O2806" s="177"/>
      <c r="P2806" s="38"/>
      <c r="Q2806" s="38"/>
      <c r="R2806" s="178"/>
      <c r="S2806" s="38"/>
      <c r="T2806" s="178"/>
      <c r="U2806" s="38"/>
      <c r="AA2806" s="8"/>
      <c r="AB2806" s="366"/>
    </row>
    <row r="2807" spans="15:28">
      <c r="O2807" s="177"/>
      <c r="P2807" s="38"/>
      <c r="Q2807" s="38"/>
      <c r="R2807" s="178"/>
      <c r="S2807" s="38"/>
      <c r="T2807" s="178"/>
      <c r="U2807" s="38"/>
      <c r="AA2807" s="8"/>
      <c r="AB2807" s="366"/>
    </row>
    <row r="2808" spans="15:28">
      <c r="O2808" s="177"/>
      <c r="P2808" s="38"/>
      <c r="Q2808" s="38"/>
      <c r="R2808" s="178"/>
      <c r="S2808" s="38"/>
      <c r="T2808" s="178"/>
      <c r="U2808" s="38"/>
      <c r="AA2808" s="8"/>
      <c r="AB2808" s="366"/>
    </row>
    <row r="2809" spans="15:28">
      <c r="O2809" s="177"/>
      <c r="P2809" s="38"/>
      <c r="Q2809" s="38"/>
      <c r="R2809" s="178"/>
      <c r="S2809" s="38"/>
      <c r="T2809" s="178"/>
      <c r="U2809" s="38"/>
      <c r="AA2809" s="8"/>
      <c r="AB2809" s="366"/>
    </row>
    <row r="2810" spans="15:28">
      <c r="O2810" s="177"/>
      <c r="P2810" s="38"/>
      <c r="Q2810" s="38"/>
      <c r="R2810" s="178"/>
      <c r="S2810" s="38"/>
      <c r="T2810" s="178"/>
      <c r="U2810" s="38"/>
      <c r="AA2810" s="8"/>
      <c r="AB2810" s="366"/>
    </row>
    <row r="2811" spans="15:28">
      <c r="O2811" s="177"/>
      <c r="P2811" s="38"/>
      <c r="Q2811" s="38"/>
      <c r="R2811" s="178"/>
      <c r="S2811" s="38"/>
      <c r="T2811" s="178"/>
      <c r="U2811" s="38"/>
      <c r="AA2811" s="8"/>
      <c r="AB2811" s="366"/>
    </row>
    <row r="2812" spans="15:28">
      <c r="O2812" s="177"/>
      <c r="P2812" s="38"/>
      <c r="Q2812" s="38"/>
      <c r="R2812" s="178"/>
      <c r="S2812" s="38"/>
      <c r="T2812" s="178"/>
      <c r="U2812" s="38"/>
      <c r="AA2812" s="8"/>
      <c r="AB2812" s="366"/>
    </row>
    <row r="2813" spans="15:28">
      <c r="O2813" s="177"/>
      <c r="P2813" s="38"/>
      <c r="Q2813" s="38"/>
      <c r="R2813" s="178"/>
      <c r="S2813" s="38"/>
      <c r="T2813" s="178"/>
      <c r="U2813" s="38"/>
      <c r="AA2813" s="8"/>
      <c r="AB2813" s="366"/>
    </row>
    <row r="2814" spans="15:28">
      <c r="O2814" s="177"/>
      <c r="P2814" s="38"/>
      <c r="Q2814" s="38"/>
      <c r="R2814" s="178"/>
      <c r="S2814" s="38"/>
      <c r="T2814" s="178"/>
      <c r="U2814" s="38"/>
      <c r="AA2814" s="8"/>
      <c r="AB2814" s="366"/>
    </row>
    <row r="2815" spans="15:28">
      <c r="O2815" s="177"/>
      <c r="P2815" s="38"/>
      <c r="Q2815" s="38"/>
      <c r="R2815" s="178"/>
      <c r="S2815" s="38"/>
      <c r="T2815" s="178"/>
      <c r="U2815" s="38"/>
      <c r="AA2815" s="8"/>
      <c r="AB2815" s="366"/>
    </row>
    <row r="2816" spans="15:28">
      <c r="O2816" s="177"/>
      <c r="P2816" s="38"/>
      <c r="Q2816" s="38"/>
      <c r="R2816" s="178"/>
      <c r="S2816" s="38"/>
      <c r="T2816" s="178"/>
      <c r="U2816" s="38"/>
      <c r="AA2816" s="8"/>
      <c r="AB2816" s="366"/>
    </row>
    <row r="2817" spans="15:28">
      <c r="O2817" s="177"/>
      <c r="P2817" s="38"/>
      <c r="Q2817" s="38"/>
      <c r="R2817" s="178"/>
      <c r="S2817" s="38"/>
      <c r="T2817" s="178"/>
      <c r="U2817" s="38"/>
      <c r="AA2817" s="8"/>
      <c r="AB2817" s="366"/>
    </row>
    <row r="2818" spans="15:28">
      <c r="O2818" s="177"/>
      <c r="P2818" s="38"/>
      <c r="Q2818" s="38"/>
      <c r="R2818" s="178"/>
      <c r="S2818" s="38"/>
      <c r="T2818" s="178"/>
      <c r="U2818" s="38"/>
      <c r="AA2818" s="8"/>
      <c r="AB2818" s="366"/>
    </row>
    <row r="2819" spans="15:28">
      <c r="O2819" s="177"/>
      <c r="P2819" s="38"/>
      <c r="Q2819" s="38"/>
      <c r="R2819" s="178"/>
      <c r="S2819" s="38"/>
      <c r="T2819" s="178"/>
      <c r="U2819" s="38"/>
      <c r="AA2819" s="8"/>
      <c r="AB2819" s="366"/>
    </row>
    <row r="2820" spans="15:28">
      <c r="O2820" s="177"/>
      <c r="P2820" s="38"/>
      <c r="Q2820" s="38"/>
      <c r="R2820" s="178"/>
      <c r="S2820" s="38"/>
      <c r="T2820" s="178"/>
      <c r="U2820" s="38"/>
      <c r="AA2820" s="8"/>
      <c r="AB2820" s="366"/>
    </row>
    <row r="2821" spans="15:28">
      <c r="O2821" s="177"/>
      <c r="P2821" s="38"/>
      <c r="Q2821" s="38"/>
      <c r="R2821" s="178"/>
      <c r="S2821" s="38"/>
      <c r="T2821" s="178"/>
      <c r="U2821" s="38"/>
      <c r="AA2821" s="8"/>
      <c r="AB2821" s="366"/>
    </row>
    <row r="2822" spans="15:28">
      <c r="O2822" s="177"/>
      <c r="P2822" s="38"/>
      <c r="Q2822" s="38"/>
      <c r="R2822" s="178"/>
      <c r="S2822" s="38"/>
      <c r="T2822" s="178"/>
      <c r="U2822" s="38"/>
      <c r="AA2822" s="8"/>
      <c r="AB2822" s="366"/>
    </row>
    <row r="2823" spans="15:28">
      <c r="O2823" s="177"/>
      <c r="P2823" s="38"/>
      <c r="Q2823" s="38"/>
      <c r="R2823" s="178"/>
      <c r="S2823" s="38"/>
      <c r="T2823" s="178"/>
      <c r="U2823" s="38"/>
      <c r="AA2823" s="8"/>
      <c r="AB2823" s="366"/>
    </row>
    <row r="2824" spans="15:28">
      <c r="O2824" s="177"/>
      <c r="P2824" s="38"/>
      <c r="Q2824" s="38"/>
      <c r="R2824" s="178"/>
      <c r="S2824" s="38"/>
      <c r="T2824" s="178"/>
      <c r="U2824" s="38"/>
      <c r="AA2824" s="8"/>
      <c r="AB2824" s="366"/>
    </row>
    <row r="2825" spans="15:28">
      <c r="O2825" s="177"/>
      <c r="P2825" s="38"/>
      <c r="Q2825" s="38"/>
      <c r="R2825" s="178"/>
      <c r="S2825" s="38"/>
      <c r="T2825" s="178"/>
      <c r="U2825" s="38"/>
      <c r="AA2825" s="8"/>
      <c r="AB2825" s="366"/>
    </row>
    <row r="2826" spans="15:28">
      <c r="O2826" s="177"/>
      <c r="P2826" s="38"/>
      <c r="Q2826" s="38"/>
      <c r="R2826" s="178"/>
      <c r="S2826" s="38"/>
      <c r="T2826" s="178"/>
      <c r="U2826" s="38"/>
      <c r="AA2826" s="8"/>
      <c r="AB2826" s="366"/>
    </row>
    <row r="2827" spans="15:28">
      <c r="O2827" s="177"/>
      <c r="P2827" s="38"/>
      <c r="Q2827" s="38"/>
      <c r="R2827" s="178"/>
      <c r="S2827" s="38"/>
      <c r="T2827" s="178"/>
      <c r="U2827" s="38"/>
      <c r="AA2827" s="8"/>
      <c r="AB2827" s="366"/>
    </row>
    <row r="2828" spans="15:28">
      <c r="O2828" s="177"/>
      <c r="P2828" s="38"/>
      <c r="Q2828" s="38"/>
      <c r="R2828" s="178"/>
      <c r="S2828" s="38"/>
      <c r="T2828" s="178"/>
      <c r="U2828" s="38"/>
      <c r="AA2828" s="8"/>
      <c r="AB2828" s="366"/>
    </row>
    <row r="2829" spans="15:28">
      <c r="O2829" s="177"/>
      <c r="P2829" s="38"/>
      <c r="Q2829" s="38"/>
      <c r="R2829" s="178"/>
      <c r="S2829" s="38"/>
      <c r="T2829" s="178"/>
      <c r="U2829" s="38"/>
      <c r="AA2829" s="8"/>
      <c r="AB2829" s="366"/>
    </row>
    <row r="2830" spans="15:28">
      <c r="O2830" s="177"/>
      <c r="P2830" s="38"/>
      <c r="Q2830" s="38"/>
      <c r="R2830" s="178"/>
      <c r="S2830" s="38"/>
      <c r="T2830" s="178"/>
      <c r="U2830" s="38"/>
      <c r="AA2830" s="8"/>
      <c r="AB2830" s="366"/>
    </row>
    <row r="2831" spans="15:28">
      <c r="O2831" s="177"/>
      <c r="P2831" s="38"/>
      <c r="Q2831" s="38"/>
      <c r="R2831" s="178"/>
      <c r="S2831" s="38"/>
      <c r="T2831" s="178"/>
      <c r="U2831" s="38"/>
      <c r="AA2831" s="8"/>
      <c r="AB2831" s="366"/>
    </row>
    <row r="2832" spans="15:28">
      <c r="O2832" s="177"/>
      <c r="P2832" s="38"/>
      <c r="Q2832" s="38"/>
      <c r="R2832" s="178"/>
      <c r="S2832" s="38"/>
      <c r="T2832" s="178"/>
      <c r="U2832" s="38"/>
      <c r="AA2832" s="8"/>
      <c r="AB2832" s="366"/>
    </row>
    <row r="2833" spans="15:28">
      <c r="O2833" s="177"/>
      <c r="P2833" s="38"/>
      <c r="Q2833" s="38"/>
      <c r="R2833" s="178"/>
      <c r="S2833" s="38"/>
      <c r="T2833" s="178"/>
      <c r="U2833" s="38"/>
      <c r="AA2833" s="8"/>
      <c r="AB2833" s="366"/>
    </row>
    <row r="2834" spans="15:28">
      <c r="O2834" s="177"/>
      <c r="P2834" s="38"/>
      <c r="Q2834" s="38"/>
      <c r="R2834" s="178"/>
      <c r="S2834" s="38"/>
      <c r="T2834" s="178"/>
      <c r="U2834" s="38"/>
      <c r="AA2834" s="8"/>
      <c r="AB2834" s="366"/>
    </row>
    <row r="2835" spans="15:28">
      <c r="O2835" s="177"/>
      <c r="P2835" s="38"/>
      <c r="Q2835" s="38"/>
      <c r="R2835" s="178"/>
      <c r="S2835" s="38"/>
      <c r="T2835" s="178"/>
      <c r="U2835" s="38"/>
      <c r="AA2835" s="8"/>
      <c r="AB2835" s="366"/>
    </row>
    <row r="2836" spans="15:28">
      <c r="O2836" s="177"/>
      <c r="P2836" s="38"/>
      <c r="Q2836" s="38"/>
      <c r="R2836" s="178"/>
      <c r="S2836" s="38"/>
      <c r="T2836" s="178"/>
      <c r="U2836" s="38"/>
      <c r="AA2836" s="8"/>
      <c r="AB2836" s="366"/>
    </row>
    <row r="2837" spans="15:28">
      <c r="O2837" s="177"/>
      <c r="P2837" s="38"/>
      <c r="Q2837" s="38"/>
      <c r="R2837" s="178"/>
      <c r="S2837" s="38"/>
      <c r="T2837" s="178"/>
      <c r="U2837" s="38"/>
      <c r="AA2837" s="8"/>
      <c r="AB2837" s="366"/>
    </row>
    <row r="2838" spans="15:28">
      <c r="O2838" s="177"/>
      <c r="P2838" s="38"/>
      <c r="Q2838" s="38"/>
      <c r="R2838" s="178"/>
      <c r="S2838" s="38"/>
      <c r="T2838" s="178"/>
      <c r="U2838" s="38"/>
      <c r="AA2838" s="8"/>
      <c r="AB2838" s="366"/>
    </row>
    <row r="2839" spans="15:28">
      <c r="O2839" s="177"/>
      <c r="P2839" s="38"/>
      <c r="Q2839" s="38"/>
      <c r="R2839" s="178"/>
      <c r="S2839" s="38"/>
      <c r="T2839" s="178"/>
      <c r="U2839" s="38"/>
      <c r="AA2839" s="8"/>
      <c r="AB2839" s="366"/>
    </row>
    <row r="2840" spans="15:28">
      <c r="O2840" s="177"/>
      <c r="P2840" s="38"/>
      <c r="Q2840" s="38"/>
      <c r="R2840" s="178"/>
      <c r="S2840" s="38"/>
      <c r="T2840" s="178"/>
      <c r="U2840" s="38"/>
      <c r="AA2840" s="8"/>
      <c r="AB2840" s="366"/>
    </row>
    <row r="2841" spans="15:28">
      <c r="O2841" s="177"/>
      <c r="P2841" s="38"/>
      <c r="Q2841" s="38"/>
      <c r="R2841" s="178"/>
      <c r="S2841" s="38"/>
      <c r="T2841" s="178"/>
      <c r="U2841" s="38"/>
      <c r="AA2841" s="8"/>
      <c r="AB2841" s="366"/>
    </row>
    <row r="2842" spans="15:28">
      <c r="O2842" s="177"/>
      <c r="P2842" s="38"/>
      <c r="Q2842" s="38"/>
      <c r="R2842" s="178"/>
      <c r="S2842" s="38"/>
      <c r="T2842" s="178"/>
      <c r="U2842" s="38"/>
      <c r="AA2842" s="8"/>
      <c r="AB2842" s="366"/>
    </row>
    <row r="2843" spans="15:28">
      <c r="O2843" s="177"/>
      <c r="P2843" s="38"/>
      <c r="Q2843" s="38"/>
      <c r="R2843" s="178"/>
      <c r="S2843" s="38"/>
      <c r="T2843" s="178"/>
      <c r="U2843" s="38"/>
      <c r="AA2843" s="8"/>
      <c r="AB2843" s="366"/>
    </row>
    <row r="2844" spans="15:28">
      <c r="O2844" s="177"/>
      <c r="P2844" s="38"/>
      <c r="Q2844" s="38"/>
      <c r="R2844" s="178"/>
      <c r="S2844" s="38"/>
      <c r="T2844" s="178"/>
      <c r="U2844" s="38"/>
      <c r="AA2844" s="8"/>
      <c r="AB2844" s="366"/>
    </row>
    <row r="2845" spans="15:28">
      <c r="O2845" s="177"/>
      <c r="P2845" s="38"/>
      <c r="Q2845" s="38"/>
      <c r="R2845" s="178"/>
      <c r="S2845" s="38"/>
      <c r="T2845" s="178"/>
      <c r="U2845" s="38"/>
      <c r="AA2845" s="8"/>
      <c r="AB2845" s="366"/>
    </row>
    <row r="2846" spans="15:28">
      <c r="O2846" s="177"/>
      <c r="P2846" s="38"/>
      <c r="Q2846" s="38"/>
      <c r="R2846" s="178"/>
      <c r="S2846" s="38"/>
      <c r="T2846" s="178"/>
      <c r="U2846" s="38"/>
      <c r="AA2846" s="8"/>
      <c r="AB2846" s="366"/>
    </row>
    <row r="2847" spans="15:28">
      <c r="O2847" s="177"/>
      <c r="P2847" s="38"/>
      <c r="Q2847" s="38"/>
      <c r="R2847" s="178"/>
      <c r="S2847" s="38"/>
      <c r="T2847" s="178"/>
      <c r="U2847" s="38"/>
      <c r="AA2847" s="8"/>
      <c r="AB2847" s="366"/>
    </row>
    <row r="2848" spans="15:28">
      <c r="O2848" s="177"/>
      <c r="P2848" s="38"/>
      <c r="Q2848" s="38"/>
      <c r="R2848" s="178"/>
      <c r="S2848" s="38"/>
      <c r="T2848" s="178"/>
      <c r="U2848" s="38"/>
      <c r="AA2848" s="8"/>
      <c r="AB2848" s="366"/>
    </row>
    <row r="2849" spans="15:28">
      <c r="O2849" s="177"/>
      <c r="P2849" s="38"/>
      <c r="Q2849" s="38"/>
      <c r="R2849" s="178"/>
      <c r="S2849" s="38"/>
      <c r="T2849" s="178"/>
      <c r="U2849" s="38"/>
      <c r="AA2849" s="8"/>
      <c r="AB2849" s="366"/>
    </row>
    <row r="2850" spans="15:28">
      <c r="O2850" s="177"/>
      <c r="P2850" s="38"/>
      <c r="Q2850" s="38"/>
      <c r="R2850" s="178"/>
      <c r="S2850" s="38"/>
      <c r="T2850" s="178"/>
      <c r="U2850" s="38"/>
      <c r="AA2850" s="8"/>
      <c r="AB2850" s="366"/>
    </row>
    <row r="2851" spans="15:28">
      <c r="O2851" s="177"/>
      <c r="P2851" s="38"/>
      <c r="Q2851" s="38"/>
      <c r="R2851" s="178"/>
      <c r="S2851" s="38"/>
      <c r="T2851" s="178"/>
      <c r="U2851" s="38"/>
      <c r="AA2851" s="8"/>
      <c r="AB2851" s="366"/>
    </row>
    <row r="2852" spans="15:28">
      <c r="O2852" s="177"/>
      <c r="P2852" s="38"/>
      <c r="Q2852" s="38"/>
      <c r="R2852" s="178"/>
      <c r="S2852" s="38"/>
      <c r="T2852" s="178"/>
      <c r="U2852" s="38"/>
      <c r="AA2852" s="8"/>
      <c r="AB2852" s="366"/>
    </row>
    <row r="2853" spans="15:28">
      <c r="O2853" s="177"/>
      <c r="P2853" s="38"/>
      <c r="Q2853" s="38"/>
      <c r="R2853" s="178"/>
      <c r="S2853" s="38"/>
      <c r="T2853" s="178"/>
      <c r="U2853" s="38"/>
      <c r="AA2853" s="8"/>
      <c r="AB2853" s="366"/>
    </row>
    <row r="2854" spans="15:28">
      <c r="O2854" s="177"/>
      <c r="P2854" s="38"/>
      <c r="Q2854" s="38"/>
      <c r="R2854" s="178"/>
      <c r="S2854" s="38"/>
      <c r="T2854" s="178"/>
      <c r="U2854" s="38"/>
      <c r="AA2854" s="8"/>
      <c r="AB2854" s="366"/>
    </row>
    <row r="2855" spans="15:28">
      <c r="O2855" s="177"/>
      <c r="P2855" s="38"/>
      <c r="Q2855" s="38"/>
      <c r="R2855" s="178"/>
      <c r="S2855" s="38"/>
      <c r="T2855" s="178"/>
      <c r="U2855" s="38"/>
      <c r="AA2855" s="8"/>
      <c r="AB2855" s="366"/>
    </row>
    <row r="2856" spans="15:28">
      <c r="O2856" s="177"/>
      <c r="P2856" s="38"/>
      <c r="Q2856" s="38"/>
      <c r="R2856" s="178"/>
      <c r="S2856" s="38"/>
      <c r="T2856" s="178"/>
      <c r="U2856" s="38"/>
      <c r="AA2856" s="8"/>
      <c r="AB2856" s="366"/>
    </row>
    <row r="2857" spans="15:28">
      <c r="O2857" s="177"/>
      <c r="P2857" s="38"/>
      <c r="Q2857" s="38"/>
      <c r="R2857" s="178"/>
      <c r="S2857" s="38"/>
      <c r="T2857" s="178"/>
      <c r="U2857" s="38"/>
      <c r="AA2857" s="8"/>
      <c r="AB2857" s="366"/>
    </row>
    <row r="2858" spans="15:28">
      <c r="O2858" s="177"/>
      <c r="P2858" s="38"/>
      <c r="Q2858" s="38"/>
      <c r="R2858" s="178"/>
      <c r="S2858" s="38"/>
      <c r="T2858" s="178"/>
      <c r="U2858" s="38"/>
      <c r="AA2858" s="8"/>
      <c r="AB2858" s="366"/>
    </row>
    <row r="2859" spans="15:28">
      <c r="O2859" s="177"/>
      <c r="P2859" s="38"/>
      <c r="Q2859" s="38"/>
      <c r="R2859" s="178"/>
      <c r="S2859" s="38"/>
      <c r="T2859" s="178"/>
      <c r="U2859" s="38"/>
      <c r="AA2859" s="8"/>
      <c r="AB2859" s="366"/>
    </row>
    <row r="2860" spans="15:28">
      <c r="O2860" s="177"/>
      <c r="P2860" s="38"/>
      <c r="Q2860" s="38"/>
      <c r="R2860" s="178"/>
      <c r="S2860" s="38"/>
      <c r="T2860" s="178"/>
      <c r="U2860" s="38"/>
      <c r="AA2860" s="8"/>
      <c r="AB2860" s="366"/>
    </row>
    <row r="2861" spans="15:28">
      <c r="O2861" s="177"/>
      <c r="P2861" s="38"/>
      <c r="Q2861" s="38"/>
      <c r="R2861" s="178"/>
      <c r="S2861" s="38"/>
      <c r="T2861" s="178"/>
      <c r="U2861" s="38"/>
      <c r="AA2861" s="8"/>
      <c r="AB2861" s="366"/>
    </row>
    <row r="2862" spans="15:28">
      <c r="O2862" s="177"/>
      <c r="P2862" s="38"/>
      <c r="Q2862" s="38"/>
      <c r="R2862" s="178"/>
      <c r="S2862" s="38"/>
      <c r="T2862" s="178"/>
      <c r="U2862" s="38"/>
      <c r="AA2862" s="8"/>
      <c r="AB2862" s="366"/>
    </row>
    <row r="2863" spans="15:28">
      <c r="O2863" s="177"/>
      <c r="P2863" s="38"/>
      <c r="Q2863" s="38"/>
      <c r="R2863" s="178"/>
      <c r="S2863" s="38"/>
      <c r="T2863" s="178"/>
      <c r="U2863" s="38"/>
      <c r="AA2863" s="8"/>
      <c r="AB2863" s="366"/>
    </row>
    <row r="2864" spans="15:28">
      <c r="O2864" s="177"/>
      <c r="P2864" s="38"/>
      <c r="Q2864" s="38"/>
      <c r="R2864" s="178"/>
      <c r="S2864" s="38"/>
      <c r="T2864" s="178"/>
      <c r="U2864" s="38"/>
      <c r="AA2864" s="8"/>
      <c r="AB2864" s="366"/>
    </row>
    <row r="2865" spans="15:28">
      <c r="O2865" s="177"/>
      <c r="P2865" s="38"/>
      <c r="Q2865" s="38"/>
      <c r="R2865" s="178"/>
      <c r="S2865" s="38"/>
      <c r="T2865" s="178"/>
      <c r="U2865" s="38"/>
      <c r="AA2865" s="8"/>
      <c r="AB2865" s="366"/>
    </row>
    <row r="2866" spans="15:28">
      <c r="O2866" s="177"/>
      <c r="P2866" s="38"/>
      <c r="Q2866" s="38"/>
      <c r="R2866" s="178"/>
      <c r="S2866" s="38"/>
      <c r="T2866" s="178"/>
      <c r="U2866" s="38"/>
      <c r="AA2866" s="8"/>
      <c r="AB2866" s="366"/>
    </row>
    <row r="2867" spans="15:28">
      <c r="O2867" s="177"/>
      <c r="P2867" s="38"/>
      <c r="Q2867" s="38"/>
      <c r="R2867" s="178"/>
      <c r="S2867" s="38"/>
      <c r="T2867" s="178"/>
      <c r="U2867" s="38"/>
      <c r="AA2867" s="8"/>
      <c r="AB2867" s="366"/>
    </row>
    <row r="2868" spans="15:28">
      <c r="O2868" s="177"/>
      <c r="P2868" s="38"/>
      <c r="Q2868" s="38"/>
      <c r="R2868" s="178"/>
      <c r="S2868" s="38"/>
      <c r="T2868" s="178"/>
      <c r="U2868" s="38"/>
      <c r="AA2868" s="8"/>
      <c r="AB2868" s="366"/>
    </row>
    <row r="2869" spans="15:28">
      <c r="O2869" s="177"/>
      <c r="P2869" s="38"/>
      <c r="Q2869" s="38"/>
      <c r="R2869" s="178"/>
      <c r="S2869" s="38"/>
      <c r="T2869" s="178"/>
      <c r="U2869" s="38"/>
      <c r="AA2869" s="8"/>
      <c r="AB2869" s="366"/>
    </row>
    <row r="2870" spans="15:28">
      <c r="O2870" s="177"/>
      <c r="P2870" s="38"/>
      <c r="Q2870" s="38"/>
      <c r="R2870" s="178"/>
      <c r="S2870" s="38"/>
      <c r="T2870" s="178"/>
      <c r="U2870" s="38"/>
      <c r="AA2870" s="8"/>
      <c r="AB2870" s="366"/>
    </row>
    <row r="2871" spans="15:28">
      <c r="O2871" s="177"/>
      <c r="P2871" s="38"/>
      <c r="Q2871" s="38"/>
      <c r="R2871" s="178"/>
      <c r="S2871" s="38"/>
      <c r="T2871" s="178"/>
      <c r="U2871" s="38"/>
      <c r="AA2871" s="8"/>
      <c r="AB2871" s="366"/>
    </row>
    <row r="2872" spans="15:28">
      <c r="O2872" s="177"/>
      <c r="P2872" s="38"/>
      <c r="Q2872" s="38"/>
      <c r="R2872" s="178"/>
      <c r="S2872" s="38"/>
      <c r="T2872" s="178"/>
      <c r="U2872" s="38"/>
      <c r="AA2872" s="8"/>
      <c r="AB2872" s="366"/>
    </row>
    <row r="2873" spans="15:28">
      <c r="O2873" s="177"/>
      <c r="P2873" s="38"/>
      <c r="Q2873" s="38"/>
      <c r="R2873" s="178"/>
      <c r="S2873" s="38"/>
      <c r="T2873" s="178"/>
      <c r="U2873" s="38"/>
      <c r="AA2873" s="8"/>
      <c r="AB2873" s="366"/>
    </row>
    <row r="2874" spans="15:28">
      <c r="O2874" s="177"/>
      <c r="P2874" s="38"/>
      <c r="Q2874" s="38"/>
      <c r="R2874" s="178"/>
      <c r="S2874" s="38"/>
      <c r="T2874" s="178"/>
      <c r="U2874" s="38"/>
      <c r="AA2874" s="8"/>
      <c r="AB2874" s="366"/>
    </row>
    <row r="2875" spans="15:28">
      <c r="O2875" s="177"/>
      <c r="P2875" s="38"/>
      <c r="Q2875" s="38"/>
      <c r="R2875" s="178"/>
      <c r="S2875" s="38"/>
      <c r="T2875" s="178"/>
      <c r="U2875" s="38"/>
      <c r="AA2875" s="8"/>
      <c r="AB2875" s="366"/>
    </row>
    <row r="2876" spans="15:28">
      <c r="O2876" s="177"/>
      <c r="P2876" s="38"/>
      <c r="Q2876" s="38"/>
      <c r="R2876" s="178"/>
      <c r="S2876" s="38"/>
      <c r="T2876" s="178"/>
      <c r="U2876" s="38"/>
      <c r="AA2876" s="8"/>
      <c r="AB2876" s="366"/>
    </row>
    <row r="2877" spans="15:28">
      <c r="O2877" s="177"/>
      <c r="P2877" s="38"/>
      <c r="Q2877" s="38"/>
      <c r="R2877" s="178"/>
      <c r="S2877" s="38"/>
      <c r="T2877" s="178"/>
      <c r="U2877" s="38"/>
      <c r="AA2877" s="8"/>
      <c r="AB2877" s="366"/>
    </row>
    <row r="2878" spans="15:28">
      <c r="O2878" s="177"/>
      <c r="P2878" s="38"/>
      <c r="Q2878" s="38"/>
      <c r="R2878" s="178"/>
      <c r="S2878" s="38"/>
      <c r="T2878" s="178"/>
      <c r="U2878" s="38"/>
      <c r="AA2878" s="8"/>
      <c r="AB2878" s="366"/>
    </row>
    <row r="2879" spans="15:28">
      <c r="O2879" s="177"/>
      <c r="P2879" s="38"/>
      <c r="Q2879" s="38"/>
      <c r="R2879" s="178"/>
      <c r="S2879" s="38"/>
      <c r="T2879" s="178"/>
      <c r="U2879" s="38"/>
      <c r="AA2879" s="8"/>
      <c r="AB2879" s="366"/>
    </row>
    <row r="2880" spans="15:28">
      <c r="O2880" s="177"/>
      <c r="P2880" s="38"/>
      <c r="Q2880" s="38"/>
      <c r="R2880" s="178"/>
      <c r="S2880" s="38"/>
      <c r="T2880" s="178"/>
      <c r="U2880" s="38"/>
      <c r="AA2880" s="8"/>
      <c r="AB2880" s="366"/>
    </row>
    <row r="2881" spans="15:28">
      <c r="O2881" s="177"/>
      <c r="P2881" s="38"/>
      <c r="Q2881" s="38"/>
      <c r="R2881" s="178"/>
      <c r="S2881" s="38"/>
      <c r="T2881" s="178"/>
      <c r="U2881" s="38"/>
      <c r="AA2881" s="8"/>
      <c r="AB2881" s="366"/>
    </row>
    <row r="2882" spans="15:28">
      <c r="O2882" s="177"/>
      <c r="P2882" s="38"/>
      <c r="Q2882" s="38"/>
      <c r="R2882" s="178"/>
      <c r="S2882" s="38"/>
      <c r="T2882" s="178"/>
      <c r="U2882" s="38"/>
      <c r="AA2882" s="8"/>
      <c r="AB2882" s="366"/>
    </row>
    <row r="2883" spans="15:28">
      <c r="O2883" s="177"/>
      <c r="P2883" s="38"/>
      <c r="Q2883" s="38"/>
      <c r="R2883" s="178"/>
      <c r="S2883" s="38"/>
      <c r="T2883" s="178"/>
      <c r="U2883" s="38"/>
      <c r="AA2883" s="8"/>
      <c r="AB2883" s="366"/>
    </row>
    <row r="2884" spans="15:28">
      <c r="O2884" s="177"/>
      <c r="P2884" s="38"/>
      <c r="Q2884" s="38"/>
      <c r="R2884" s="178"/>
      <c r="S2884" s="38"/>
      <c r="T2884" s="178"/>
      <c r="U2884" s="38"/>
      <c r="AA2884" s="8"/>
      <c r="AB2884" s="366"/>
    </row>
    <row r="2885" spans="15:28">
      <c r="O2885" s="177"/>
      <c r="P2885" s="38"/>
      <c r="Q2885" s="38"/>
      <c r="R2885" s="178"/>
      <c r="S2885" s="38"/>
      <c r="T2885" s="178"/>
      <c r="U2885" s="38"/>
      <c r="AA2885" s="8"/>
      <c r="AB2885" s="366"/>
    </row>
    <row r="2886" spans="15:28">
      <c r="O2886" s="177"/>
      <c r="P2886" s="38"/>
      <c r="Q2886" s="38"/>
      <c r="R2886" s="178"/>
      <c r="S2886" s="38"/>
      <c r="T2886" s="178"/>
      <c r="U2886" s="38"/>
      <c r="AA2886" s="8"/>
      <c r="AB2886" s="366"/>
    </row>
    <row r="2887" spans="15:28">
      <c r="O2887" s="177"/>
      <c r="P2887" s="38"/>
      <c r="Q2887" s="38"/>
      <c r="R2887" s="178"/>
      <c r="S2887" s="38"/>
      <c r="T2887" s="178"/>
      <c r="U2887" s="38"/>
      <c r="AA2887" s="8"/>
      <c r="AB2887" s="366"/>
    </row>
    <row r="2888" spans="15:28">
      <c r="O2888" s="177"/>
      <c r="P2888" s="38"/>
      <c r="Q2888" s="38"/>
      <c r="R2888" s="178"/>
      <c r="S2888" s="38"/>
      <c r="T2888" s="178"/>
      <c r="U2888" s="38"/>
      <c r="AA2888" s="8"/>
      <c r="AB2888" s="366"/>
    </row>
    <row r="2889" spans="15:28">
      <c r="O2889" s="177"/>
      <c r="P2889" s="38"/>
      <c r="Q2889" s="38"/>
      <c r="R2889" s="178"/>
      <c r="S2889" s="38"/>
      <c r="T2889" s="178"/>
      <c r="U2889" s="38"/>
      <c r="AA2889" s="8"/>
      <c r="AB2889" s="366"/>
    </row>
    <row r="2890" spans="15:28">
      <c r="O2890" s="177"/>
      <c r="P2890" s="38"/>
      <c r="Q2890" s="38"/>
      <c r="R2890" s="178"/>
      <c r="S2890" s="38"/>
      <c r="T2890" s="178"/>
      <c r="U2890" s="38"/>
      <c r="AA2890" s="8"/>
      <c r="AB2890" s="366"/>
    </row>
    <row r="2891" spans="15:28">
      <c r="O2891" s="177"/>
      <c r="P2891" s="38"/>
      <c r="Q2891" s="38"/>
      <c r="R2891" s="178"/>
      <c r="S2891" s="38"/>
      <c r="T2891" s="178"/>
      <c r="U2891" s="38"/>
      <c r="AA2891" s="8"/>
      <c r="AB2891" s="366"/>
    </row>
    <row r="2892" spans="15:28">
      <c r="O2892" s="177"/>
      <c r="P2892" s="38"/>
      <c r="Q2892" s="38"/>
      <c r="R2892" s="178"/>
      <c r="S2892" s="38"/>
      <c r="T2892" s="178"/>
      <c r="U2892" s="38"/>
      <c r="AA2892" s="8"/>
      <c r="AB2892" s="366"/>
    </row>
    <row r="2893" spans="15:28">
      <c r="O2893" s="177"/>
      <c r="P2893" s="38"/>
      <c r="Q2893" s="38"/>
      <c r="R2893" s="178"/>
      <c r="S2893" s="38"/>
      <c r="T2893" s="178"/>
      <c r="U2893" s="38"/>
      <c r="AA2893" s="8"/>
      <c r="AB2893" s="366"/>
    </row>
    <row r="2894" spans="15:28">
      <c r="O2894" s="177"/>
      <c r="P2894" s="38"/>
      <c r="Q2894" s="38"/>
      <c r="R2894" s="178"/>
      <c r="S2894" s="38"/>
      <c r="T2894" s="178"/>
      <c r="U2894" s="38"/>
      <c r="AA2894" s="8"/>
      <c r="AB2894" s="366"/>
    </row>
    <row r="2895" spans="15:28">
      <c r="O2895" s="177"/>
      <c r="P2895" s="38"/>
      <c r="Q2895" s="38"/>
      <c r="R2895" s="178"/>
      <c r="S2895" s="38"/>
      <c r="T2895" s="178"/>
      <c r="U2895" s="38"/>
      <c r="AA2895" s="8"/>
      <c r="AB2895" s="366"/>
    </row>
    <row r="2896" spans="15:28">
      <c r="O2896" s="177"/>
      <c r="P2896" s="38"/>
      <c r="Q2896" s="38"/>
      <c r="R2896" s="178"/>
      <c r="S2896" s="38"/>
      <c r="T2896" s="178"/>
      <c r="U2896" s="38"/>
      <c r="AA2896" s="8"/>
      <c r="AB2896" s="366"/>
    </row>
    <row r="2897" spans="15:28">
      <c r="O2897" s="177"/>
      <c r="P2897" s="38"/>
      <c r="Q2897" s="38"/>
      <c r="R2897" s="178"/>
      <c r="S2897" s="38"/>
      <c r="T2897" s="178"/>
      <c r="U2897" s="38"/>
      <c r="AA2897" s="8"/>
      <c r="AB2897" s="366"/>
    </row>
    <row r="2898" spans="15:28">
      <c r="O2898" s="177"/>
      <c r="P2898" s="38"/>
      <c r="Q2898" s="38"/>
      <c r="R2898" s="178"/>
      <c r="S2898" s="38"/>
      <c r="T2898" s="178"/>
      <c r="U2898" s="38"/>
      <c r="AA2898" s="8"/>
      <c r="AB2898" s="366"/>
    </row>
    <row r="2899" spans="15:28">
      <c r="O2899" s="177"/>
      <c r="P2899" s="38"/>
      <c r="Q2899" s="38"/>
      <c r="R2899" s="178"/>
      <c r="S2899" s="38"/>
      <c r="T2899" s="178"/>
      <c r="U2899" s="38"/>
      <c r="AA2899" s="8"/>
      <c r="AB2899" s="366"/>
    </row>
    <row r="2900" spans="15:28">
      <c r="O2900" s="177"/>
      <c r="P2900" s="38"/>
      <c r="Q2900" s="38"/>
      <c r="R2900" s="178"/>
      <c r="S2900" s="38"/>
      <c r="T2900" s="178"/>
      <c r="U2900" s="38"/>
      <c r="AA2900" s="8"/>
      <c r="AB2900" s="366"/>
    </row>
    <row r="2901" spans="15:28">
      <c r="O2901" s="177"/>
      <c r="P2901" s="38"/>
      <c r="Q2901" s="38"/>
      <c r="R2901" s="178"/>
      <c r="S2901" s="38"/>
      <c r="T2901" s="178"/>
      <c r="U2901" s="38"/>
      <c r="AA2901" s="8"/>
      <c r="AB2901" s="366"/>
    </row>
    <row r="2902" spans="15:28">
      <c r="O2902" s="177"/>
      <c r="P2902" s="38"/>
      <c r="Q2902" s="38"/>
      <c r="R2902" s="178"/>
      <c r="S2902" s="38"/>
      <c r="T2902" s="178"/>
      <c r="U2902" s="38"/>
      <c r="AA2902" s="8"/>
      <c r="AB2902" s="366"/>
    </row>
    <row r="2903" spans="15:28">
      <c r="O2903" s="177"/>
      <c r="P2903" s="38"/>
      <c r="Q2903" s="38"/>
      <c r="R2903" s="178"/>
      <c r="S2903" s="38"/>
      <c r="T2903" s="178"/>
      <c r="U2903" s="38"/>
      <c r="AA2903" s="8"/>
      <c r="AB2903" s="366"/>
    </row>
    <row r="2904" spans="15:28">
      <c r="O2904" s="177"/>
      <c r="P2904" s="38"/>
      <c r="Q2904" s="38"/>
      <c r="R2904" s="178"/>
      <c r="S2904" s="38"/>
      <c r="T2904" s="178"/>
      <c r="U2904" s="38"/>
      <c r="AA2904" s="8"/>
      <c r="AB2904" s="366"/>
    </row>
    <row r="2905" spans="15:28">
      <c r="O2905" s="177"/>
      <c r="P2905" s="38"/>
      <c r="Q2905" s="38"/>
      <c r="R2905" s="178"/>
      <c r="S2905" s="38"/>
      <c r="T2905" s="178"/>
      <c r="U2905" s="38"/>
      <c r="AA2905" s="8"/>
      <c r="AB2905" s="366"/>
    </row>
    <row r="2906" spans="15:28">
      <c r="O2906" s="177"/>
      <c r="P2906" s="38"/>
      <c r="Q2906" s="38"/>
      <c r="R2906" s="178"/>
      <c r="S2906" s="38"/>
      <c r="T2906" s="178"/>
      <c r="U2906" s="38"/>
      <c r="AA2906" s="8"/>
      <c r="AB2906" s="366"/>
    </row>
    <row r="2907" spans="15:28">
      <c r="O2907" s="177"/>
      <c r="P2907" s="38"/>
      <c r="Q2907" s="38"/>
      <c r="R2907" s="178"/>
      <c r="S2907" s="38"/>
      <c r="T2907" s="178"/>
      <c r="U2907" s="38"/>
      <c r="AA2907" s="8"/>
      <c r="AB2907" s="366"/>
    </row>
    <row r="2908" spans="15:28">
      <c r="O2908" s="177"/>
      <c r="P2908" s="38"/>
      <c r="Q2908" s="38"/>
      <c r="R2908" s="178"/>
      <c r="S2908" s="38"/>
      <c r="T2908" s="178"/>
      <c r="U2908" s="38"/>
      <c r="AA2908" s="8"/>
      <c r="AB2908" s="366"/>
    </row>
    <row r="2909" spans="15:28">
      <c r="O2909" s="177"/>
      <c r="P2909" s="38"/>
      <c r="Q2909" s="38"/>
      <c r="R2909" s="178"/>
      <c r="S2909" s="38"/>
      <c r="T2909" s="178"/>
      <c r="U2909" s="38"/>
      <c r="AA2909" s="8"/>
      <c r="AB2909" s="366"/>
    </row>
    <row r="2910" spans="15:28">
      <c r="O2910" s="177"/>
      <c r="P2910" s="38"/>
      <c r="Q2910" s="38"/>
      <c r="R2910" s="178"/>
      <c r="S2910" s="38"/>
      <c r="T2910" s="178"/>
      <c r="U2910" s="38"/>
      <c r="AA2910" s="8"/>
      <c r="AB2910" s="366"/>
    </row>
    <row r="2911" spans="15:28">
      <c r="O2911" s="177"/>
      <c r="P2911" s="38"/>
      <c r="Q2911" s="38"/>
      <c r="R2911" s="178"/>
      <c r="S2911" s="38"/>
      <c r="T2911" s="178"/>
      <c r="U2911" s="38"/>
      <c r="AA2911" s="8"/>
      <c r="AB2911" s="366"/>
    </row>
    <row r="2912" spans="15:28">
      <c r="O2912" s="177"/>
      <c r="P2912" s="38"/>
      <c r="Q2912" s="38"/>
      <c r="R2912" s="178"/>
      <c r="S2912" s="38"/>
      <c r="T2912" s="178"/>
      <c r="U2912" s="38"/>
      <c r="AA2912" s="8"/>
      <c r="AB2912" s="366"/>
    </row>
    <row r="2913" spans="15:28">
      <c r="O2913" s="177"/>
      <c r="P2913" s="38"/>
      <c r="Q2913" s="38"/>
      <c r="R2913" s="178"/>
      <c r="S2913" s="38"/>
      <c r="T2913" s="178"/>
      <c r="U2913" s="38"/>
      <c r="AA2913" s="8"/>
      <c r="AB2913" s="366"/>
    </row>
    <row r="2914" spans="15:28">
      <c r="O2914" s="177"/>
      <c r="P2914" s="38"/>
      <c r="Q2914" s="38"/>
      <c r="R2914" s="178"/>
      <c r="S2914" s="38"/>
      <c r="T2914" s="178"/>
      <c r="U2914" s="38"/>
      <c r="AA2914" s="8"/>
      <c r="AB2914" s="366"/>
    </row>
    <row r="2915" spans="15:28">
      <c r="O2915" s="177"/>
      <c r="P2915" s="38"/>
      <c r="Q2915" s="38"/>
      <c r="R2915" s="178"/>
      <c r="S2915" s="38"/>
      <c r="T2915" s="178"/>
      <c r="U2915" s="38"/>
      <c r="AA2915" s="8"/>
      <c r="AB2915" s="366"/>
    </row>
    <row r="2916" spans="15:28">
      <c r="O2916" s="177"/>
      <c r="P2916" s="38"/>
      <c r="Q2916" s="38"/>
      <c r="R2916" s="178"/>
      <c r="S2916" s="38"/>
      <c r="T2916" s="178"/>
      <c r="U2916" s="38"/>
      <c r="AA2916" s="8"/>
      <c r="AB2916" s="366"/>
    </row>
    <row r="2917" spans="15:28">
      <c r="O2917" s="177"/>
      <c r="P2917" s="38"/>
      <c r="Q2917" s="38"/>
      <c r="R2917" s="178"/>
      <c r="S2917" s="38"/>
      <c r="T2917" s="178"/>
      <c r="U2917" s="38"/>
      <c r="AA2917" s="8"/>
      <c r="AB2917" s="366"/>
    </row>
    <row r="2918" spans="15:28">
      <c r="O2918" s="177"/>
      <c r="P2918" s="38"/>
      <c r="Q2918" s="38"/>
      <c r="R2918" s="178"/>
      <c r="S2918" s="38"/>
      <c r="T2918" s="178"/>
      <c r="U2918" s="38"/>
      <c r="AA2918" s="8"/>
      <c r="AB2918" s="366"/>
    </row>
    <row r="2919" spans="15:28">
      <c r="O2919" s="177"/>
      <c r="P2919" s="38"/>
      <c r="Q2919" s="38"/>
      <c r="R2919" s="178"/>
      <c r="S2919" s="38"/>
      <c r="T2919" s="178"/>
      <c r="U2919" s="38"/>
      <c r="AA2919" s="8"/>
      <c r="AB2919" s="366"/>
    </row>
    <row r="2920" spans="15:28">
      <c r="O2920" s="177"/>
      <c r="P2920" s="38"/>
      <c r="Q2920" s="38"/>
      <c r="R2920" s="178"/>
      <c r="S2920" s="38"/>
      <c r="T2920" s="178"/>
      <c r="U2920" s="38"/>
      <c r="AA2920" s="8"/>
      <c r="AB2920" s="366"/>
    </row>
    <row r="2921" spans="15:28">
      <c r="O2921" s="177"/>
      <c r="P2921" s="38"/>
      <c r="Q2921" s="38"/>
      <c r="R2921" s="178"/>
      <c r="S2921" s="38"/>
      <c r="T2921" s="178"/>
      <c r="U2921" s="38"/>
      <c r="AA2921" s="8"/>
      <c r="AB2921" s="366"/>
    </row>
    <row r="2922" spans="15:28">
      <c r="O2922" s="177"/>
      <c r="P2922" s="38"/>
      <c r="Q2922" s="38"/>
      <c r="R2922" s="178"/>
      <c r="S2922" s="38"/>
      <c r="T2922" s="178"/>
      <c r="U2922" s="38"/>
      <c r="AA2922" s="8"/>
      <c r="AB2922" s="366"/>
    </row>
    <row r="2923" spans="15:28">
      <c r="O2923" s="177"/>
      <c r="P2923" s="38"/>
      <c r="Q2923" s="38"/>
      <c r="R2923" s="178"/>
      <c r="S2923" s="38"/>
      <c r="T2923" s="178"/>
      <c r="U2923" s="38"/>
      <c r="AA2923" s="8"/>
      <c r="AB2923" s="366"/>
    </row>
    <row r="2924" spans="15:28">
      <c r="O2924" s="177"/>
      <c r="P2924" s="38"/>
      <c r="Q2924" s="38"/>
      <c r="R2924" s="178"/>
      <c r="S2924" s="38"/>
      <c r="T2924" s="178"/>
      <c r="U2924" s="38"/>
      <c r="AA2924" s="8"/>
      <c r="AB2924" s="366"/>
    </row>
    <row r="2925" spans="15:28">
      <c r="O2925" s="177"/>
      <c r="P2925" s="38"/>
      <c r="Q2925" s="38"/>
      <c r="R2925" s="178"/>
      <c r="S2925" s="38"/>
      <c r="T2925" s="178"/>
      <c r="U2925" s="38"/>
      <c r="AA2925" s="8"/>
      <c r="AB2925" s="366"/>
    </row>
    <row r="2926" spans="15:28">
      <c r="O2926" s="177"/>
      <c r="P2926" s="38"/>
      <c r="Q2926" s="38"/>
      <c r="R2926" s="178"/>
      <c r="S2926" s="38"/>
      <c r="T2926" s="178"/>
      <c r="U2926" s="38"/>
      <c r="AA2926" s="8"/>
      <c r="AB2926" s="366"/>
    </row>
    <row r="2927" spans="15:28">
      <c r="O2927" s="177"/>
      <c r="P2927" s="38"/>
      <c r="Q2927" s="38"/>
      <c r="R2927" s="178"/>
      <c r="S2927" s="38"/>
      <c r="T2927" s="178"/>
      <c r="U2927" s="38"/>
      <c r="AA2927" s="8"/>
      <c r="AB2927" s="366"/>
    </row>
    <row r="2928" spans="15:28">
      <c r="O2928" s="177"/>
      <c r="P2928" s="38"/>
      <c r="Q2928" s="38"/>
      <c r="R2928" s="178"/>
      <c r="S2928" s="38"/>
      <c r="T2928" s="178"/>
      <c r="U2928" s="38"/>
      <c r="AA2928" s="8"/>
      <c r="AB2928" s="366"/>
    </row>
    <row r="2929" spans="15:28">
      <c r="O2929" s="177"/>
      <c r="P2929" s="38"/>
      <c r="Q2929" s="38"/>
      <c r="R2929" s="178"/>
      <c r="S2929" s="38"/>
      <c r="T2929" s="178"/>
      <c r="U2929" s="38"/>
      <c r="AA2929" s="8"/>
      <c r="AB2929" s="366"/>
    </row>
    <row r="2930" spans="15:28">
      <c r="O2930" s="177"/>
      <c r="P2930" s="38"/>
      <c r="Q2930" s="38"/>
      <c r="R2930" s="178"/>
      <c r="S2930" s="38"/>
      <c r="T2930" s="178"/>
      <c r="U2930" s="38"/>
      <c r="AA2930" s="8"/>
      <c r="AB2930" s="366"/>
    </row>
    <row r="2931" spans="15:28">
      <c r="O2931" s="177"/>
      <c r="P2931" s="38"/>
      <c r="Q2931" s="38"/>
      <c r="R2931" s="178"/>
      <c r="S2931" s="38"/>
      <c r="T2931" s="178"/>
      <c r="U2931" s="38"/>
      <c r="AA2931" s="8"/>
      <c r="AB2931" s="366"/>
    </row>
    <row r="2932" spans="15:28">
      <c r="O2932" s="177"/>
      <c r="P2932" s="38"/>
      <c r="Q2932" s="38"/>
      <c r="R2932" s="178"/>
      <c r="S2932" s="38"/>
      <c r="T2932" s="178"/>
      <c r="U2932" s="38"/>
      <c r="AA2932" s="8"/>
      <c r="AB2932" s="366"/>
    </row>
    <row r="2933" spans="15:28">
      <c r="O2933" s="177"/>
      <c r="P2933" s="38"/>
      <c r="Q2933" s="38"/>
      <c r="R2933" s="178"/>
      <c r="S2933" s="38"/>
      <c r="T2933" s="178"/>
      <c r="U2933" s="38"/>
      <c r="AA2933" s="8"/>
      <c r="AB2933" s="366"/>
    </row>
    <row r="2934" spans="15:28">
      <c r="O2934" s="177"/>
      <c r="P2934" s="38"/>
      <c r="Q2934" s="38"/>
      <c r="R2934" s="178"/>
      <c r="S2934" s="38"/>
      <c r="T2934" s="178"/>
      <c r="U2934" s="38"/>
      <c r="AA2934" s="8"/>
      <c r="AB2934" s="366"/>
    </row>
    <row r="2935" spans="15:28">
      <c r="O2935" s="177"/>
      <c r="P2935" s="38"/>
      <c r="Q2935" s="38"/>
      <c r="R2935" s="178"/>
      <c r="S2935" s="38"/>
      <c r="T2935" s="178"/>
      <c r="U2935" s="38"/>
      <c r="AA2935" s="8"/>
      <c r="AB2935" s="366"/>
    </row>
    <row r="2936" spans="15:28">
      <c r="O2936" s="177"/>
      <c r="P2936" s="38"/>
      <c r="Q2936" s="38"/>
      <c r="R2936" s="178"/>
      <c r="S2936" s="38"/>
      <c r="T2936" s="178"/>
      <c r="U2936" s="38"/>
      <c r="AA2936" s="8"/>
      <c r="AB2936" s="366"/>
    </row>
    <row r="2937" spans="15:28">
      <c r="O2937" s="177"/>
      <c r="P2937" s="38"/>
      <c r="Q2937" s="38"/>
      <c r="R2937" s="178"/>
      <c r="S2937" s="38"/>
      <c r="T2937" s="178"/>
      <c r="U2937" s="38"/>
      <c r="AA2937" s="8"/>
      <c r="AB2937" s="366"/>
    </row>
    <row r="2938" spans="15:28">
      <c r="O2938" s="177"/>
      <c r="P2938" s="38"/>
      <c r="Q2938" s="38"/>
      <c r="R2938" s="178"/>
      <c r="S2938" s="38"/>
      <c r="T2938" s="178"/>
      <c r="U2938" s="38"/>
      <c r="AA2938" s="8"/>
      <c r="AB2938" s="366"/>
    </row>
    <row r="2939" spans="15:28">
      <c r="O2939" s="177"/>
      <c r="P2939" s="38"/>
      <c r="Q2939" s="38"/>
      <c r="R2939" s="178"/>
      <c r="S2939" s="38"/>
      <c r="T2939" s="178"/>
      <c r="U2939" s="38"/>
      <c r="AA2939" s="8"/>
      <c r="AB2939" s="366"/>
    </row>
    <row r="2940" spans="15:28">
      <c r="O2940" s="177"/>
      <c r="P2940" s="38"/>
      <c r="Q2940" s="38"/>
      <c r="R2940" s="178"/>
      <c r="S2940" s="38"/>
      <c r="T2940" s="178"/>
      <c r="U2940" s="38"/>
      <c r="AA2940" s="8"/>
      <c r="AB2940" s="366"/>
    </row>
    <row r="2941" spans="15:28">
      <c r="O2941" s="177"/>
      <c r="P2941" s="38"/>
      <c r="Q2941" s="38"/>
      <c r="R2941" s="178"/>
      <c r="S2941" s="38"/>
      <c r="T2941" s="178"/>
      <c r="U2941" s="38"/>
      <c r="AA2941" s="8"/>
      <c r="AB2941" s="366"/>
    </row>
    <row r="2942" spans="15:28">
      <c r="O2942" s="177"/>
      <c r="P2942" s="38"/>
      <c r="Q2942" s="38"/>
      <c r="R2942" s="178"/>
      <c r="S2942" s="38"/>
      <c r="T2942" s="178"/>
      <c r="U2942" s="38"/>
      <c r="AA2942" s="8"/>
      <c r="AB2942" s="366"/>
    </row>
    <row r="2943" spans="15:28">
      <c r="O2943" s="177"/>
      <c r="P2943" s="38"/>
      <c r="Q2943" s="38"/>
      <c r="R2943" s="178"/>
      <c r="S2943" s="38"/>
      <c r="T2943" s="178"/>
      <c r="U2943" s="38"/>
      <c r="AA2943" s="8"/>
      <c r="AB2943" s="366"/>
    </row>
    <row r="2944" spans="15:28">
      <c r="O2944" s="177"/>
      <c r="P2944" s="38"/>
      <c r="Q2944" s="38"/>
      <c r="R2944" s="178"/>
      <c r="S2944" s="38"/>
      <c r="T2944" s="178"/>
      <c r="U2944" s="38"/>
      <c r="AA2944" s="8"/>
      <c r="AB2944" s="366"/>
    </row>
    <row r="2945" spans="15:28">
      <c r="O2945" s="177"/>
      <c r="P2945" s="38"/>
      <c r="Q2945" s="38"/>
      <c r="R2945" s="178"/>
      <c r="S2945" s="38"/>
      <c r="T2945" s="178"/>
      <c r="U2945" s="38"/>
      <c r="AA2945" s="8"/>
      <c r="AB2945" s="366"/>
    </row>
    <row r="2946" spans="15:28">
      <c r="O2946" s="177"/>
      <c r="P2946" s="38"/>
      <c r="Q2946" s="38"/>
      <c r="R2946" s="178"/>
      <c r="S2946" s="38"/>
      <c r="T2946" s="178"/>
      <c r="U2946" s="38"/>
      <c r="AA2946" s="8"/>
      <c r="AB2946" s="366"/>
    </row>
    <row r="2947" spans="15:28">
      <c r="O2947" s="177"/>
      <c r="P2947" s="38"/>
      <c r="Q2947" s="38"/>
      <c r="R2947" s="178"/>
      <c r="S2947" s="38"/>
      <c r="T2947" s="178"/>
      <c r="U2947" s="38"/>
      <c r="AA2947" s="8"/>
      <c r="AB2947" s="366"/>
    </row>
    <row r="2948" spans="15:28">
      <c r="O2948" s="177"/>
      <c r="P2948" s="38"/>
      <c r="Q2948" s="38"/>
      <c r="R2948" s="178"/>
      <c r="S2948" s="38"/>
      <c r="T2948" s="178"/>
      <c r="U2948" s="38"/>
      <c r="AA2948" s="8"/>
      <c r="AB2948" s="366"/>
    </row>
    <row r="2949" spans="15:28">
      <c r="O2949" s="177"/>
      <c r="P2949" s="38"/>
      <c r="Q2949" s="38"/>
      <c r="R2949" s="178"/>
      <c r="S2949" s="38"/>
      <c r="T2949" s="178"/>
      <c r="U2949" s="38"/>
      <c r="AA2949" s="8"/>
      <c r="AB2949" s="366"/>
    </row>
    <row r="2950" spans="15:28">
      <c r="O2950" s="177"/>
      <c r="P2950" s="38"/>
      <c r="Q2950" s="38"/>
      <c r="R2950" s="178"/>
      <c r="S2950" s="38"/>
      <c r="T2950" s="178"/>
      <c r="U2950" s="38"/>
      <c r="AA2950" s="8"/>
      <c r="AB2950" s="366"/>
    </row>
    <row r="2951" spans="15:28">
      <c r="O2951" s="177"/>
      <c r="P2951" s="38"/>
      <c r="Q2951" s="38"/>
      <c r="R2951" s="178"/>
      <c r="S2951" s="38"/>
      <c r="T2951" s="178"/>
      <c r="U2951" s="38"/>
      <c r="AA2951" s="8"/>
      <c r="AB2951" s="366"/>
    </row>
    <row r="2952" spans="15:28">
      <c r="O2952" s="177"/>
      <c r="P2952" s="38"/>
      <c r="Q2952" s="38"/>
      <c r="R2952" s="178"/>
      <c r="S2952" s="38"/>
      <c r="T2952" s="178"/>
      <c r="U2952" s="38"/>
      <c r="AA2952" s="8"/>
      <c r="AB2952" s="366"/>
    </row>
    <row r="2953" spans="15:28">
      <c r="O2953" s="177"/>
      <c r="P2953" s="38"/>
      <c r="Q2953" s="38"/>
      <c r="R2953" s="178"/>
      <c r="S2953" s="38"/>
      <c r="T2953" s="178"/>
      <c r="U2953" s="38"/>
      <c r="AA2953" s="8"/>
      <c r="AB2953" s="366"/>
    </row>
    <row r="2954" spans="15:28">
      <c r="O2954" s="177"/>
      <c r="P2954" s="38"/>
      <c r="Q2954" s="38"/>
      <c r="R2954" s="178"/>
      <c r="S2954" s="38"/>
      <c r="T2954" s="178"/>
      <c r="U2954" s="38"/>
      <c r="AA2954" s="8"/>
      <c r="AB2954" s="366"/>
    </row>
    <row r="2955" spans="15:28">
      <c r="O2955" s="177"/>
      <c r="P2955" s="38"/>
      <c r="Q2955" s="38"/>
      <c r="R2955" s="178"/>
      <c r="S2955" s="38"/>
      <c r="T2955" s="178"/>
      <c r="U2955" s="38"/>
      <c r="AA2955" s="8"/>
      <c r="AB2955" s="366"/>
    </row>
    <row r="2956" spans="15:28">
      <c r="O2956" s="177"/>
      <c r="P2956" s="38"/>
      <c r="Q2956" s="38"/>
      <c r="R2956" s="178"/>
      <c r="S2956" s="38"/>
      <c r="T2956" s="178"/>
      <c r="U2956" s="38"/>
      <c r="AA2956" s="8"/>
      <c r="AB2956" s="366"/>
    </row>
    <row r="2957" spans="15:28">
      <c r="O2957" s="177"/>
      <c r="P2957" s="38"/>
      <c r="Q2957" s="38"/>
      <c r="R2957" s="178"/>
      <c r="S2957" s="38"/>
      <c r="T2957" s="178"/>
      <c r="U2957" s="38"/>
      <c r="AA2957" s="8"/>
      <c r="AB2957" s="366"/>
    </row>
    <row r="2958" spans="15:28">
      <c r="O2958" s="177"/>
      <c r="P2958" s="38"/>
      <c r="Q2958" s="38"/>
      <c r="R2958" s="178"/>
      <c r="S2958" s="38"/>
      <c r="T2958" s="178"/>
      <c r="U2958" s="38"/>
      <c r="AA2958" s="8"/>
      <c r="AB2958" s="366"/>
    </row>
    <row r="2959" spans="15:28">
      <c r="O2959" s="177"/>
      <c r="P2959" s="38"/>
      <c r="Q2959" s="38"/>
      <c r="R2959" s="178"/>
      <c r="S2959" s="38"/>
      <c r="T2959" s="178"/>
      <c r="U2959" s="38"/>
      <c r="AA2959" s="8"/>
      <c r="AB2959" s="366"/>
    </row>
    <row r="2960" spans="15:28">
      <c r="O2960" s="177"/>
      <c r="P2960" s="38"/>
      <c r="Q2960" s="38"/>
      <c r="R2960" s="178"/>
      <c r="S2960" s="38"/>
      <c r="T2960" s="178"/>
      <c r="U2960" s="38"/>
      <c r="AA2960" s="8"/>
      <c r="AB2960" s="366"/>
    </row>
    <row r="2961" spans="15:28">
      <c r="O2961" s="177"/>
      <c r="P2961" s="38"/>
      <c r="Q2961" s="38"/>
      <c r="R2961" s="178"/>
      <c r="S2961" s="38"/>
      <c r="T2961" s="178"/>
      <c r="U2961" s="38"/>
      <c r="AA2961" s="8"/>
      <c r="AB2961" s="366"/>
    </row>
    <row r="2962" spans="15:28">
      <c r="O2962" s="177"/>
      <c r="P2962" s="38"/>
      <c r="Q2962" s="38"/>
      <c r="R2962" s="178"/>
      <c r="S2962" s="38"/>
      <c r="T2962" s="178"/>
      <c r="U2962" s="38"/>
      <c r="AA2962" s="8"/>
      <c r="AB2962" s="366"/>
    </row>
    <row r="2963" spans="15:28">
      <c r="O2963" s="177"/>
      <c r="P2963" s="38"/>
      <c r="Q2963" s="38"/>
      <c r="R2963" s="178"/>
      <c r="S2963" s="38"/>
      <c r="T2963" s="178"/>
      <c r="U2963" s="38"/>
      <c r="AA2963" s="8"/>
      <c r="AB2963" s="366"/>
    </row>
    <row r="2964" spans="15:28">
      <c r="O2964" s="177"/>
      <c r="P2964" s="38"/>
      <c r="Q2964" s="38"/>
      <c r="R2964" s="178"/>
      <c r="S2964" s="38"/>
      <c r="T2964" s="178"/>
      <c r="U2964" s="38"/>
      <c r="AA2964" s="8"/>
      <c r="AB2964" s="366"/>
    </row>
    <row r="2965" spans="15:28">
      <c r="O2965" s="177"/>
      <c r="P2965" s="38"/>
      <c r="Q2965" s="38"/>
      <c r="R2965" s="178"/>
      <c r="S2965" s="38"/>
      <c r="T2965" s="178"/>
      <c r="U2965" s="38"/>
      <c r="AA2965" s="8"/>
      <c r="AB2965" s="366"/>
    </row>
    <row r="2966" spans="15:28">
      <c r="O2966" s="177"/>
      <c r="P2966" s="38"/>
      <c r="Q2966" s="38"/>
      <c r="R2966" s="178"/>
      <c r="S2966" s="38"/>
      <c r="T2966" s="178"/>
      <c r="U2966" s="38"/>
      <c r="AA2966" s="8"/>
      <c r="AB2966" s="366"/>
    </row>
    <row r="2967" spans="15:28">
      <c r="O2967" s="177"/>
      <c r="P2967" s="38"/>
      <c r="Q2967" s="38"/>
      <c r="R2967" s="178"/>
      <c r="S2967" s="38"/>
      <c r="T2967" s="178"/>
      <c r="U2967" s="38"/>
      <c r="AA2967" s="8"/>
      <c r="AB2967" s="366"/>
    </row>
    <row r="2968" spans="15:28">
      <c r="O2968" s="177"/>
      <c r="P2968" s="38"/>
      <c r="Q2968" s="38"/>
      <c r="R2968" s="178"/>
      <c r="S2968" s="38"/>
      <c r="T2968" s="178"/>
      <c r="U2968" s="38"/>
      <c r="AA2968" s="8"/>
      <c r="AB2968" s="366"/>
    </row>
    <row r="2969" spans="15:28">
      <c r="O2969" s="177"/>
      <c r="P2969" s="38"/>
      <c r="Q2969" s="38"/>
      <c r="R2969" s="178"/>
      <c r="S2969" s="38"/>
      <c r="T2969" s="178"/>
      <c r="U2969" s="38"/>
      <c r="AA2969" s="8"/>
      <c r="AB2969" s="366"/>
    </row>
    <row r="2970" spans="15:28">
      <c r="O2970" s="177"/>
      <c r="P2970" s="38"/>
      <c r="Q2970" s="38"/>
      <c r="R2970" s="178"/>
      <c r="S2970" s="38"/>
      <c r="T2970" s="178"/>
      <c r="U2970" s="38"/>
      <c r="AA2970" s="8"/>
      <c r="AB2970" s="366"/>
    </row>
    <row r="2971" spans="15:28">
      <c r="O2971" s="177"/>
      <c r="P2971" s="38"/>
      <c r="Q2971" s="38"/>
      <c r="R2971" s="178"/>
      <c r="S2971" s="38"/>
      <c r="T2971" s="178"/>
      <c r="U2971" s="38"/>
      <c r="AA2971" s="8"/>
      <c r="AB2971" s="366"/>
    </row>
    <row r="2972" spans="15:28">
      <c r="O2972" s="177"/>
      <c r="P2972" s="38"/>
      <c r="Q2972" s="38"/>
      <c r="R2972" s="178"/>
      <c r="S2972" s="38"/>
      <c r="T2972" s="178"/>
      <c r="U2972" s="38"/>
      <c r="AA2972" s="8"/>
      <c r="AB2972" s="366"/>
    </row>
    <row r="2973" spans="15:28">
      <c r="O2973" s="177"/>
      <c r="P2973" s="38"/>
      <c r="Q2973" s="38"/>
      <c r="R2973" s="178"/>
      <c r="S2973" s="38"/>
      <c r="T2973" s="178"/>
      <c r="U2973" s="38"/>
      <c r="AA2973" s="8"/>
      <c r="AB2973" s="366"/>
    </row>
    <row r="2974" spans="15:28">
      <c r="O2974" s="177"/>
      <c r="P2974" s="38"/>
      <c r="Q2974" s="38"/>
      <c r="R2974" s="178"/>
      <c r="S2974" s="38"/>
      <c r="T2974" s="178"/>
      <c r="U2974" s="38"/>
      <c r="AA2974" s="8"/>
      <c r="AB2974" s="366"/>
    </row>
    <row r="2975" spans="15:28">
      <c r="O2975" s="177"/>
      <c r="P2975" s="38"/>
      <c r="Q2975" s="38"/>
      <c r="R2975" s="178"/>
      <c r="S2975" s="38"/>
      <c r="T2975" s="178"/>
      <c r="U2975" s="38"/>
      <c r="AA2975" s="8"/>
      <c r="AB2975" s="366"/>
    </row>
    <row r="2976" spans="15:28">
      <c r="O2976" s="177"/>
      <c r="P2976" s="38"/>
      <c r="Q2976" s="38"/>
      <c r="R2976" s="178"/>
      <c r="S2976" s="38"/>
      <c r="T2976" s="178"/>
      <c r="U2976" s="38"/>
      <c r="AA2976" s="8"/>
      <c r="AB2976" s="366"/>
    </row>
    <row r="2977" spans="15:28">
      <c r="O2977" s="177"/>
      <c r="P2977" s="38"/>
      <c r="Q2977" s="38"/>
      <c r="R2977" s="178"/>
      <c r="S2977" s="38"/>
      <c r="T2977" s="178"/>
      <c r="U2977" s="38"/>
      <c r="AA2977" s="8"/>
      <c r="AB2977" s="366"/>
    </row>
    <row r="2978" spans="15:28">
      <c r="O2978" s="177"/>
      <c r="P2978" s="38"/>
      <c r="Q2978" s="38"/>
      <c r="R2978" s="178"/>
      <c r="S2978" s="38"/>
      <c r="T2978" s="178"/>
      <c r="U2978" s="38"/>
      <c r="AA2978" s="8"/>
      <c r="AB2978" s="366"/>
    </row>
    <row r="2979" spans="15:28">
      <c r="O2979" s="177"/>
      <c r="P2979" s="38"/>
      <c r="Q2979" s="38"/>
      <c r="R2979" s="178"/>
      <c r="S2979" s="38"/>
      <c r="T2979" s="178"/>
      <c r="U2979" s="38"/>
      <c r="AA2979" s="8"/>
      <c r="AB2979" s="366"/>
    </row>
    <row r="2980" spans="15:28">
      <c r="O2980" s="177"/>
      <c r="P2980" s="38"/>
      <c r="Q2980" s="38"/>
      <c r="R2980" s="178"/>
      <c r="S2980" s="38"/>
      <c r="T2980" s="178"/>
      <c r="U2980" s="38"/>
      <c r="AA2980" s="8"/>
      <c r="AB2980" s="366"/>
    </row>
    <row r="2981" spans="15:28">
      <c r="O2981" s="177"/>
      <c r="P2981" s="38"/>
      <c r="Q2981" s="38"/>
      <c r="R2981" s="178"/>
      <c r="S2981" s="38"/>
      <c r="T2981" s="178"/>
      <c r="U2981" s="38"/>
      <c r="AA2981" s="8"/>
      <c r="AB2981" s="366"/>
    </row>
    <row r="2982" spans="15:28">
      <c r="O2982" s="177"/>
      <c r="P2982" s="38"/>
      <c r="Q2982" s="38"/>
      <c r="R2982" s="178"/>
      <c r="S2982" s="38"/>
      <c r="T2982" s="178"/>
      <c r="U2982" s="38"/>
      <c r="AA2982" s="8"/>
      <c r="AB2982" s="366"/>
    </row>
    <row r="2983" spans="15:28">
      <c r="O2983" s="177"/>
      <c r="P2983" s="38"/>
      <c r="Q2983" s="38"/>
      <c r="R2983" s="178"/>
      <c r="S2983" s="38"/>
      <c r="T2983" s="178"/>
      <c r="U2983" s="38"/>
      <c r="AA2983" s="8"/>
      <c r="AB2983" s="366"/>
    </row>
    <row r="2984" spans="15:28">
      <c r="O2984" s="177"/>
      <c r="P2984" s="38"/>
      <c r="Q2984" s="38"/>
      <c r="R2984" s="178"/>
      <c r="S2984" s="38"/>
      <c r="T2984" s="178"/>
      <c r="U2984" s="38"/>
      <c r="AA2984" s="8"/>
      <c r="AB2984" s="366"/>
    </row>
    <row r="2985" spans="15:28">
      <c r="O2985" s="177"/>
      <c r="P2985" s="38"/>
      <c r="Q2985" s="38"/>
      <c r="R2985" s="178"/>
      <c r="S2985" s="38"/>
      <c r="T2985" s="178"/>
      <c r="U2985" s="38"/>
      <c r="AA2985" s="8"/>
      <c r="AB2985" s="366"/>
    </row>
    <row r="2986" spans="15:28">
      <c r="O2986" s="177"/>
      <c r="P2986" s="38"/>
      <c r="Q2986" s="38"/>
      <c r="R2986" s="178"/>
      <c r="S2986" s="38"/>
      <c r="T2986" s="178"/>
      <c r="U2986" s="38"/>
      <c r="AA2986" s="8"/>
      <c r="AB2986" s="366"/>
    </row>
    <row r="2987" spans="15:28">
      <c r="O2987" s="177"/>
      <c r="P2987" s="38"/>
      <c r="Q2987" s="38"/>
      <c r="R2987" s="178"/>
      <c r="S2987" s="38"/>
      <c r="T2987" s="178"/>
      <c r="U2987" s="38"/>
      <c r="AA2987" s="8"/>
      <c r="AB2987" s="366"/>
    </row>
    <row r="2988" spans="15:28">
      <c r="O2988" s="177"/>
      <c r="P2988" s="38"/>
      <c r="Q2988" s="38"/>
      <c r="R2988" s="178"/>
      <c r="S2988" s="38"/>
      <c r="T2988" s="178"/>
      <c r="U2988" s="38"/>
      <c r="AA2988" s="8"/>
      <c r="AB2988" s="366"/>
    </row>
    <row r="2989" spans="15:28">
      <c r="O2989" s="177"/>
      <c r="P2989" s="38"/>
      <c r="Q2989" s="38"/>
      <c r="R2989" s="178"/>
      <c r="S2989" s="38"/>
      <c r="T2989" s="178"/>
      <c r="U2989" s="38"/>
      <c r="AA2989" s="8"/>
      <c r="AB2989" s="366"/>
    </row>
    <row r="2990" spans="15:28">
      <c r="O2990" s="177"/>
      <c r="P2990" s="38"/>
      <c r="Q2990" s="38"/>
      <c r="R2990" s="178"/>
      <c r="S2990" s="38"/>
      <c r="T2990" s="178"/>
      <c r="U2990" s="38"/>
      <c r="AA2990" s="8"/>
      <c r="AB2990" s="366"/>
    </row>
    <row r="2991" spans="15:28">
      <c r="O2991" s="177"/>
      <c r="P2991" s="38"/>
      <c r="Q2991" s="38"/>
      <c r="R2991" s="178"/>
      <c r="S2991" s="38"/>
      <c r="T2991" s="178"/>
      <c r="U2991" s="38"/>
      <c r="AA2991" s="8"/>
      <c r="AB2991" s="366"/>
    </row>
    <row r="2992" spans="15:28">
      <c r="O2992" s="177"/>
      <c r="P2992" s="38"/>
      <c r="Q2992" s="38"/>
      <c r="R2992" s="178"/>
      <c r="S2992" s="38"/>
      <c r="T2992" s="178"/>
      <c r="U2992" s="38"/>
      <c r="AA2992" s="8"/>
      <c r="AB2992" s="366"/>
    </row>
    <row r="2993" spans="15:28">
      <c r="O2993" s="177"/>
      <c r="P2993" s="38"/>
      <c r="Q2993" s="38"/>
      <c r="R2993" s="178"/>
      <c r="S2993" s="38"/>
      <c r="T2993" s="178"/>
      <c r="U2993" s="38"/>
      <c r="AA2993" s="8"/>
      <c r="AB2993" s="366"/>
    </row>
    <row r="2994" spans="15:28">
      <c r="O2994" s="177"/>
      <c r="P2994" s="38"/>
      <c r="Q2994" s="38"/>
      <c r="R2994" s="178"/>
      <c r="S2994" s="38"/>
      <c r="T2994" s="178"/>
      <c r="U2994" s="38"/>
      <c r="AA2994" s="8"/>
      <c r="AB2994" s="366"/>
    </row>
    <row r="2995" spans="15:28">
      <c r="O2995" s="177"/>
      <c r="P2995" s="38"/>
      <c r="Q2995" s="38"/>
      <c r="R2995" s="178"/>
      <c r="S2995" s="38"/>
      <c r="T2995" s="178"/>
      <c r="U2995" s="38"/>
      <c r="AA2995" s="8"/>
      <c r="AB2995" s="366"/>
    </row>
    <row r="2996" spans="15:28">
      <c r="O2996" s="177"/>
      <c r="P2996" s="38"/>
      <c r="Q2996" s="38"/>
      <c r="R2996" s="178"/>
      <c r="S2996" s="38"/>
      <c r="T2996" s="178"/>
      <c r="U2996" s="38"/>
      <c r="AA2996" s="8"/>
      <c r="AB2996" s="366"/>
    </row>
    <row r="2997" spans="15:28">
      <c r="O2997" s="177"/>
      <c r="P2997" s="38"/>
      <c r="Q2997" s="38"/>
      <c r="R2997" s="178"/>
      <c r="S2997" s="38"/>
      <c r="T2997" s="178"/>
      <c r="U2997" s="38"/>
      <c r="AA2997" s="8"/>
      <c r="AB2997" s="366"/>
    </row>
    <row r="2998" spans="15:28">
      <c r="O2998" s="177"/>
      <c r="P2998" s="38"/>
      <c r="Q2998" s="38"/>
      <c r="R2998" s="178"/>
      <c r="S2998" s="38"/>
      <c r="T2998" s="178"/>
      <c r="U2998" s="38"/>
      <c r="AA2998" s="8"/>
      <c r="AB2998" s="366"/>
    </row>
    <row r="2999" spans="15:28">
      <c r="O2999" s="177"/>
      <c r="P2999" s="38"/>
      <c r="Q2999" s="38"/>
      <c r="R2999" s="178"/>
      <c r="S2999" s="38"/>
      <c r="T2999" s="178"/>
      <c r="U2999" s="38"/>
      <c r="AA2999" s="8"/>
      <c r="AB2999" s="366"/>
    </row>
    <row r="3000" spans="15:28">
      <c r="O3000" s="177"/>
      <c r="P3000" s="38"/>
      <c r="Q3000" s="38"/>
      <c r="R3000" s="178"/>
      <c r="S3000" s="38"/>
      <c r="T3000" s="178"/>
      <c r="U3000" s="38"/>
      <c r="AA3000" s="8"/>
      <c r="AB3000" s="366"/>
    </row>
    <row r="3001" spans="15:28">
      <c r="O3001" s="177"/>
      <c r="P3001" s="38"/>
      <c r="Q3001" s="38"/>
      <c r="R3001" s="178"/>
      <c r="S3001" s="38"/>
      <c r="T3001" s="178"/>
      <c r="U3001" s="38"/>
      <c r="AA3001" s="8"/>
      <c r="AB3001" s="366"/>
    </row>
    <row r="3002" spans="15:28">
      <c r="O3002" s="177"/>
      <c r="P3002" s="38"/>
      <c r="Q3002" s="38"/>
      <c r="R3002" s="178"/>
      <c r="S3002" s="38"/>
      <c r="T3002" s="178"/>
      <c r="U3002" s="38"/>
      <c r="AA3002" s="8"/>
      <c r="AB3002" s="366"/>
    </row>
    <row r="3003" spans="15:28">
      <c r="O3003" s="177"/>
      <c r="P3003" s="38"/>
      <c r="Q3003" s="38"/>
      <c r="R3003" s="178"/>
      <c r="S3003" s="38"/>
      <c r="T3003" s="178"/>
      <c r="U3003" s="38"/>
      <c r="AA3003" s="8"/>
      <c r="AB3003" s="366"/>
    </row>
    <row r="3004" spans="15:28">
      <c r="O3004" s="177"/>
      <c r="P3004" s="38"/>
      <c r="Q3004" s="38"/>
      <c r="R3004" s="178"/>
      <c r="S3004" s="38"/>
      <c r="T3004" s="178"/>
      <c r="U3004" s="38"/>
      <c r="AA3004" s="8"/>
      <c r="AB3004" s="366"/>
    </row>
    <row r="3005" spans="15:28">
      <c r="O3005" s="177"/>
      <c r="P3005" s="38"/>
      <c r="Q3005" s="38"/>
      <c r="R3005" s="178"/>
      <c r="S3005" s="38"/>
      <c r="T3005" s="178"/>
      <c r="U3005" s="38"/>
      <c r="AA3005" s="8"/>
      <c r="AB3005" s="366"/>
    </row>
    <row r="3006" spans="15:28">
      <c r="O3006" s="177"/>
      <c r="P3006" s="38"/>
      <c r="Q3006" s="38"/>
      <c r="R3006" s="178"/>
      <c r="S3006" s="38"/>
      <c r="T3006" s="178"/>
      <c r="U3006" s="38"/>
      <c r="AA3006" s="8"/>
      <c r="AB3006" s="366"/>
    </row>
    <row r="3007" spans="15:28">
      <c r="O3007" s="177"/>
      <c r="P3007" s="38"/>
      <c r="Q3007" s="38"/>
      <c r="R3007" s="178"/>
      <c r="S3007" s="38"/>
      <c r="T3007" s="178"/>
      <c r="U3007" s="38"/>
      <c r="AA3007" s="8"/>
      <c r="AB3007" s="366"/>
    </row>
    <row r="3008" spans="15:28">
      <c r="O3008" s="177"/>
      <c r="P3008" s="38"/>
      <c r="Q3008" s="38"/>
      <c r="R3008" s="178"/>
      <c r="S3008" s="38"/>
      <c r="T3008" s="178"/>
      <c r="U3008" s="38"/>
      <c r="AA3008" s="8"/>
      <c r="AB3008" s="366"/>
    </row>
    <row r="3009" spans="15:28">
      <c r="O3009" s="177"/>
      <c r="P3009" s="38"/>
      <c r="Q3009" s="38"/>
      <c r="R3009" s="178"/>
      <c r="S3009" s="38"/>
      <c r="T3009" s="178"/>
      <c r="U3009" s="38"/>
      <c r="AA3009" s="8"/>
      <c r="AB3009" s="366"/>
    </row>
    <row r="3010" spans="15:28">
      <c r="O3010" s="177"/>
      <c r="P3010" s="38"/>
      <c r="Q3010" s="38"/>
      <c r="R3010" s="178"/>
      <c r="S3010" s="38"/>
      <c r="T3010" s="178"/>
      <c r="U3010" s="38"/>
      <c r="AA3010" s="8"/>
      <c r="AB3010" s="366"/>
    </row>
    <row r="3011" spans="15:28">
      <c r="O3011" s="177"/>
      <c r="P3011" s="38"/>
      <c r="Q3011" s="38"/>
      <c r="R3011" s="178"/>
      <c r="S3011" s="38"/>
      <c r="T3011" s="178"/>
      <c r="U3011" s="38"/>
      <c r="AA3011" s="8"/>
      <c r="AB3011" s="366"/>
    </row>
    <row r="3012" spans="15:28">
      <c r="O3012" s="177"/>
      <c r="P3012" s="38"/>
      <c r="Q3012" s="38"/>
      <c r="R3012" s="178"/>
      <c r="S3012" s="38"/>
      <c r="T3012" s="178"/>
      <c r="U3012" s="38"/>
      <c r="AA3012" s="8"/>
      <c r="AB3012" s="366"/>
    </row>
    <row r="3013" spans="15:28">
      <c r="O3013" s="177"/>
      <c r="P3013" s="38"/>
      <c r="Q3013" s="38"/>
      <c r="R3013" s="178"/>
      <c r="S3013" s="38"/>
      <c r="T3013" s="178"/>
      <c r="U3013" s="38"/>
      <c r="AA3013" s="8"/>
      <c r="AB3013" s="366"/>
    </row>
    <row r="3014" spans="15:28">
      <c r="O3014" s="177"/>
      <c r="P3014" s="38"/>
      <c r="Q3014" s="38"/>
      <c r="R3014" s="178"/>
      <c r="S3014" s="38"/>
      <c r="T3014" s="178"/>
      <c r="U3014" s="38"/>
      <c r="AA3014" s="8"/>
      <c r="AB3014" s="366"/>
    </row>
    <row r="3015" spans="15:28">
      <c r="O3015" s="177"/>
      <c r="P3015" s="38"/>
      <c r="Q3015" s="38"/>
      <c r="R3015" s="178"/>
      <c r="S3015" s="38"/>
      <c r="T3015" s="178"/>
      <c r="U3015" s="38"/>
      <c r="AA3015" s="8"/>
      <c r="AB3015" s="366"/>
    </row>
    <row r="3016" spans="15:28">
      <c r="O3016" s="177"/>
      <c r="P3016" s="38"/>
      <c r="Q3016" s="38"/>
      <c r="R3016" s="178"/>
      <c r="S3016" s="38"/>
      <c r="T3016" s="178"/>
      <c r="U3016" s="38"/>
      <c r="AA3016" s="8"/>
      <c r="AB3016" s="366"/>
    </row>
    <row r="3017" spans="15:28">
      <c r="O3017" s="177"/>
      <c r="P3017" s="38"/>
      <c r="Q3017" s="38"/>
      <c r="R3017" s="178"/>
      <c r="S3017" s="38"/>
      <c r="T3017" s="178"/>
      <c r="U3017" s="38"/>
      <c r="AA3017" s="8"/>
      <c r="AB3017" s="366"/>
    </row>
    <row r="3018" spans="15:28">
      <c r="O3018" s="177"/>
      <c r="P3018" s="38"/>
      <c r="Q3018" s="38"/>
      <c r="R3018" s="178"/>
      <c r="S3018" s="38"/>
      <c r="T3018" s="178"/>
      <c r="U3018" s="38"/>
      <c r="AA3018" s="8"/>
      <c r="AB3018" s="366"/>
    </row>
    <row r="3019" spans="15:28">
      <c r="O3019" s="177"/>
      <c r="P3019" s="38"/>
      <c r="Q3019" s="38"/>
      <c r="R3019" s="178"/>
      <c r="S3019" s="38"/>
      <c r="T3019" s="178"/>
      <c r="U3019" s="38"/>
      <c r="AA3019" s="8"/>
      <c r="AB3019" s="366"/>
    </row>
    <row r="3020" spans="15:28">
      <c r="O3020" s="177"/>
      <c r="P3020" s="38"/>
      <c r="Q3020" s="38"/>
      <c r="R3020" s="178"/>
      <c r="S3020" s="38"/>
      <c r="T3020" s="178"/>
      <c r="U3020" s="38"/>
      <c r="AA3020" s="8"/>
      <c r="AB3020" s="366"/>
    </row>
    <row r="3021" spans="15:28">
      <c r="O3021" s="177"/>
      <c r="P3021" s="38"/>
      <c r="Q3021" s="38"/>
      <c r="R3021" s="178"/>
      <c r="S3021" s="38"/>
      <c r="T3021" s="178"/>
      <c r="U3021" s="38"/>
      <c r="AA3021" s="8"/>
      <c r="AB3021" s="366"/>
    </row>
    <row r="3022" spans="15:28">
      <c r="O3022" s="177"/>
      <c r="P3022" s="38"/>
      <c r="Q3022" s="38"/>
      <c r="R3022" s="178"/>
      <c r="S3022" s="38"/>
      <c r="T3022" s="178"/>
      <c r="U3022" s="38"/>
      <c r="AA3022" s="8"/>
      <c r="AB3022" s="366"/>
    </row>
    <row r="3023" spans="15:28">
      <c r="O3023" s="177"/>
      <c r="P3023" s="38"/>
      <c r="Q3023" s="38"/>
      <c r="R3023" s="178"/>
      <c r="S3023" s="38"/>
      <c r="T3023" s="178"/>
      <c r="U3023" s="38"/>
      <c r="AA3023" s="8"/>
      <c r="AB3023" s="366"/>
    </row>
    <row r="3024" spans="15:28">
      <c r="O3024" s="177"/>
      <c r="P3024" s="38"/>
      <c r="Q3024" s="38"/>
      <c r="R3024" s="178"/>
      <c r="S3024" s="38"/>
      <c r="T3024" s="178"/>
      <c r="U3024" s="38"/>
      <c r="AA3024" s="8"/>
      <c r="AB3024" s="366"/>
    </row>
    <row r="3025" spans="15:28">
      <c r="O3025" s="177"/>
      <c r="P3025" s="38"/>
      <c r="Q3025" s="38"/>
      <c r="R3025" s="178"/>
      <c r="S3025" s="38"/>
      <c r="T3025" s="178"/>
      <c r="U3025" s="38"/>
      <c r="AA3025" s="8"/>
      <c r="AB3025" s="366"/>
    </row>
    <row r="3026" spans="15:28">
      <c r="O3026" s="177"/>
      <c r="P3026" s="38"/>
      <c r="Q3026" s="38"/>
      <c r="R3026" s="178"/>
      <c r="S3026" s="38"/>
      <c r="T3026" s="178"/>
      <c r="U3026" s="38"/>
      <c r="AA3026" s="8"/>
      <c r="AB3026" s="366"/>
    </row>
    <row r="3027" spans="15:28">
      <c r="O3027" s="177"/>
      <c r="P3027" s="38"/>
      <c r="Q3027" s="38"/>
      <c r="R3027" s="178"/>
      <c r="S3027" s="38"/>
      <c r="T3027" s="178"/>
      <c r="U3027" s="38"/>
      <c r="AA3027" s="8"/>
      <c r="AB3027" s="366"/>
    </row>
    <row r="3028" spans="15:28">
      <c r="O3028" s="177"/>
      <c r="P3028" s="38"/>
      <c r="Q3028" s="38"/>
      <c r="R3028" s="178"/>
      <c r="S3028" s="38"/>
      <c r="T3028" s="178"/>
      <c r="U3028" s="38"/>
      <c r="AA3028" s="8"/>
      <c r="AB3028" s="366"/>
    </row>
    <row r="3029" spans="15:28">
      <c r="O3029" s="177"/>
      <c r="P3029" s="38"/>
      <c r="Q3029" s="38"/>
      <c r="R3029" s="178"/>
      <c r="S3029" s="38"/>
      <c r="T3029" s="178"/>
      <c r="U3029" s="38"/>
      <c r="AA3029" s="8"/>
      <c r="AB3029" s="366"/>
    </row>
    <row r="3030" spans="15:28">
      <c r="O3030" s="177"/>
      <c r="P3030" s="38"/>
      <c r="Q3030" s="38"/>
      <c r="R3030" s="178"/>
      <c r="S3030" s="38"/>
      <c r="T3030" s="178"/>
      <c r="U3030" s="38"/>
      <c r="AA3030" s="8"/>
      <c r="AB3030" s="366"/>
    </row>
    <row r="3031" spans="15:28">
      <c r="O3031" s="177"/>
      <c r="P3031" s="38"/>
      <c r="Q3031" s="38"/>
      <c r="R3031" s="178"/>
      <c r="S3031" s="38"/>
      <c r="T3031" s="178"/>
      <c r="U3031" s="38"/>
      <c r="AA3031" s="8"/>
      <c r="AB3031" s="366"/>
    </row>
    <row r="3032" spans="15:28">
      <c r="O3032" s="177"/>
      <c r="P3032" s="38"/>
      <c r="Q3032" s="38"/>
      <c r="R3032" s="178"/>
      <c r="S3032" s="38"/>
      <c r="T3032" s="178"/>
      <c r="U3032" s="38"/>
      <c r="AA3032" s="8"/>
      <c r="AB3032" s="366"/>
    </row>
    <row r="3033" spans="15:28">
      <c r="O3033" s="177"/>
      <c r="P3033" s="38"/>
      <c r="Q3033" s="38"/>
      <c r="R3033" s="178"/>
      <c r="S3033" s="38"/>
      <c r="T3033" s="178"/>
      <c r="U3033" s="38"/>
      <c r="AA3033" s="8"/>
      <c r="AB3033" s="366"/>
    </row>
    <row r="3034" spans="15:28">
      <c r="O3034" s="177"/>
      <c r="P3034" s="38"/>
      <c r="Q3034" s="38"/>
      <c r="R3034" s="178"/>
      <c r="S3034" s="38"/>
      <c r="T3034" s="178"/>
      <c r="U3034" s="38"/>
      <c r="AA3034" s="8"/>
      <c r="AB3034" s="366"/>
    </row>
    <row r="3035" spans="15:28">
      <c r="O3035" s="177"/>
      <c r="P3035" s="38"/>
      <c r="Q3035" s="38"/>
      <c r="R3035" s="178"/>
      <c r="S3035" s="38"/>
      <c r="T3035" s="178"/>
      <c r="U3035" s="38"/>
      <c r="AA3035" s="8"/>
      <c r="AB3035" s="366"/>
    </row>
    <row r="3036" spans="15:28">
      <c r="O3036" s="177"/>
      <c r="P3036" s="38"/>
      <c r="Q3036" s="38"/>
      <c r="R3036" s="178"/>
      <c r="S3036" s="38"/>
      <c r="T3036" s="178"/>
      <c r="U3036" s="38"/>
      <c r="AA3036" s="8"/>
      <c r="AB3036" s="366"/>
    </row>
    <row r="3037" spans="15:28">
      <c r="O3037" s="177"/>
      <c r="P3037" s="38"/>
      <c r="Q3037" s="38"/>
      <c r="R3037" s="178"/>
      <c r="S3037" s="38"/>
      <c r="T3037" s="178"/>
      <c r="U3037" s="38"/>
      <c r="AA3037" s="8"/>
      <c r="AB3037" s="366"/>
    </row>
    <row r="3038" spans="15:28">
      <c r="O3038" s="177"/>
      <c r="P3038" s="38"/>
      <c r="Q3038" s="38"/>
      <c r="R3038" s="178"/>
      <c r="S3038" s="38"/>
      <c r="T3038" s="178"/>
      <c r="U3038" s="38"/>
      <c r="AA3038" s="8"/>
      <c r="AB3038" s="366"/>
    </row>
    <row r="3039" spans="15:28">
      <c r="O3039" s="177"/>
      <c r="P3039" s="38"/>
      <c r="Q3039" s="38"/>
      <c r="R3039" s="178"/>
      <c r="S3039" s="38"/>
      <c r="T3039" s="178"/>
      <c r="U3039" s="38"/>
      <c r="AA3039" s="8"/>
      <c r="AB3039" s="366"/>
    </row>
    <row r="3040" spans="15:28">
      <c r="O3040" s="177"/>
      <c r="P3040" s="38"/>
      <c r="Q3040" s="38"/>
      <c r="R3040" s="178"/>
      <c r="S3040" s="38"/>
      <c r="T3040" s="178"/>
      <c r="U3040" s="38"/>
      <c r="AA3040" s="8"/>
      <c r="AB3040" s="366"/>
    </row>
    <row r="3041" spans="15:28">
      <c r="O3041" s="177"/>
      <c r="P3041" s="38"/>
      <c r="Q3041" s="38"/>
      <c r="R3041" s="178"/>
      <c r="S3041" s="38"/>
      <c r="T3041" s="178"/>
      <c r="U3041" s="38"/>
      <c r="AA3041" s="8"/>
      <c r="AB3041" s="366"/>
    </row>
    <row r="3042" spans="15:28">
      <c r="O3042" s="177"/>
      <c r="P3042" s="38"/>
      <c r="Q3042" s="38"/>
      <c r="R3042" s="178"/>
      <c r="S3042" s="38"/>
      <c r="T3042" s="178"/>
      <c r="U3042" s="38"/>
      <c r="AA3042" s="8"/>
      <c r="AB3042" s="366"/>
    </row>
    <row r="3043" spans="15:28">
      <c r="O3043" s="177"/>
      <c r="P3043" s="38"/>
      <c r="Q3043" s="38"/>
      <c r="R3043" s="178"/>
      <c r="S3043" s="38"/>
      <c r="T3043" s="178"/>
      <c r="U3043" s="38"/>
      <c r="AA3043" s="8"/>
      <c r="AB3043" s="366"/>
    </row>
    <row r="3044" spans="15:28">
      <c r="O3044" s="177"/>
      <c r="P3044" s="38"/>
      <c r="Q3044" s="38"/>
      <c r="R3044" s="178"/>
      <c r="S3044" s="38"/>
      <c r="T3044" s="178"/>
      <c r="U3044" s="38"/>
      <c r="AA3044" s="8"/>
      <c r="AB3044" s="366"/>
    </row>
    <row r="3045" spans="15:28">
      <c r="O3045" s="177"/>
      <c r="P3045" s="38"/>
      <c r="Q3045" s="38"/>
      <c r="R3045" s="178"/>
      <c r="S3045" s="38"/>
      <c r="T3045" s="178"/>
      <c r="U3045" s="38"/>
      <c r="AA3045" s="8"/>
      <c r="AB3045" s="366"/>
    </row>
    <row r="3046" spans="15:28">
      <c r="O3046" s="177"/>
      <c r="P3046" s="38"/>
      <c r="Q3046" s="38"/>
      <c r="R3046" s="178"/>
      <c r="S3046" s="38"/>
      <c r="T3046" s="178"/>
      <c r="U3046" s="38"/>
      <c r="AA3046" s="8"/>
      <c r="AB3046" s="366"/>
    </row>
    <row r="3047" spans="15:28">
      <c r="O3047" s="177"/>
      <c r="P3047" s="38"/>
      <c r="Q3047" s="38"/>
      <c r="R3047" s="178"/>
      <c r="S3047" s="38"/>
      <c r="T3047" s="178"/>
      <c r="U3047" s="38"/>
      <c r="AA3047" s="8"/>
      <c r="AB3047" s="366"/>
    </row>
    <row r="3048" spans="15:28">
      <c r="O3048" s="177"/>
      <c r="P3048" s="38"/>
      <c r="Q3048" s="38"/>
      <c r="R3048" s="178"/>
      <c r="S3048" s="38"/>
      <c r="T3048" s="178"/>
      <c r="U3048" s="38"/>
      <c r="AA3048" s="8"/>
      <c r="AB3048" s="366"/>
    </row>
    <row r="3049" spans="15:28">
      <c r="O3049" s="177"/>
      <c r="P3049" s="38"/>
      <c r="Q3049" s="38"/>
      <c r="R3049" s="178"/>
      <c r="S3049" s="38"/>
      <c r="T3049" s="178"/>
      <c r="U3049" s="38"/>
      <c r="AA3049" s="8"/>
      <c r="AB3049" s="366"/>
    </row>
    <row r="3050" spans="15:28">
      <c r="O3050" s="177"/>
      <c r="P3050" s="38"/>
      <c r="Q3050" s="38"/>
      <c r="R3050" s="178"/>
      <c r="S3050" s="38"/>
      <c r="T3050" s="178"/>
      <c r="U3050" s="38"/>
      <c r="AA3050" s="8"/>
      <c r="AB3050" s="366"/>
    </row>
    <row r="3051" spans="15:28">
      <c r="O3051" s="177"/>
      <c r="P3051" s="38"/>
      <c r="Q3051" s="38"/>
      <c r="R3051" s="178"/>
      <c r="S3051" s="38"/>
      <c r="T3051" s="178"/>
      <c r="U3051" s="38"/>
      <c r="AA3051" s="8"/>
      <c r="AB3051" s="366"/>
    </row>
    <row r="3052" spans="15:28">
      <c r="O3052" s="177"/>
      <c r="P3052" s="38"/>
      <c r="Q3052" s="38"/>
      <c r="R3052" s="178"/>
      <c r="S3052" s="38"/>
      <c r="T3052" s="178"/>
      <c r="U3052" s="38"/>
      <c r="AA3052" s="8"/>
      <c r="AB3052" s="366"/>
    </row>
    <row r="3053" spans="15:28">
      <c r="O3053" s="177"/>
      <c r="P3053" s="38"/>
      <c r="Q3053" s="38"/>
      <c r="R3053" s="178"/>
      <c r="S3053" s="38"/>
      <c r="T3053" s="178"/>
      <c r="U3053" s="38"/>
      <c r="AA3053" s="8"/>
      <c r="AB3053" s="366"/>
    </row>
    <row r="3054" spans="15:28">
      <c r="O3054" s="177"/>
      <c r="P3054" s="38"/>
      <c r="Q3054" s="38"/>
      <c r="R3054" s="178"/>
      <c r="S3054" s="38"/>
      <c r="T3054" s="178"/>
      <c r="U3054" s="38"/>
      <c r="AA3054" s="8"/>
      <c r="AB3054" s="366"/>
    </row>
    <row r="3055" spans="15:28">
      <c r="O3055" s="177"/>
      <c r="P3055" s="38"/>
      <c r="Q3055" s="38"/>
      <c r="R3055" s="178"/>
      <c r="S3055" s="38"/>
      <c r="T3055" s="178"/>
      <c r="U3055" s="38"/>
      <c r="AA3055" s="8"/>
      <c r="AB3055" s="366"/>
    </row>
    <row r="3056" spans="15:28">
      <c r="O3056" s="177"/>
      <c r="P3056" s="38"/>
      <c r="Q3056" s="38"/>
      <c r="R3056" s="178"/>
      <c r="S3056" s="38"/>
      <c r="T3056" s="178"/>
      <c r="U3056" s="38"/>
      <c r="AA3056" s="8"/>
      <c r="AB3056" s="366"/>
    </row>
    <row r="3057" spans="15:28">
      <c r="O3057" s="177"/>
      <c r="P3057" s="38"/>
      <c r="Q3057" s="38"/>
      <c r="R3057" s="178"/>
      <c r="S3057" s="38"/>
      <c r="T3057" s="178"/>
      <c r="U3057" s="38"/>
      <c r="AA3057" s="8"/>
      <c r="AB3057" s="366"/>
    </row>
    <row r="3058" spans="15:28">
      <c r="O3058" s="177"/>
      <c r="P3058" s="38"/>
      <c r="Q3058" s="38"/>
      <c r="R3058" s="178"/>
      <c r="S3058" s="38"/>
      <c r="T3058" s="178"/>
      <c r="U3058" s="38"/>
      <c r="AA3058" s="8"/>
      <c r="AB3058" s="366"/>
    </row>
    <row r="3059" spans="15:28">
      <c r="O3059" s="177"/>
      <c r="P3059" s="38"/>
      <c r="Q3059" s="38"/>
      <c r="R3059" s="178"/>
      <c r="S3059" s="38"/>
      <c r="T3059" s="178"/>
      <c r="U3059" s="38"/>
      <c r="AA3059" s="8"/>
      <c r="AB3059" s="366"/>
    </row>
    <row r="3060" spans="15:28">
      <c r="O3060" s="177"/>
      <c r="P3060" s="38"/>
      <c r="Q3060" s="38"/>
      <c r="R3060" s="178"/>
      <c r="S3060" s="38"/>
      <c r="T3060" s="178"/>
      <c r="U3060" s="38"/>
      <c r="AA3060" s="8"/>
      <c r="AB3060" s="366"/>
    </row>
    <row r="3061" spans="15:28">
      <c r="O3061" s="177"/>
      <c r="P3061" s="38"/>
      <c r="Q3061" s="38"/>
      <c r="R3061" s="178"/>
      <c r="S3061" s="38"/>
      <c r="T3061" s="178"/>
      <c r="U3061" s="38"/>
      <c r="AA3061" s="8"/>
      <c r="AB3061" s="366"/>
    </row>
    <row r="3062" spans="15:28">
      <c r="O3062" s="177"/>
      <c r="P3062" s="38"/>
      <c r="Q3062" s="38"/>
      <c r="R3062" s="178"/>
      <c r="S3062" s="38"/>
      <c r="T3062" s="178"/>
      <c r="U3062" s="38"/>
      <c r="AA3062" s="8"/>
      <c r="AB3062" s="366"/>
    </row>
    <row r="3063" spans="15:28">
      <c r="O3063" s="177"/>
      <c r="P3063" s="38"/>
      <c r="Q3063" s="38"/>
      <c r="R3063" s="178"/>
      <c r="S3063" s="38"/>
      <c r="T3063" s="178"/>
      <c r="U3063" s="38"/>
      <c r="AA3063" s="8"/>
      <c r="AB3063" s="366"/>
    </row>
    <row r="3064" spans="15:28">
      <c r="O3064" s="177"/>
      <c r="P3064" s="38"/>
      <c r="Q3064" s="38"/>
      <c r="R3064" s="178"/>
      <c r="S3064" s="38"/>
      <c r="T3064" s="178"/>
      <c r="U3064" s="38"/>
      <c r="AA3064" s="8"/>
      <c r="AB3064" s="366"/>
    </row>
    <row r="3065" spans="15:28">
      <c r="O3065" s="177"/>
      <c r="P3065" s="38"/>
      <c r="Q3065" s="38"/>
      <c r="R3065" s="178"/>
      <c r="S3065" s="38"/>
      <c r="T3065" s="178"/>
      <c r="U3065" s="38"/>
      <c r="AA3065" s="8"/>
      <c r="AB3065" s="366"/>
    </row>
    <row r="3066" spans="15:28">
      <c r="O3066" s="177"/>
      <c r="P3066" s="38"/>
      <c r="Q3066" s="38"/>
      <c r="R3066" s="178"/>
      <c r="S3066" s="38"/>
      <c r="T3066" s="178"/>
      <c r="U3066" s="38"/>
      <c r="AA3066" s="8"/>
      <c r="AB3066" s="366"/>
    </row>
    <row r="3067" spans="15:28">
      <c r="O3067" s="177"/>
      <c r="P3067" s="38"/>
      <c r="Q3067" s="38"/>
      <c r="R3067" s="178"/>
      <c r="S3067" s="38"/>
      <c r="T3067" s="178"/>
      <c r="U3067" s="38"/>
      <c r="AA3067" s="8"/>
      <c r="AB3067" s="366"/>
    </row>
    <row r="3068" spans="15:28">
      <c r="O3068" s="177"/>
      <c r="P3068" s="38"/>
      <c r="Q3068" s="38"/>
      <c r="R3068" s="178"/>
      <c r="S3068" s="38"/>
      <c r="T3068" s="178"/>
      <c r="U3068" s="38"/>
      <c r="AA3068" s="8"/>
      <c r="AB3068" s="366"/>
    </row>
    <row r="3069" spans="15:28">
      <c r="O3069" s="177"/>
      <c r="P3069" s="38"/>
      <c r="Q3069" s="38"/>
      <c r="R3069" s="178"/>
      <c r="S3069" s="38"/>
      <c r="T3069" s="178"/>
      <c r="U3069" s="38"/>
      <c r="AA3069" s="8"/>
      <c r="AB3069" s="366"/>
    </row>
    <row r="3070" spans="15:28">
      <c r="O3070" s="177"/>
      <c r="P3070" s="38"/>
      <c r="Q3070" s="38"/>
      <c r="R3070" s="178"/>
      <c r="S3070" s="38"/>
      <c r="T3070" s="178"/>
      <c r="U3070" s="38"/>
      <c r="AA3070" s="8"/>
      <c r="AB3070" s="366"/>
    </row>
    <row r="3071" spans="15:28">
      <c r="O3071" s="177"/>
      <c r="P3071" s="38"/>
      <c r="Q3071" s="38"/>
      <c r="R3071" s="178"/>
      <c r="S3071" s="38"/>
      <c r="T3071" s="178"/>
      <c r="U3071" s="38"/>
      <c r="AA3071" s="8"/>
      <c r="AB3071" s="366"/>
    </row>
    <row r="3072" spans="15:28">
      <c r="O3072" s="177"/>
      <c r="P3072" s="38"/>
      <c r="Q3072" s="38"/>
      <c r="R3072" s="178"/>
      <c r="S3072" s="38"/>
      <c r="T3072" s="178"/>
      <c r="U3072" s="38"/>
      <c r="AA3072" s="8"/>
      <c r="AB3072" s="366"/>
    </row>
    <row r="3073" spans="15:28">
      <c r="O3073" s="177"/>
      <c r="P3073" s="38"/>
      <c r="Q3073" s="38"/>
      <c r="R3073" s="178"/>
      <c r="S3073" s="38"/>
      <c r="T3073" s="178"/>
      <c r="U3073" s="38"/>
      <c r="AA3073" s="8"/>
      <c r="AB3073" s="366"/>
    </row>
    <row r="3074" spans="15:28">
      <c r="O3074" s="177"/>
      <c r="P3074" s="38"/>
      <c r="Q3074" s="38"/>
      <c r="R3074" s="178"/>
      <c r="S3074" s="38"/>
      <c r="T3074" s="178"/>
      <c r="U3074" s="38"/>
      <c r="AA3074" s="8"/>
      <c r="AB3074" s="366"/>
    </row>
    <row r="3075" spans="15:28">
      <c r="O3075" s="177"/>
      <c r="P3075" s="38"/>
      <c r="Q3075" s="38"/>
      <c r="R3075" s="178"/>
      <c r="S3075" s="38"/>
      <c r="T3075" s="178"/>
      <c r="U3075" s="38"/>
      <c r="AA3075" s="8"/>
      <c r="AB3075" s="366"/>
    </row>
    <row r="3076" spans="15:28">
      <c r="O3076" s="177"/>
      <c r="P3076" s="38"/>
      <c r="Q3076" s="38"/>
      <c r="R3076" s="178"/>
      <c r="S3076" s="38"/>
      <c r="T3076" s="178"/>
      <c r="U3076" s="38"/>
      <c r="AA3076" s="8"/>
      <c r="AB3076" s="366"/>
    </row>
    <row r="3077" spans="15:28">
      <c r="O3077" s="177"/>
      <c r="P3077" s="38"/>
      <c r="Q3077" s="38"/>
      <c r="R3077" s="178"/>
      <c r="S3077" s="38"/>
      <c r="T3077" s="178"/>
      <c r="U3077" s="38"/>
      <c r="AA3077" s="8"/>
      <c r="AB3077" s="366"/>
    </row>
    <row r="3078" spans="15:28">
      <c r="O3078" s="177"/>
      <c r="P3078" s="38"/>
      <c r="Q3078" s="38"/>
      <c r="R3078" s="178"/>
      <c r="S3078" s="38"/>
      <c r="T3078" s="178"/>
      <c r="U3078" s="38"/>
      <c r="AA3078" s="8"/>
      <c r="AB3078" s="366"/>
    </row>
    <row r="3079" spans="15:28">
      <c r="O3079" s="177"/>
      <c r="P3079" s="38"/>
      <c r="Q3079" s="38"/>
      <c r="R3079" s="178"/>
      <c r="S3079" s="38"/>
      <c r="T3079" s="178"/>
      <c r="U3079" s="38"/>
      <c r="AA3079" s="8"/>
      <c r="AB3079" s="366"/>
    </row>
    <row r="3080" spans="15:28">
      <c r="O3080" s="177"/>
      <c r="P3080" s="38"/>
      <c r="Q3080" s="38"/>
      <c r="R3080" s="178"/>
      <c r="S3080" s="38"/>
      <c r="T3080" s="178"/>
      <c r="U3080" s="38"/>
      <c r="AA3080" s="8"/>
      <c r="AB3080" s="366"/>
    </row>
    <row r="3081" spans="15:28">
      <c r="O3081" s="177"/>
      <c r="P3081" s="38"/>
      <c r="Q3081" s="38"/>
      <c r="R3081" s="178"/>
      <c r="S3081" s="38"/>
      <c r="T3081" s="178"/>
      <c r="U3081" s="38"/>
      <c r="AA3081" s="8"/>
      <c r="AB3081" s="366"/>
    </row>
    <row r="3082" spans="15:28">
      <c r="O3082" s="177"/>
      <c r="P3082" s="38"/>
      <c r="Q3082" s="38"/>
      <c r="R3082" s="178"/>
      <c r="S3082" s="38"/>
      <c r="T3082" s="178"/>
      <c r="U3082" s="38"/>
      <c r="AA3082" s="8"/>
      <c r="AB3082" s="366"/>
    </row>
    <row r="3083" spans="15:28">
      <c r="O3083" s="177"/>
      <c r="P3083" s="38"/>
      <c r="Q3083" s="38"/>
      <c r="R3083" s="178"/>
      <c r="S3083" s="38"/>
      <c r="T3083" s="178"/>
      <c r="U3083" s="38"/>
      <c r="AA3083" s="8"/>
      <c r="AB3083" s="366"/>
    </row>
    <row r="3084" spans="15:28">
      <c r="O3084" s="177"/>
      <c r="P3084" s="38"/>
      <c r="Q3084" s="38"/>
      <c r="R3084" s="178"/>
      <c r="S3084" s="38"/>
      <c r="T3084" s="178"/>
      <c r="U3084" s="38"/>
      <c r="AA3084" s="8"/>
      <c r="AB3084" s="366"/>
    </row>
    <row r="3085" spans="15:28">
      <c r="O3085" s="177"/>
      <c r="P3085" s="38"/>
      <c r="Q3085" s="38"/>
      <c r="R3085" s="178"/>
      <c r="S3085" s="38"/>
      <c r="T3085" s="178"/>
      <c r="U3085" s="38"/>
      <c r="AA3085" s="8"/>
      <c r="AB3085" s="366"/>
    </row>
    <row r="3086" spans="15:28">
      <c r="O3086" s="177"/>
      <c r="P3086" s="38"/>
      <c r="Q3086" s="38"/>
      <c r="R3086" s="178"/>
      <c r="S3086" s="38"/>
      <c r="T3086" s="178"/>
      <c r="U3086" s="38"/>
      <c r="AA3086" s="8"/>
      <c r="AB3086" s="366"/>
    </row>
    <row r="3087" spans="15:28">
      <c r="O3087" s="177"/>
      <c r="P3087" s="38"/>
      <c r="Q3087" s="38"/>
      <c r="R3087" s="178"/>
      <c r="S3087" s="38"/>
      <c r="T3087" s="178"/>
      <c r="U3087" s="38"/>
      <c r="AA3087" s="8"/>
      <c r="AB3087" s="366"/>
    </row>
    <row r="3088" spans="15:28">
      <c r="O3088" s="177"/>
      <c r="P3088" s="38"/>
      <c r="Q3088" s="38"/>
      <c r="R3088" s="178"/>
      <c r="S3088" s="38"/>
      <c r="T3088" s="178"/>
      <c r="U3088" s="38"/>
      <c r="AA3088" s="8"/>
      <c r="AB3088" s="366"/>
    </row>
    <row r="3089" spans="15:28">
      <c r="O3089" s="177"/>
      <c r="P3089" s="38"/>
      <c r="Q3089" s="38"/>
      <c r="R3089" s="178"/>
      <c r="S3089" s="38"/>
      <c r="T3089" s="178"/>
      <c r="U3089" s="38"/>
      <c r="AA3089" s="8"/>
      <c r="AB3089" s="366"/>
    </row>
    <row r="3090" spans="15:28">
      <c r="O3090" s="177"/>
      <c r="P3090" s="38"/>
      <c r="Q3090" s="38"/>
      <c r="R3090" s="178"/>
      <c r="S3090" s="38"/>
      <c r="T3090" s="178"/>
      <c r="U3090" s="38"/>
      <c r="AA3090" s="8"/>
      <c r="AB3090" s="366"/>
    </row>
    <row r="3091" spans="15:28">
      <c r="O3091" s="177"/>
      <c r="P3091" s="38"/>
      <c r="Q3091" s="38"/>
      <c r="R3091" s="178"/>
      <c r="S3091" s="38"/>
      <c r="T3091" s="178"/>
      <c r="U3091" s="38"/>
      <c r="AA3091" s="8"/>
      <c r="AB3091" s="366"/>
    </row>
    <row r="3092" spans="15:28">
      <c r="O3092" s="177"/>
      <c r="P3092" s="38"/>
      <c r="Q3092" s="38"/>
      <c r="R3092" s="178"/>
      <c r="S3092" s="38"/>
      <c r="T3092" s="178"/>
      <c r="U3092" s="38"/>
      <c r="AA3092" s="8"/>
      <c r="AB3092" s="366"/>
    </row>
    <row r="3093" spans="15:28">
      <c r="O3093" s="177"/>
      <c r="P3093" s="38"/>
      <c r="Q3093" s="38"/>
      <c r="R3093" s="178"/>
      <c r="S3093" s="38"/>
      <c r="T3093" s="178"/>
      <c r="U3093" s="38"/>
      <c r="AA3093" s="8"/>
      <c r="AB3093" s="366"/>
    </row>
    <row r="3094" spans="15:28">
      <c r="O3094" s="177"/>
      <c r="P3094" s="38"/>
      <c r="Q3094" s="38"/>
      <c r="R3094" s="178"/>
      <c r="S3094" s="38"/>
      <c r="T3094" s="178"/>
      <c r="U3094" s="38"/>
      <c r="AA3094" s="8"/>
      <c r="AB3094" s="366"/>
    </row>
    <row r="3095" spans="15:28">
      <c r="O3095" s="177"/>
      <c r="P3095" s="38"/>
      <c r="Q3095" s="38"/>
      <c r="R3095" s="178"/>
      <c r="S3095" s="38"/>
      <c r="T3095" s="178"/>
      <c r="U3095" s="38"/>
      <c r="AA3095" s="8"/>
      <c r="AB3095" s="366"/>
    </row>
    <row r="3096" spans="15:28">
      <c r="O3096" s="177"/>
      <c r="P3096" s="38"/>
      <c r="Q3096" s="38"/>
      <c r="R3096" s="178"/>
      <c r="S3096" s="38"/>
      <c r="T3096" s="178"/>
      <c r="U3096" s="38"/>
      <c r="AA3096" s="8"/>
      <c r="AB3096" s="366"/>
    </row>
    <row r="3097" spans="15:28">
      <c r="O3097" s="177"/>
      <c r="P3097" s="38"/>
      <c r="Q3097" s="38"/>
      <c r="R3097" s="178"/>
      <c r="S3097" s="38"/>
      <c r="T3097" s="178"/>
      <c r="U3097" s="38"/>
      <c r="AA3097" s="8"/>
      <c r="AB3097" s="366"/>
    </row>
    <row r="3098" spans="15:28">
      <c r="O3098" s="177"/>
      <c r="P3098" s="38"/>
      <c r="Q3098" s="38"/>
      <c r="R3098" s="178"/>
      <c r="S3098" s="38"/>
      <c r="T3098" s="178"/>
      <c r="U3098" s="38"/>
      <c r="AA3098" s="8"/>
      <c r="AB3098" s="366"/>
    </row>
    <row r="3099" spans="15:28">
      <c r="O3099" s="177"/>
      <c r="P3099" s="38"/>
      <c r="Q3099" s="38"/>
      <c r="R3099" s="178"/>
      <c r="S3099" s="38"/>
      <c r="T3099" s="178"/>
      <c r="U3099" s="38"/>
      <c r="AA3099" s="8"/>
      <c r="AB3099" s="366"/>
    </row>
    <row r="3100" spans="15:28">
      <c r="O3100" s="177"/>
      <c r="P3100" s="38"/>
      <c r="Q3100" s="38"/>
      <c r="R3100" s="178"/>
      <c r="S3100" s="38"/>
      <c r="T3100" s="178"/>
      <c r="U3100" s="38"/>
      <c r="AA3100" s="8"/>
      <c r="AB3100" s="366"/>
    </row>
    <row r="3101" spans="15:28">
      <c r="O3101" s="177"/>
      <c r="P3101" s="38"/>
      <c r="Q3101" s="38"/>
      <c r="R3101" s="178"/>
      <c r="S3101" s="38"/>
      <c r="T3101" s="178"/>
      <c r="U3101" s="38"/>
      <c r="AA3101" s="8"/>
      <c r="AB3101" s="366"/>
    </row>
    <row r="3102" spans="15:28">
      <c r="O3102" s="177"/>
      <c r="P3102" s="38"/>
      <c r="Q3102" s="38"/>
      <c r="R3102" s="178"/>
      <c r="S3102" s="38"/>
      <c r="T3102" s="178"/>
      <c r="U3102" s="38"/>
      <c r="AA3102" s="8"/>
      <c r="AB3102" s="366"/>
    </row>
    <row r="3103" spans="15:28">
      <c r="O3103" s="177"/>
      <c r="P3103" s="38"/>
      <c r="Q3103" s="38"/>
      <c r="R3103" s="178"/>
      <c r="S3103" s="38"/>
      <c r="T3103" s="178"/>
      <c r="U3103" s="38"/>
      <c r="AA3103" s="8"/>
      <c r="AB3103" s="366"/>
    </row>
    <row r="3104" spans="15:28">
      <c r="O3104" s="177"/>
      <c r="P3104" s="38"/>
      <c r="Q3104" s="38"/>
      <c r="R3104" s="178"/>
      <c r="S3104" s="38"/>
      <c r="T3104" s="178"/>
      <c r="U3104" s="38"/>
      <c r="AA3104" s="8"/>
      <c r="AB3104" s="366"/>
    </row>
    <row r="3105" spans="15:28">
      <c r="O3105" s="177"/>
      <c r="P3105" s="38"/>
      <c r="Q3105" s="38"/>
      <c r="R3105" s="178"/>
      <c r="S3105" s="38"/>
      <c r="T3105" s="178"/>
      <c r="U3105" s="38"/>
      <c r="AA3105" s="8"/>
      <c r="AB3105" s="366"/>
    </row>
    <row r="3106" spans="15:28">
      <c r="O3106" s="177"/>
      <c r="P3106" s="38"/>
      <c r="Q3106" s="38"/>
      <c r="R3106" s="178"/>
      <c r="S3106" s="38"/>
      <c r="T3106" s="178"/>
      <c r="U3106" s="38"/>
      <c r="AA3106" s="8"/>
      <c r="AB3106" s="366"/>
    </row>
    <row r="3107" spans="15:28">
      <c r="O3107" s="177"/>
      <c r="P3107" s="38"/>
      <c r="Q3107" s="38"/>
      <c r="R3107" s="178"/>
      <c r="S3107" s="38"/>
      <c r="T3107" s="178"/>
      <c r="U3107" s="38"/>
      <c r="AA3107" s="8"/>
      <c r="AB3107" s="366"/>
    </row>
    <row r="3108" spans="15:28">
      <c r="O3108" s="177"/>
      <c r="P3108" s="38"/>
      <c r="Q3108" s="38"/>
      <c r="R3108" s="178"/>
      <c r="S3108" s="38"/>
      <c r="T3108" s="178"/>
      <c r="U3108" s="38"/>
      <c r="AA3108" s="8"/>
      <c r="AB3108" s="366"/>
    </row>
    <row r="3109" spans="15:28">
      <c r="O3109" s="177"/>
      <c r="P3109" s="38"/>
      <c r="Q3109" s="38"/>
      <c r="R3109" s="178"/>
      <c r="S3109" s="38"/>
      <c r="T3109" s="178"/>
      <c r="U3109" s="38"/>
      <c r="AA3109" s="8"/>
      <c r="AB3109" s="366"/>
    </row>
    <row r="3110" spans="15:28">
      <c r="O3110" s="177"/>
      <c r="P3110" s="38"/>
      <c r="Q3110" s="38"/>
      <c r="R3110" s="178"/>
      <c r="S3110" s="38"/>
      <c r="T3110" s="178"/>
      <c r="U3110" s="38"/>
      <c r="AA3110" s="8"/>
      <c r="AB3110" s="366"/>
    </row>
    <row r="3111" spans="15:28">
      <c r="O3111" s="177"/>
      <c r="P3111" s="38"/>
      <c r="Q3111" s="38"/>
      <c r="R3111" s="178"/>
      <c r="S3111" s="38"/>
      <c r="T3111" s="178"/>
      <c r="U3111" s="38"/>
      <c r="AA3111" s="8"/>
      <c r="AB3111" s="366"/>
    </row>
    <row r="3112" spans="15:28">
      <c r="O3112" s="177"/>
      <c r="P3112" s="38"/>
      <c r="Q3112" s="38"/>
      <c r="R3112" s="178"/>
      <c r="S3112" s="38"/>
      <c r="T3112" s="178"/>
      <c r="U3112" s="38"/>
      <c r="AA3112" s="8"/>
      <c r="AB3112" s="366"/>
    </row>
    <row r="3113" spans="15:28">
      <c r="O3113" s="177"/>
      <c r="P3113" s="38"/>
      <c r="Q3113" s="38"/>
      <c r="R3113" s="178"/>
      <c r="S3113" s="38"/>
      <c r="T3113" s="178"/>
      <c r="U3113" s="38"/>
      <c r="AA3113" s="8"/>
      <c r="AB3113" s="366"/>
    </row>
    <row r="3114" spans="15:28">
      <c r="O3114" s="177"/>
      <c r="P3114" s="38"/>
      <c r="Q3114" s="38"/>
      <c r="R3114" s="178"/>
      <c r="S3114" s="38"/>
      <c r="T3114" s="178"/>
      <c r="U3114" s="38"/>
      <c r="AA3114" s="8"/>
      <c r="AB3114" s="366"/>
    </row>
    <row r="3115" spans="15:28">
      <c r="O3115" s="177"/>
      <c r="P3115" s="38"/>
      <c r="Q3115" s="38"/>
      <c r="R3115" s="178"/>
      <c r="S3115" s="38"/>
      <c r="T3115" s="178"/>
      <c r="U3115" s="38"/>
      <c r="AA3115" s="8"/>
      <c r="AB3115" s="366"/>
    </row>
    <row r="3116" spans="15:28">
      <c r="O3116" s="177"/>
      <c r="P3116" s="38"/>
      <c r="Q3116" s="38"/>
      <c r="R3116" s="178"/>
      <c r="S3116" s="38"/>
      <c r="T3116" s="178"/>
      <c r="U3116" s="38"/>
      <c r="AA3116" s="8"/>
      <c r="AB3116" s="366"/>
    </row>
    <row r="3117" spans="15:28">
      <c r="O3117" s="177"/>
      <c r="P3117" s="38"/>
      <c r="Q3117" s="38"/>
      <c r="R3117" s="178"/>
      <c r="S3117" s="38"/>
      <c r="T3117" s="178"/>
      <c r="U3117" s="38"/>
      <c r="AA3117" s="8"/>
      <c r="AB3117" s="366"/>
    </row>
    <row r="3118" spans="15:28">
      <c r="O3118" s="177"/>
      <c r="P3118" s="38"/>
      <c r="Q3118" s="38"/>
      <c r="R3118" s="178"/>
      <c r="S3118" s="38"/>
      <c r="T3118" s="178"/>
      <c r="U3118" s="38"/>
      <c r="AA3118" s="8"/>
      <c r="AB3118" s="366"/>
    </row>
    <row r="3119" spans="15:28">
      <c r="O3119" s="177"/>
      <c r="P3119" s="38"/>
      <c r="Q3119" s="38"/>
      <c r="R3119" s="178"/>
      <c r="S3119" s="38"/>
      <c r="T3119" s="178"/>
      <c r="U3119" s="38"/>
      <c r="AA3119" s="8"/>
      <c r="AB3119" s="366"/>
    </row>
    <row r="3120" spans="15:28">
      <c r="O3120" s="177"/>
      <c r="P3120" s="38"/>
      <c r="Q3120" s="38"/>
      <c r="R3120" s="178"/>
      <c r="S3120" s="38"/>
      <c r="T3120" s="178"/>
      <c r="U3120" s="38"/>
      <c r="AA3120" s="8"/>
      <c r="AB3120" s="366"/>
    </row>
    <row r="3121" spans="15:28">
      <c r="O3121" s="177"/>
      <c r="P3121" s="38"/>
      <c r="Q3121" s="38"/>
      <c r="R3121" s="178"/>
      <c r="S3121" s="38"/>
      <c r="T3121" s="178"/>
      <c r="U3121" s="38"/>
      <c r="AA3121" s="8"/>
      <c r="AB3121" s="366"/>
    </row>
    <row r="3122" spans="15:28">
      <c r="O3122" s="177"/>
      <c r="P3122" s="38"/>
      <c r="Q3122" s="38"/>
      <c r="R3122" s="178"/>
      <c r="S3122" s="38"/>
      <c r="T3122" s="178"/>
      <c r="U3122" s="38"/>
      <c r="AA3122" s="8"/>
      <c r="AB3122" s="366"/>
    </row>
    <row r="3123" spans="15:28">
      <c r="O3123" s="177"/>
      <c r="P3123" s="38"/>
      <c r="Q3123" s="38"/>
      <c r="R3123" s="178"/>
      <c r="S3123" s="38"/>
      <c r="T3123" s="178"/>
      <c r="U3123" s="38"/>
      <c r="AA3123" s="8"/>
      <c r="AB3123" s="366"/>
    </row>
    <row r="3124" spans="15:28">
      <c r="O3124" s="177"/>
      <c r="P3124" s="38"/>
      <c r="Q3124" s="38"/>
      <c r="R3124" s="178"/>
      <c r="S3124" s="38"/>
      <c r="T3124" s="178"/>
      <c r="U3124" s="38"/>
      <c r="AA3124" s="8"/>
      <c r="AB3124" s="366"/>
    </row>
    <row r="3125" spans="15:28">
      <c r="O3125" s="177"/>
      <c r="P3125" s="38"/>
      <c r="Q3125" s="38"/>
      <c r="R3125" s="178"/>
      <c r="S3125" s="38"/>
      <c r="T3125" s="178"/>
      <c r="U3125" s="38"/>
      <c r="AA3125" s="8"/>
      <c r="AB3125" s="366"/>
    </row>
    <row r="3126" spans="15:28">
      <c r="O3126" s="177"/>
      <c r="P3126" s="38"/>
      <c r="Q3126" s="38"/>
      <c r="R3126" s="178"/>
      <c r="S3126" s="38"/>
      <c r="T3126" s="178"/>
      <c r="U3126" s="38"/>
      <c r="AA3126" s="8"/>
      <c r="AB3126" s="366"/>
    </row>
    <row r="3127" spans="15:28">
      <c r="O3127" s="177"/>
      <c r="P3127" s="38"/>
      <c r="Q3127" s="38"/>
      <c r="R3127" s="178"/>
      <c r="S3127" s="38"/>
      <c r="T3127" s="178"/>
      <c r="U3127" s="38"/>
      <c r="AA3127" s="8"/>
      <c r="AB3127" s="366"/>
    </row>
    <row r="3128" spans="15:28">
      <c r="O3128" s="177"/>
      <c r="P3128" s="38"/>
      <c r="Q3128" s="38"/>
      <c r="R3128" s="178"/>
      <c r="S3128" s="38"/>
      <c r="T3128" s="178"/>
      <c r="U3128" s="38"/>
      <c r="AA3128" s="8"/>
      <c r="AB3128" s="366"/>
    </row>
    <row r="3129" spans="15:28">
      <c r="O3129" s="177"/>
      <c r="P3129" s="38"/>
      <c r="Q3129" s="38"/>
      <c r="R3129" s="178"/>
      <c r="S3129" s="38"/>
      <c r="T3129" s="178"/>
      <c r="U3129" s="38"/>
      <c r="AA3129" s="8"/>
      <c r="AB3129" s="366"/>
    </row>
    <row r="3130" spans="15:28">
      <c r="O3130" s="177"/>
      <c r="P3130" s="38"/>
      <c r="Q3130" s="38"/>
      <c r="R3130" s="178"/>
      <c r="S3130" s="38"/>
      <c r="T3130" s="178"/>
      <c r="U3130" s="38"/>
      <c r="AA3130" s="8"/>
      <c r="AB3130" s="366"/>
    </row>
    <row r="3131" spans="15:28">
      <c r="O3131" s="177"/>
      <c r="P3131" s="38"/>
      <c r="Q3131" s="38"/>
      <c r="R3131" s="178"/>
      <c r="S3131" s="38"/>
      <c r="T3131" s="178"/>
      <c r="U3131" s="38"/>
      <c r="AA3131" s="8"/>
      <c r="AB3131" s="366"/>
    </row>
    <row r="3132" spans="15:28">
      <c r="O3132" s="177"/>
      <c r="P3132" s="38"/>
      <c r="Q3132" s="38"/>
      <c r="R3132" s="178"/>
      <c r="S3132" s="38"/>
      <c r="T3132" s="178"/>
      <c r="U3132" s="38"/>
      <c r="AA3132" s="8"/>
      <c r="AB3132" s="366"/>
    </row>
    <row r="3133" spans="15:28">
      <c r="O3133" s="177"/>
      <c r="P3133" s="38"/>
      <c r="Q3133" s="38"/>
      <c r="R3133" s="178"/>
      <c r="S3133" s="38"/>
      <c r="T3133" s="178"/>
      <c r="U3133" s="38"/>
      <c r="AA3133" s="8"/>
      <c r="AB3133" s="366"/>
    </row>
    <row r="3134" spans="15:28">
      <c r="O3134" s="177"/>
      <c r="P3134" s="38"/>
      <c r="Q3134" s="38"/>
      <c r="R3134" s="178"/>
      <c r="S3134" s="38"/>
      <c r="T3134" s="178"/>
      <c r="U3134" s="38"/>
      <c r="AA3134" s="8"/>
      <c r="AB3134" s="366"/>
    </row>
    <row r="3135" spans="15:28">
      <c r="O3135" s="177"/>
      <c r="P3135" s="38"/>
      <c r="Q3135" s="38"/>
      <c r="R3135" s="178"/>
      <c r="S3135" s="38"/>
      <c r="T3135" s="178"/>
      <c r="U3135" s="38"/>
      <c r="AA3135" s="8"/>
      <c r="AB3135" s="366"/>
    </row>
    <row r="3136" spans="15:28">
      <c r="O3136" s="177"/>
      <c r="P3136" s="38"/>
      <c r="Q3136" s="38"/>
      <c r="R3136" s="178"/>
      <c r="S3136" s="38"/>
      <c r="T3136" s="178"/>
      <c r="U3136" s="38"/>
      <c r="AA3136" s="8"/>
      <c r="AB3136" s="366"/>
    </row>
    <row r="3137" spans="15:28">
      <c r="O3137" s="177"/>
      <c r="P3137" s="38"/>
      <c r="Q3137" s="38"/>
      <c r="R3137" s="178"/>
      <c r="S3137" s="38"/>
      <c r="T3137" s="178"/>
      <c r="U3137" s="38"/>
      <c r="AA3137" s="8"/>
      <c r="AB3137" s="366"/>
    </row>
    <row r="3138" spans="15:28">
      <c r="O3138" s="177"/>
      <c r="P3138" s="38"/>
      <c r="Q3138" s="38"/>
      <c r="R3138" s="178"/>
      <c r="S3138" s="38"/>
      <c r="T3138" s="178"/>
      <c r="U3138" s="38"/>
      <c r="AA3138" s="8"/>
      <c r="AB3138" s="366"/>
    </row>
    <row r="3139" spans="15:28">
      <c r="O3139" s="177"/>
      <c r="P3139" s="38"/>
      <c r="Q3139" s="38"/>
      <c r="R3139" s="178"/>
      <c r="S3139" s="38"/>
      <c r="T3139" s="178"/>
      <c r="U3139" s="38"/>
      <c r="AA3139" s="8"/>
      <c r="AB3139" s="366"/>
    </row>
    <row r="3140" spans="15:28">
      <c r="O3140" s="177"/>
      <c r="P3140" s="38"/>
      <c r="Q3140" s="38"/>
      <c r="R3140" s="178"/>
      <c r="S3140" s="38"/>
      <c r="T3140" s="178"/>
      <c r="U3140" s="38"/>
      <c r="AA3140" s="8"/>
      <c r="AB3140" s="366"/>
    </row>
    <row r="3141" spans="15:28">
      <c r="O3141" s="177"/>
      <c r="P3141" s="38"/>
      <c r="Q3141" s="38"/>
      <c r="R3141" s="178"/>
      <c r="S3141" s="38"/>
      <c r="T3141" s="178"/>
      <c r="U3141" s="38"/>
      <c r="AA3141" s="8"/>
      <c r="AB3141" s="366"/>
    </row>
    <row r="3142" spans="15:28">
      <c r="O3142" s="177"/>
      <c r="P3142" s="38"/>
      <c r="Q3142" s="38"/>
      <c r="R3142" s="178"/>
      <c r="S3142" s="38"/>
      <c r="T3142" s="178"/>
      <c r="U3142" s="38"/>
      <c r="AA3142" s="8"/>
      <c r="AB3142" s="366"/>
    </row>
    <row r="3143" spans="15:28">
      <c r="O3143" s="177"/>
      <c r="P3143" s="38"/>
      <c r="Q3143" s="38"/>
      <c r="R3143" s="178"/>
      <c r="S3143" s="38"/>
      <c r="T3143" s="178"/>
      <c r="U3143" s="38"/>
      <c r="AA3143" s="8"/>
      <c r="AB3143" s="366"/>
    </row>
    <row r="3144" spans="15:28">
      <c r="O3144" s="177"/>
      <c r="P3144" s="38"/>
      <c r="Q3144" s="38"/>
      <c r="R3144" s="178"/>
      <c r="S3144" s="38"/>
      <c r="T3144" s="178"/>
      <c r="U3144" s="38"/>
      <c r="AA3144" s="8"/>
      <c r="AB3144" s="366"/>
    </row>
    <row r="3145" spans="15:28">
      <c r="O3145" s="177"/>
      <c r="P3145" s="38"/>
      <c r="Q3145" s="38"/>
      <c r="R3145" s="178"/>
      <c r="S3145" s="38"/>
      <c r="T3145" s="178"/>
      <c r="U3145" s="38"/>
      <c r="AA3145" s="8"/>
      <c r="AB3145" s="366"/>
    </row>
    <row r="3146" spans="15:28">
      <c r="O3146" s="177"/>
      <c r="P3146" s="38"/>
      <c r="Q3146" s="38"/>
      <c r="R3146" s="178"/>
      <c r="S3146" s="38"/>
      <c r="T3146" s="178"/>
      <c r="U3146" s="38"/>
      <c r="AA3146" s="8"/>
      <c r="AB3146" s="366"/>
    </row>
    <row r="3147" spans="15:28">
      <c r="O3147" s="177"/>
      <c r="P3147" s="38"/>
      <c r="Q3147" s="38"/>
      <c r="R3147" s="178"/>
      <c r="S3147" s="38"/>
      <c r="T3147" s="178"/>
      <c r="U3147" s="38"/>
      <c r="AA3147" s="8"/>
      <c r="AB3147" s="366"/>
    </row>
    <row r="3148" spans="15:28">
      <c r="O3148" s="177"/>
      <c r="P3148" s="38"/>
      <c r="Q3148" s="38"/>
      <c r="R3148" s="178"/>
      <c r="S3148" s="38"/>
      <c r="T3148" s="178"/>
      <c r="U3148" s="38"/>
      <c r="AA3148" s="8"/>
      <c r="AB3148" s="366"/>
    </row>
    <row r="3149" spans="15:28">
      <c r="O3149" s="177"/>
      <c r="P3149" s="38"/>
      <c r="Q3149" s="38"/>
      <c r="R3149" s="178"/>
      <c r="S3149" s="38"/>
      <c r="T3149" s="178"/>
      <c r="U3149" s="38"/>
      <c r="AA3149" s="8"/>
      <c r="AB3149" s="366"/>
    </row>
    <row r="3150" spans="15:28">
      <c r="O3150" s="177"/>
      <c r="P3150" s="38"/>
      <c r="Q3150" s="38"/>
      <c r="R3150" s="178"/>
      <c r="S3150" s="38"/>
      <c r="T3150" s="178"/>
      <c r="U3150" s="38"/>
      <c r="AA3150" s="8"/>
      <c r="AB3150" s="366"/>
    </row>
    <row r="3151" spans="15:28">
      <c r="O3151" s="177"/>
      <c r="P3151" s="38"/>
      <c r="Q3151" s="38"/>
      <c r="R3151" s="178"/>
      <c r="S3151" s="38"/>
      <c r="T3151" s="178"/>
      <c r="U3151" s="38"/>
      <c r="AA3151" s="8"/>
      <c r="AB3151" s="366"/>
    </row>
    <row r="3152" spans="15:28">
      <c r="O3152" s="177"/>
      <c r="P3152" s="38"/>
      <c r="Q3152" s="38"/>
      <c r="R3152" s="178"/>
      <c r="S3152" s="38"/>
      <c r="T3152" s="178"/>
      <c r="U3152" s="38"/>
      <c r="AA3152" s="8"/>
      <c r="AB3152" s="366"/>
    </row>
    <row r="3153" spans="15:28">
      <c r="O3153" s="177"/>
      <c r="P3153" s="38"/>
      <c r="Q3153" s="38"/>
      <c r="R3153" s="178"/>
      <c r="S3153" s="38"/>
      <c r="T3153" s="178"/>
      <c r="U3153" s="38"/>
      <c r="AA3153" s="8"/>
      <c r="AB3153" s="366"/>
    </row>
    <row r="3154" spans="15:28">
      <c r="O3154" s="177"/>
      <c r="P3154" s="38"/>
      <c r="Q3154" s="38"/>
      <c r="R3154" s="178"/>
      <c r="S3154" s="38"/>
      <c r="T3154" s="178"/>
      <c r="U3154" s="38"/>
      <c r="AA3154" s="8"/>
      <c r="AB3154" s="366"/>
    </row>
    <row r="3155" spans="15:28">
      <c r="O3155" s="177"/>
      <c r="P3155" s="38"/>
      <c r="Q3155" s="38"/>
      <c r="R3155" s="178"/>
      <c r="S3155" s="38"/>
      <c r="T3155" s="178"/>
      <c r="U3155" s="38"/>
      <c r="AA3155" s="8"/>
      <c r="AB3155" s="366"/>
    </row>
    <row r="3156" spans="15:28">
      <c r="O3156" s="177"/>
      <c r="P3156" s="38"/>
      <c r="Q3156" s="38"/>
      <c r="R3156" s="178"/>
      <c r="S3156" s="38"/>
      <c r="T3156" s="178"/>
      <c r="U3156" s="38"/>
      <c r="AA3156" s="8"/>
      <c r="AB3156" s="366"/>
    </row>
    <row r="3157" spans="15:28">
      <c r="O3157" s="177"/>
      <c r="P3157" s="38"/>
      <c r="Q3157" s="38"/>
      <c r="R3157" s="178"/>
      <c r="S3157" s="38"/>
      <c r="T3157" s="178"/>
      <c r="U3157" s="38"/>
      <c r="AA3157" s="8"/>
      <c r="AB3157" s="366"/>
    </row>
    <row r="3158" spans="15:28">
      <c r="O3158" s="177"/>
      <c r="P3158" s="38"/>
      <c r="Q3158" s="38"/>
      <c r="R3158" s="178"/>
      <c r="S3158" s="38"/>
      <c r="T3158" s="178"/>
      <c r="U3158" s="38"/>
      <c r="AA3158" s="8"/>
      <c r="AB3158" s="366"/>
    </row>
    <row r="3159" spans="15:28">
      <c r="O3159" s="177"/>
      <c r="P3159" s="38"/>
      <c r="Q3159" s="38"/>
      <c r="R3159" s="178"/>
      <c r="S3159" s="38"/>
      <c r="T3159" s="178"/>
      <c r="U3159" s="38"/>
      <c r="AA3159" s="8"/>
      <c r="AB3159" s="366"/>
    </row>
    <row r="3160" spans="15:28">
      <c r="O3160" s="177"/>
      <c r="P3160" s="38"/>
      <c r="Q3160" s="38"/>
      <c r="R3160" s="178"/>
      <c r="S3160" s="38"/>
      <c r="T3160" s="178"/>
      <c r="U3160" s="38"/>
      <c r="AA3160" s="8"/>
      <c r="AB3160" s="366"/>
    </row>
    <row r="3161" spans="15:28">
      <c r="O3161" s="177"/>
      <c r="P3161" s="38"/>
      <c r="Q3161" s="38"/>
      <c r="R3161" s="178"/>
      <c r="S3161" s="38"/>
      <c r="T3161" s="178"/>
      <c r="U3161" s="38"/>
      <c r="AA3161" s="8"/>
      <c r="AB3161" s="366"/>
    </row>
    <row r="3162" spans="15:28">
      <c r="O3162" s="177"/>
      <c r="P3162" s="38"/>
      <c r="Q3162" s="38"/>
      <c r="R3162" s="178"/>
      <c r="S3162" s="38"/>
      <c r="T3162" s="178"/>
      <c r="U3162" s="38"/>
      <c r="AA3162" s="8"/>
      <c r="AB3162" s="366"/>
    </row>
    <row r="3163" spans="15:28">
      <c r="O3163" s="177"/>
      <c r="P3163" s="38"/>
      <c r="Q3163" s="38"/>
      <c r="R3163" s="178"/>
      <c r="S3163" s="38"/>
      <c r="T3163" s="178"/>
      <c r="U3163" s="38"/>
      <c r="AA3163" s="8"/>
      <c r="AB3163" s="366"/>
    </row>
    <row r="3164" spans="15:28">
      <c r="O3164" s="177"/>
      <c r="P3164" s="38"/>
      <c r="Q3164" s="38"/>
      <c r="R3164" s="178"/>
      <c r="S3164" s="38"/>
      <c r="T3164" s="178"/>
      <c r="U3164" s="38"/>
      <c r="AA3164" s="8"/>
      <c r="AB3164" s="366"/>
    </row>
    <row r="3165" spans="15:28">
      <c r="O3165" s="177"/>
      <c r="P3165" s="38"/>
      <c r="Q3165" s="38"/>
      <c r="R3165" s="178"/>
      <c r="S3165" s="38"/>
      <c r="T3165" s="178"/>
      <c r="U3165" s="38"/>
      <c r="AA3165" s="8"/>
      <c r="AB3165" s="366"/>
    </row>
    <row r="3166" spans="15:28">
      <c r="O3166" s="177"/>
      <c r="P3166" s="38"/>
      <c r="Q3166" s="38"/>
      <c r="R3166" s="178"/>
      <c r="S3166" s="38"/>
      <c r="T3166" s="178"/>
      <c r="U3166" s="38"/>
      <c r="AA3166" s="8"/>
      <c r="AB3166" s="366"/>
    </row>
    <row r="3167" spans="15:28">
      <c r="O3167" s="177"/>
      <c r="P3167" s="38"/>
      <c r="Q3167" s="38"/>
      <c r="R3167" s="178"/>
      <c r="S3167" s="38"/>
      <c r="T3167" s="178"/>
      <c r="U3167" s="38"/>
      <c r="AA3167" s="8"/>
      <c r="AB3167" s="366"/>
    </row>
    <row r="3168" spans="15:28">
      <c r="O3168" s="177"/>
      <c r="P3168" s="38"/>
      <c r="Q3168" s="38"/>
      <c r="R3168" s="178"/>
      <c r="S3168" s="38"/>
      <c r="T3168" s="178"/>
      <c r="U3168" s="38"/>
      <c r="AA3168" s="8"/>
      <c r="AB3168" s="366"/>
    </row>
    <row r="3169" spans="15:28">
      <c r="O3169" s="177"/>
      <c r="P3169" s="38"/>
      <c r="Q3169" s="38"/>
      <c r="R3169" s="178"/>
      <c r="S3169" s="38"/>
      <c r="T3169" s="178"/>
      <c r="U3169" s="38"/>
      <c r="AA3169" s="8"/>
      <c r="AB3169" s="366"/>
    </row>
    <row r="3170" spans="15:28">
      <c r="O3170" s="177"/>
      <c r="P3170" s="38"/>
      <c r="Q3170" s="38"/>
      <c r="R3170" s="178"/>
      <c r="S3170" s="38"/>
      <c r="T3170" s="178"/>
      <c r="U3170" s="38"/>
      <c r="AA3170" s="8"/>
      <c r="AB3170" s="366"/>
    </row>
    <row r="3171" spans="15:28">
      <c r="O3171" s="177"/>
      <c r="P3171" s="38"/>
      <c r="Q3171" s="38"/>
      <c r="R3171" s="178"/>
      <c r="S3171" s="38"/>
      <c r="T3171" s="178"/>
      <c r="U3171" s="38"/>
      <c r="AA3171" s="8"/>
      <c r="AB3171" s="366"/>
    </row>
    <row r="3172" spans="15:28">
      <c r="O3172" s="177"/>
      <c r="P3172" s="38"/>
      <c r="Q3172" s="38"/>
      <c r="R3172" s="178"/>
      <c r="S3172" s="38"/>
      <c r="T3172" s="178"/>
      <c r="U3172" s="38"/>
      <c r="AA3172" s="8"/>
      <c r="AB3172" s="366"/>
    </row>
    <row r="3173" spans="15:28">
      <c r="O3173" s="177"/>
      <c r="P3173" s="38"/>
      <c r="Q3173" s="38"/>
      <c r="R3173" s="178"/>
      <c r="S3173" s="38"/>
      <c r="T3173" s="178"/>
      <c r="U3173" s="38"/>
      <c r="AA3173" s="8"/>
      <c r="AB3173" s="366"/>
    </row>
    <row r="3174" spans="15:28">
      <c r="O3174" s="177"/>
      <c r="P3174" s="38"/>
      <c r="Q3174" s="38"/>
      <c r="R3174" s="178"/>
      <c r="S3174" s="38"/>
      <c r="T3174" s="178"/>
      <c r="U3174" s="38"/>
      <c r="AA3174" s="8"/>
      <c r="AB3174" s="366"/>
    </row>
    <row r="3175" spans="15:28">
      <c r="O3175" s="177"/>
      <c r="P3175" s="38"/>
      <c r="Q3175" s="38"/>
      <c r="R3175" s="178"/>
      <c r="S3175" s="38"/>
      <c r="T3175" s="178"/>
      <c r="U3175" s="38"/>
      <c r="AA3175" s="8"/>
      <c r="AB3175" s="366"/>
    </row>
    <row r="3176" spans="15:28">
      <c r="O3176" s="177"/>
      <c r="P3176" s="38"/>
      <c r="Q3176" s="38"/>
      <c r="R3176" s="178"/>
      <c r="S3176" s="38"/>
      <c r="T3176" s="178"/>
      <c r="U3176" s="38"/>
      <c r="AA3176" s="8"/>
      <c r="AB3176" s="366"/>
    </row>
    <row r="3177" spans="15:28">
      <c r="O3177" s="177"/>
      <c r="P3177" s="38"/>
      <c r="Q3177" s="38"/>
      <c r="R3177" s="178"/>
      <c r="S3177" s="38"/>
      <c r="T3177" s="178"/>
      <c r="U3177" s="38"/>
      <c r="AA3177" s="8"/>
      <c r="AB3177" s="366"/>
    </row>
    <row r="3178" spans="15:28">
      <c r="O3178" s="177"/>
      <c r="P3178" s="38"/>
      <c r="Q3178" s="38"/>
      <c r="R3178" s="178"/>
      <c r="S3178" s="38"/>
      <c r="T3178" s="178"/>
      <c r="U3178" s="38"/>
      <c r="AA3178" s="8"/>
      <c r="AB3178" s="366"/>
    </row>
    <row r="3179" spans="15:28">
      <c r="O3179" s="177"/>
      <c r="P3179" s="38"/>
      <c r="Q3179" s="38"/>
      <c r="R3179" s="178"/>
      <c r="S3179" s="38"/>
      <c r="T3179" s="178"/>
      <c r="U3179" s="38"/>
      <c r="AA3179" s="8"/>
      <c r="AB3179" s="366"/>
    </row>
    <row r="3180" spans="15:28">
      <c r="O3180" s="177"/>
      <c r="P3180" s="38"/>
      <c r="Q3180" s="38"/>
      <c r="R3180" s="178"/>
      <c r="S3180" s="38"/>
      <c r="T3180" s="178"/>
      <c r="U3180" s="38"/>
      <c r="AA3180" s="8"/>
      <c r="AB3180" s="366"/>
    </row>
    <row r="3181" spans="15:28">
      <c r="O3181" s="177"/>
      <c r="P3181" s="38"/>
      <c r="Q3181" s="38"/>
      <c r="R3181" s="178"/>
      <c r="S3181" s="38"/>
      <c r="T3181" s="178"/>
      <c r="U3181" s="38"/>
      <c r="AA3181" s="8"/>
      <c r="AB3181" s="366"/>
    </row>
    <row r="3182" spans="15:28">
      <c r="O3182" s="177"/>
      <c r="P3182" s="38"/>
      <c r="Q3182" s="38"/>
      <c r="R3182" s="178"/>
      <c r="S3182" s="38"/>
      <c r="T3182" s="178"/>
      <c r="U3182" s="38"/>
      <c r="AA3182" s="8"/>
      <c r="AB3182" s="366"/>
    </row>
    <row r="3183" spans="15:28">
      <c r="O3183" s="177"/>
      <c r="P3183" s="38"/>
      <c r="Q3183" s="38"/>
      <c r="R3183" s="178"/>
      <c r="S3183" s="38"/>
      <c r="T3183" s="178"/>
      <c r="U3183" s="38"/>
      <c r="AA3183" s="8"/>
      <c r="AB3183" s="366"/>
    </row>
    <row r="3184" spans="15:28">
      <c r="O3184" s="177"/>
      <c r="P3184" s="38"/>
      <c r="Q3184" s="38"/>
      <c r="R3184" s="178"/>
      <c r="S3184" s="38"/>
      <c r="T3184" s="178"/>
      <c r="U3184" s="38"/>
      <c r="AA3184" s="8"/>
      <c r="AB3184" s="366"/>
    </row>
    <row r="3185" spans="15:28">
      <c r="O3185" s="177"/>
      <c r="P3185" s="38"/>
      <c r="Q3185" s="38"/>
      <c r="R3185" s="178"/>
      <c r="S3185" s="38"/>
      <c r="T3185" s="178"/>
      <c r="U3185" s="38"/>
      <c r="AA3185" s="8"/>
      <c r="AB3185" s="366"/>
    </row>
    <row r="3186" spans="15:28">
      <c r="O3186" s="177"/>
      <c r="P3186" s="38"/>
      <c r="Q3186" s="38"/>
      <c r="R3186" s="178"/>
      <c r="S3186" s="38"/>
      <c r="T3186" s="178"/>
      <c r="U3186" s="38"/>
      <c r="AA3186" s="8"/>
      <c r="AB3186" s="366"/>
    </row>
    <row r="3187" spans="15:28">
      <c r="O3187" s="177"/>
      <c r="P3187" s="38"/>
      <c r="Q3187" s="38"/>
      <c r="R3187" s="178"/>
      <c r="S3187" s="38"/>
      <c r="T3187" s="178"/>
      <c r="U3187" s="38"/>
      <c r="AA3187" s="8"/>
      <c r="AB3187" s="366"/>
    </row>
    <row r="3188" spans="15:28">
      <c r="O3188" s="177"/>
      <c r="P3188" s="38"/>
      <c r="Q3188" s="38"/>
      <c r="R3188" s="178"/>
      <c r="S3188" s="38"/>
      <c r="T3188" s="178"/>
      <c r="U3188" s="38"/>
      <c r="AA3188" s="8"/>
      <c r="AB3188" s="366"/>
    </row>
    <row r="3189" spans="15:28">
      <c r="O3189" s="177"/>
      <c r="P3189" s="38"/>
      <c r="Q3189" s="38"/>
      <c r="R3189" s="178"/>
      <c r="S3189" s="38"/>
      <c r="T3189" s="178"/>
      <c r="U3189" s="38"/>
      <c r="AA3189" s="8"/>
      <c r="AB3189" s="366"/>
    </row>
    <row r="3190" spans="15:28">
      <c r="O3190" s="177"/>
      <c r="P3190" s="38"/>
      <c r="Q3190" s="38"/>
      <c r="R3190" s="178"/>
      <c r="S3190" s="38"/>
      <c r="T3190" s="178"/>
      <c r="U3190" s="38"/>
      <c r="AA3190" s="8"/>
      <c r="AB3190" s="366"/>
    </row>
    <row r="3191" spans="15:28">
      <c r="O3191" s="177"/>
      <c r="P3191" s="38"/>
      <c r="Q3191" s="38"/>
      <c r="R3191" s="178"/>
      <c r="S3191" s="38"/>
      <c r="T3191" s="178"/>
      <c r="U3191" s="38"/>
      <c r="AA3191" s="8"/>
      <c r="AB3191" s="366"/>
    </row>
    <row r="3192" spans="15:28">
      <c r="O3192" s="177"/>
      <c r="P3192" s="38"/>
      <c r="Q3192" s="38"/>
      <c r="R3192" s="178"/>
      <c r="S3192" s="38"/>
      <c r="T3192" s="178"/>
      <c r="U3192" s="38"/>
      <c r="AA3192" s="8"/>
      <c r="AB3192" s="366"/>
    </row>
    <row r="3193" spans="15:28">
      <c r="O3193" s="177"/>
      <c r="P3193" s="38"/>
      <c r="Q3193" s="38"/>
      <c r="R3193" s="178"/>
      <c r="S3193" s="38"/>
      <c r="T3193" s="178"/>
      <c r="U3193" s="38"/>
      <c r="AA3193" s="8"/>
      <c r="AB3193" s="366"/>
    </row>
    <row r="3194" spans="15:28">
      <c r="O3194" s="177"/>
      <c r="P3194" s="38"/>
      <c r="Q3194" s="38"/>
      <c r="R3194" s="178"/>
      <c r="S3194" s="38"/>
      <c r="T3194" s="178"/>
      <c r="U3194" s="38"/>
      <c r="AA3194" s="8"/>
      <c r="AB3194" s="366"/>
    </row>
    <row r="3195" spans="15:28">
      <c r="O3195" s="177"/>
      <c r="P3195" s="38"/>
      <c r="Q3195" s="38"/>
      <c r="R3195" s="178"/>
      <c r="S3195" s="38"/>
      <c r="T3195" s="178"/>
      <c r="U3195" s="38"/>
      <c r="AA3195" s="8"/>
      <c r="AB3195" s="366"/>
    </row>
    <row r="3196" spans="15:28">
      <c r="O3196" s="177"/>
      <c r="P3196" s="38"/>
      <c r="Q3196" s="38"/>
      <c r="R3196" s="178"/>
      <c r="S3196" s="38"/>
      <c r="T3196" s="178"/>
      <c r="U3196" s="38"/>
      <c r="AA3196" s="8"/>
      <c r="AB3196" s="366"/>
    </row>
    <row r="3197" spans="15:28">
      <c r="O3197" s="177"/>
      <c r="P3197" s="38"/>
      <c r="Q3197" s="38"/>
      <c r="R3197" s="178"/>
      <c r="S3197" s="38"/>
      <c r="T3197" s="178"/>
      <c r="U3197" s="38"/>
      <c r="AA3197" s="8"/>
      <c r="AB3197" s="366"/>
    </row>
    <row r="3198" spans="15:28">
      <c r="O3198" s="177"/>
      <c r="P3198" s="38"/>
      <c r="Q3198" s="38"/>
      <c r="R3198" s="178"/>
      <c r="S3198" s="38"/>
      <c r="T3198" s="178"/>
      <c r="U3198" s="38"/>
      <c r="AA3198" s="8"/>
      <c r="AB3198" s="366"/>
    </row>
    <row r="3199" spans="15:28">
      <c r="O3199" s="177"/>
      <c r="P3199" s="38"/>
      <c r="Q3199" s="38"/>
      <c r="R3199" s="178"/>
      <c r="S3199" s="38"/>
      <c r="T3199" s="178"/>
      <c r="U3199" s="38"/>
      <c r="AA3199" s="8"/>
      <c r="AB3199" s="366"/>
    </row>
    <row r="3200" spans="15:28">
      <c r="O3200" s="177"/>
      <c r="P3200" s="38"/>
      <c r="Q3200" s="38"/>
      <c r="R3200" s="178"/>
      <c r="S3200" s="38"/>
      <c r="T3200" s="178"/>
      <c r="U3200" s="38"/>
      <c r="AA3200" s="8"/>
      <c r="AB3200" s="366"/>
    </row>
    <row r="3201" spans="15:28">
      <c r="O3201" s="177"/>
      <c r="P3201" s="38"/>
      <c r="Q3201" s="38"/>
      <c r="R3201" s="178"/>
      <c r="S3201" s="38"/>
      <c r="T3201" s="178"/>
      <c r="U3201" s="38"/>
      <c r="AA3201" s="8"/>
      <c r="AB3201" s="366"/>
    </row>
    <row r="3202" spans="15:28">
      <c r="O3202" s="177"/>
      <c r="P3202" s="38"/>
      <c r="Q3202" s="38"/>
      <c r="R3202" s="178"/>
      <c r="S3202" s="38"/>
      <c r="T3202" s="178"/>
      <c r="U3202" s="38"/>
      <c r="AA3202" s="8"/>
      <c r="AB3202" s="366"/>
    </row>
    <row r="3203" spans="15:28">
      <c r="O3203" s="177"/>
      <c r="P3203" s="38"/>
      <c r="Q3203" s="38"/>
      <c r="R3203" s="178"/>
      <c r="S3203" s="38"/>
      <c r="T3203" s="178"/>
      <c r="U3203" s="38"/>
      <c r="AA3203" s="8"/>
      <c r="AB3203" s="366"/>
    </row>
    <row r="3204" spans="15:28">
      <c r="O3204" s="177"/>
      <c r="P3204" s="38"/>
      <c r="Q3204" s="38"/>
      <c r="R3204" s="178"/>
      <c r="S3204" s="38"/>
      <c r="T3204" s="178"/>
      <c r="U3204" s="38"/>
      <c r="AA3204" s="8"/>
      <c r="AB3204" s="366"/>
    </row>
    <row r="3205" spans="15:28">
      <c r="O3205" s="177"/>
      <c r="P3205" s="38"/>
      <c r="Q3205" s="38"/>
      <c r="R3205" s="178"/>
      <c r="S3205" s="38"/>
      <c r="T3205" s="178"/>
      <c r="U3205" s="38"/>
      <c r="AA3205" s="8"/>
      <c r="AB3205" s="366"/>
    </row>
    <row r="3206" spans="15:28">
      <c r="O3206" s="177"/>
      <c r="P3206" s="38"/>
      <c r="Q3206" s="38"/>
      <c r="R3206" s="178"/>
      <c r="S3206" s="38"/>
      <c r="T3206" s="178"/>
      <c r="U3206" s="38"/>
      <c r="AA3206" s="8"/>
      <c r="AB3206" s="366"/>
    </row>
    <row r="3207" spans="15:28">
      <c r="O3207" s="177"/>
      <c r="P3207" s="38"/>
      <c r="Q3207" s="38"/>
      <c r="R3207" s="178"/>
      <c r="S3207" s="38"/>
      <c r="T3207" s="178"/>
      <c r="U3207" s="38"/>
      <c r="AA3207" s="8"/>
      <c r="AB3207" s="366"/>
    </row>
    <row r="3208" spans="15:28">
      <c r="O3208" s="177"/>
      <c r="P3208" s="38"/>
      <c r="Q3208" s="38"/>
      <c r="R3208" s="178"/>
      <c r="S3208" s="38"/>
      <c r="T3208" s="178"/>
      <c r="U3208" s="38"/>
      <c r="AA3208" s="8"/>
      <c r="AB3208" s="366"/>
    </row>
    <row r="3209" spans="15:28">
      <c r="O3209" s="177"/>
      <c r="P3209" s="38"/>
      <c r="Q3209" s="38"/>
      <c r="R3209" s="178"/>
      <c r="S3209" s="38"/>
      <c r="T3209" s="178"/>
      <c r="U3209" s="38"/>
      <c r="AA3209" s="8"/>
      <c r="AB3209" s="366"/>
    </row>
    <row r="3210" spans="15:28">
      <c r="O3210" s="177"/>
      <c r="P3210" s="38"/>
      <c r="Q3210" s="38"/>
      <c r="R3210" s="178"/>
      <c r="S3210" s="38"/>
      <c r="T3210" s="178"/>
      <c r="U3210" s="38"/>
      <c r="AA3210" s="8"/>
      <c r="AB3210" s="366"/>
    </row>
    <row r="3211" spans="15:28">
      <c r="O3211" s="177"/>
      <c r="P3211" s="38"/>
      <c r="Q3211" s="38"/>
      <c r="R3211" s="178"/>
      <c r="S3211" s="38"/>
      <c r="T3211" s="178"/>
      <c r="U3211" s="38"/>
      <c r="AA3211" s="8"/>
      <c r="AB3211" s="366"/>
    </row>
    <row r="3212" spans="15:28">
      <c r="O3212" s="177"/>
      <c r="P3212" s="38"/>
      <c r="Q3212" s="38"/>
      <c r="R3212" s="178"/>
      <c r="S3212" s="38"/>
      <c r="T3212" s="178"/>
      <c r="U3212" s="38"/>
      <c r="AA3212" s="8"/>
      <c r="AB3212" s="366"/>
    </row>
    <row r="3213" spans="15:28">
      <c r="O3213" s="177"/>
      <c r="P3213" s="38"/>
      <c r="Q3213" s="38"/>
      <c r="R3213" s="178"/>
      <c r="S3213" s="38"/>
      <c r="T3213" s="178"/>
      <c r="U3213" s="38"/>
      <c r="AA3213" s="8"/>
      <c r="AB3213" s="366"/>
    </row>
    <row r="3214" spans="15:28">
      <c r="O3214" s="177"/>
      <c r="P3214" s="38"/>
      <c r="Q3214" s="38"/>
      <c r="R3214" s="178"/>
      <c r="S3214" s="38"/>
      <c r="T3214" s="178"/>
      <c r="U3214" s="38"/>
      <c r="AA3214" s="8"/>
      <c r="AB3214" s="366"/>
    </row>
    <row r="3215" spans="15:28">
      <c r="O3215" s="177"/>
      <c r="P3215" s="38"/>
      <c r="Q3215" s="38"/>
      <c r="R3215" s="178"/>
      <c r="S3215" s="38"/>
      <c r="T3215" s="178"/>
      <c r="U3215" s="38"/>
      <c r="AA3215" s="8"/>
      <c r="AB3215" s="366"/>
    </row>
    <row r="3216" spans="15:28">
      <c r="O3216" s="177"/>
      <c r="P3216" s="38"/>
      <c r="Q3216" s="38"/>
      <c r="R3216" s="178"/>
      <c r="S3216" s="38"/>
      <c r="T3216" s="178"/>
      <c r="U3216" s="38"/>
      <c r="AA3216" s="8"/>
      <c r="AB3216" s="366"/>
    </row>
    <row r="3217" spans="15:28">
      <c r="O3217" s="177"/>
      <c r="P3217" s="38"/>
      <c r="Q3217" s="38"/>
      <c r="R3217" s="178"/>
      <c r="S3217" s="38"/>
      <c r="T3217" s="178"/>
      <c r="U3217" s="38"/>
      <c r="AA3217" s="8"/>
      <c r="AB3217" s="366"/>
    </row>
    <row r="3218" spans="15:28">
      <c r="O3218" s="177"/>
      <c r="P3218" s="38"/>
      <c r="Q3218" s="38"/>
      <c r="R3218" s="178"/>
      <c r="S3218" s="38"/>
      <c r="T3218" s="178"/>
      <c r="U3218" s="38"/>
      <c r="AA3218" s="8"/>
      <c r="AB3218" s="366"/>
    </row>
    <row r="3219" spans="15:28">
      <c r="O3219" s="177"/>
      <c r="P3219" s="38"/>
      <c r="Q3219" s="38"/>
      <c r="R3219" s="178"/>
      <c r="S3219" s="38"/>
      <c r="T3219" s="178"/>
      <c r="U3219" s="38"/>
      <c r="AA3219" s="8"/>
      <c r="AB3219" s="366"/>
    </row>
    <row r="3220" spans="15:28">
      <c r="O3220" s="177"/>
      <c r="P3220" s="38"/>
      <c r="Q3220" s="38"/>
      <c r="R3220" s="178"/>
      <c r="S3220" s="38"/>
      <c r="T3220" s="178"/>
      <c r="U3220" s="38"/>
      <c r="AA3220" s="8"/>
      <c r="AB3220" s="366"/>
    </row>
    <row r="3221" spans="15:28">
      <c r="O3221" s="177"/>
      <c r="P3221" s="38"/>
      <c r="Q3221" s="38"/>
      <c r="R3221" s="178"/>
      <c r="S3221" s="38"/>
      <c r="T3221" s="178"/>
      <c r="U3221" s="38"/>
      <c r="AA3221" s="8"/>
      <c r="AB3221" s="366"/>
    </row>
    <row r="3222" spans="15:28">
      <c r="O3222" s="177"/>
      <c r="P3222" s="38"/>
      <c r="Q3222" s="38"/>
      <c r="R3222" s="178"/>
      <c r="S3222" s="38"/>
      <c r="T3222" s="178"/>
      <c r="U3222" s="38"/>
      <c r="AA3222" s="8"/>
      <c r="AB3222" s="366"/>
    </row>
    <row r="3223" spans="15:28">
      <c r="O3223" s="177"/>
      <c r="P3223" s="38"/>
      <c r="Q3223" s="38"/>
      <c r="R3223" s="178"/>
      <c r="S3223" s="38"/>
      <c r="T3223" s="178"/>
      <c r="U3223" s="38"/>
      <c r="AA3223" s="8"/>
      <c r="AB3223" s="366"/>
    </row>
    <row r="3224" spans="15:28">
      <c r="O3224" s="177"/>
      <c r="P3224" s="38"/>
      <c r="Q3224" s="38"/>
      <c r="R3224" s="178"/>
      <c r="S3224" s="38"/>
      <c r="T3224" s="178"/>
      <c r="U3224" s="38"/>
      <c r="AA3224" s="8"/>
      <c r="AB3224" s="366"/>
    </row>
    <row r="3225" spans="15:28">
      <c r="O3225" s="177"/>
      <c r="P3225" s="38"/>
      <c r="Q3225" s="38"/>
      <c r="R3225" s="178"/>
      <c r="S3225" s="38"/>
      <c r="T3225" s="178"/>
      <c r="U3225" s="38"/>
      <c r="AA3225" s="8"/>
      <c r="AB3225" s="366"/>
    </row>
    <row r="3226" spans="15:28">
      <c r="O3226" s="177"/>
      <c r="P3226" s="38"/>
      <c r="Q3226" s="38"/>
      <c r="R3226" s="178"/>
      <c r="S3226" s="38"/>
      <c r="T3226" s="178"/>
      <c r="U3226" s="38"/>
      <c r="AA3226" s="8"/>
      <c r="AB3226" s="366"/>
    </row>
    <row r="3227" spans="15:28">
      <c r="O3227" s="177"/>
      <c r="P3227" s="38"/>
      <c r="Q3227" s="38"/>
      <c r="R3227" s="178"/>
      <c r="S3227" s="38"/>
      <c r="T3227" s="178"/>
      <c r="U3227" s="38"/>
      <c r="AA3227" s="8"/>
      <c r="AB3227" s="366"/>
    </row>
    <row r="3228" spans="15:28">
      <c r="O3228" s="177"/>
      <c r="P3228" s="38"/>
      <c r="Q3228" s="38"/>
      <c r="R3228" s="178"/>
      <c r="S3228" s="38"/>
      <c r="T3228" s="178"/>
      <c r="U3228" s="38"/>
      <c r="AA3228" s="8"/>
      <c r="AB3228" s="366"/>
    </row>
    <row r="3229" spans="15:28">
      <c r="O3229" s="177"/>
      <c r="P3229" s="38"/>
      <c r="Q3229" s="38"/>
      <c r="R3229" s="178"/>
      <c r="S3229" s="38"/>
      <c r="T3229" s="178"/>
      <c r="U3229" s="38"/>
      <c r="AA3229" s="8"/>
      <c r="AB3229" s="366"/>
    </row>
    <row r="3230" spans="15:28">
      <c r="O3230" s="177"/>
      <c r="P3230" s="38"/>
      <c r="Q3230" s="38"/>
      <c r="R3230" s="178"/>
      <c r="S3230" s="38"/>
      <c r="T3230" s="178"/>
      <c r="U3230" s="38"/>
      <c r="AA3230" s="8"/>
      <c r="AB3230" s="366"/>
    </row>
    <row r="3231" spans="15:28">
      <c r="O3231" s="177"/>
      <c r="P3231" s="38"/>
      <c r="Q3231" s="38"/>
      <c r="R3231" s="178"/>
      <c r="S3231" s="38"/>
      <c r="T3231" s="178"/>
      <c r="U3231" s="38"/>
      <c r="AA3231" s="8"/>
      <c r="AB3231" s="366"/>
    </row>
    <row r="3232" spans="15:28">
      <c r="O3232" s="177"/>
      <c r="P3232" s="38"/>
      <c r="Q3232" s="38"/>
      <c r="R3232" s="178"/>
      <c r="S3232" s="38"/>
      <c r="T3232" s="178"/>
      <c r="U3232" s="38"/>
      <c r="AA3232" s="8"/>
      <c r="AB3232" s="366"/>
    </row>
    <row r="3233" spans="15:28">
      <c r="O3233" s="177"/>
      <c r="P3233" s="38"/>
      <c r="Q3233" s="38"/>
      <c r="R3233" s="178"/>
      <c r="S3233" s="38"/>
      <c r="T3233" s="178"/>
      <c r="U3233" s="38"/>
      <c r="AA3233" s="8"/>
      <c r="AB3233" s="366"/>
    </row>
    <row r="3234" spans="15:28">
      <c r="O3234" s="177"/>
      <c r="P3234" s="38"/>
      <c r="Q3234" s="38"/>
      <c r="R3234" s="178"/>
      <c r="S3234" s="38"/>
      <c r="T3234" s="178"/>
      <c r="U3234" s="38"/>
      <c r="AA3234" s="8"/>
      <c r="AB3234" s="366"/>
    </row>
    <row r="3235" spans="15:28">
      <c r="O3235" s="177"/>
      <c r="P3235" s="38"/>
      <c r="Q3235" s="38"/>
      <c r="R3235" s="178"/>
      <c r="S3235" s="38"/>
      <c r="T3235" s="178"/>
      <c r="U3235" s="38"/>
      <c r="AA3235" s="8"/>
      <c r="AB3235" s="366"/>
    </row>
    <row r="3236" spans="15:28">
      <c r="O3236" s="177"/>
      <c r="P3236" s="38"/>
      <c r="Q3236" s="38"/>
      <c r="R3236" s="178"/>
      <c r="S3236" s="38"/>
      <c r="T3236" s="178"/>
      <c r="U3236" s="38"/>
      <c r="AA3236" s="8"/>
      <c r="AB3236" s="366"/>
    </row>
    <row r="3237" spans="15:28">
      <c r="O3237" s="177"/>
      <c r="P3237" s="38"/>
      <c r="Q3237" s="38"/>
      <c r="R3237" s="178"/>
      <c r="S3237" s="38"/>
      <c r="T3237" s="178"/>
      <c r="U3237" s="38"/>
      <c r="AA3237" s="8"/>
      <c r="AB3237" s="366"/>
    </row>
    <row r="3238" spans="15:28">
      <c r="O3238" s="177"/>
      <c r="P3238" s="38"/>
      <c r="Q3238" s="38"/>
      <c r="R3238" s="178"/>
      <c r="S3238" s="38"/>
      <c r="T3238" s="178"/>
      <c r="U3238" s="38"/>
      <c r="AA3238" s="8"/>
      <c r="AB3238" s="366"/>
    </row>
    <row r="3239" spans="15:28">
      <c r="O3239" s="177"/>
      <c r="P3239" s="38"/>
      <c r="Q3239" s="38"/>
      <c r="R3239" s="178"/>
      <c r="S3239" s="38"/>
      <c r="T3239" s="178"/>
      <c r="U3239" s="38"/>
      <c r="AA3239" s="8"/>
      <c r="AB3239" s="366"/>
    </row>
    <row r="3240" spans="15:28">
      <c r="O3240" s="177"/>
      <c r="P3240" s="38"/>
      <c r="Q3240" s="38"/>
      <c r="R3240" s="178"/>
      <c r="S3240" s="38"/>
      <c r="T3240" s="178"/>
      <c r="U3240" s="38"/>
      <c r="AA3240" s="8"/>
      <c r="AB3240" s="366"/>
    </row>
    <row r="3241" spans="15:28">
      <c r="O3241" s="177"/>
      <c r="P3241" s="38"/>
      <c r="Q3241" s="38"/>
      <c r="R3241" s="178"/>
      <c r="S3241" s="38"/>
      <c r="T3241" s="178"/>
      <c r="U3241" s="38"/>
      <c r="AA3241" s="8"/>
      <c r="AB3241" s="366"/>
    </row>
    <row r="3242" spans="15:28">
      <c r="O3242" s="177"/>
      <c r="P3242" s="38"/>
      <c r="Q3242" s="38"/>
      <c r="R3242" s="178"/>
      <c r="S3242" s="38"/>
      <c r="T3242" s="178"/>
      <c r="U3242" s="38"/>
      <c r="AA3242" s="8"/>
      <c r="AB3242" s="366"/>
    </row>
    <row r="3243" spans="15:28">
      <c r="O3243" s="177"/>
      <c r="P3243" s="38"/>
      <c r="Q3243" s="38"/>
      <c r="R3243" s="178"/>
      <c r="S3243" s="38"/>
      <c r="T3243" s="178"/>
      <c r="U3243" s="38"/>
      <c r="AA3243" s="8"/>
      <c r="AB3243" s="366"/>
    </row>
    <row r="3244" spans="15:28">
      <c r="O3244" s="177"/>
      <c r="P3244" s="38"/>
      <c r="Q3244" s="38"/>
      <c r="R3244" s="178"/>
      <c r="S3244" s="38"/>
      <c r="T3244" s="178"/>
      <c r="U3244" s="38"/>
      <c r="AA3244" s="8"/>
      <c r="AB3244" s="366"/>
    </row>
    <row r="3245" spans="15:28">
      <c r="O3245" s="177"/>
      <c r="P3245" s="38"/>
      <c r="Q3245" s="38"/>
      <c r="R3245" s="178"/>
      <c r="S3245" s="38"/>
      <c r="T3245" s="178"/>
      <c r="U3245" s="38"/>
      <c r="AA3245" s="8"/>
      <c r="AB3245" s="366"/>
    </row>
    <row r="3246" spans="15:28">
      <c r="O3246" s="177"/>
      <c r="P3246" s="38"/>
      <c r="Q3246" s="38"/>
      <c r="R3246" s="178"/>
      <c r="S3246" s="38"/>
      <c r="T3246" s="178"/>
      <c r="U3246" s="38"/>
      <c r="AA3246" s="8"/>
      <c r="AB3246" s="366"/>
    </row>
    <row r="3247" spans="15:28">
      <c r="O3247" s="177"/>
      <c r="P3247" s="38"/>
      <c r="Q3247" s="38"/>
      <c r="R3247" s="178"/>
      <c r="S3247" s="38"/>
      <c r="T3247" s="178"/>
      <c r="U3247" s="38"/>
      <c r="AA3247" s="8"/>
      <c r="AB3247" s="366"/>
    </row>
    <row r="3248" spans="15:28">
      <c r="O3248" s="177"/>
      <c r="P3248" s="38"/>
      <c r="Q3248" s="38"/>
      <c r="R3248" s="178"/>
      <c r="S3248" s="38"/>
      <c r="T3248" s="178"/>
      <c r="U3248" s="38"/>
      <c r="AA3248" s="8"/>
      <c r="AB3248" s="366"/>
    </row>
    <row r="3249" spans="15:28">
      <c r="O3249" s="177"/>
      <c r="P3249" s="38"/>
      <c r="Q3249" s="38"/>
      <c r="R3249" s="178"/>
      <c r="S3249" s="38"/>
      <c r="T3249" s="178"/>
      <c r="U3249" s="38"/>
      <c r="AA3249" s="8"/>
      <c r="AB3249" s="366"/>
    </row>
    <row r="3250" spans="15:28">
      <c r="O3250" s="177"/>
      <c r="P3250" s="38"/>
      <c r="Q3250" s="38"/>
      <c r="R3250" s="178"/>
      <c r="S3250" s="38"/>
      <c r="T3250" s="178"/>
      <c r="U3250" s="38"/>
      <c r="AA3250" s="8"/>
      <c r="AB3250" s="366"/>
    </row>
    <row r="3251" spans="15:28">
      <c r="O3251" s="177"/>
      <c r="P3251" s="38"/>
      <c r="Q3251" s="38"/>
      <c r="R3251" s="178"/>
      <c r="S3251" s="38"/>
      <c r="T3251" s="178"/>
      <c r="U3251" s="38"/>
      <c r="AA3251" s="8"/>
      <c r="AB3251" s="366"/>
    </row>
    <row r="3252" spans="15:28">
      <c r="O3252" s="177"/>
      <c r="P3252" s="38"/>
      <c r="Q3252" s="38"/>
      <c r="R3252" s="178"/>
      <c r="S3252" s="38"/>
      <c r="T3252" s="178"/>
      <c r="U3252" s="38"/>
      <c r="AA3252" s="8"/>
      <c r="AB3252" s="366"/>
    </row>
    <row r="3253" spans="15:28">
      <c r="O3253" s="177"/>
      <c r="P3253" s="38"/>
      <c r="Q3253" s="38"/>
      <c r="R3253" s="178"/>
      <c r="S3253" s="38"/>
      <c r="T3253" s="178"/>
      <c r="U3253" s="38"/>
      <c r="AA3253" s="8"/>
      <c r="AB3253" s="366"/>
    </row>
    <row r="3254" spans="15:28">
      <c r="O3254" s="177"/>
      <c r="P3254" s="38"/>
      <c r="Q3254" s="38"/>
      <c r="R3254" s="178"/>
      <c r="S3254" s="38"/>
      <c r="T3254" s="178"/>
      <c r="U3254" s="38"/>
      <c r="AA3254" s="8"/>
      <c r="AB3254" s="366"/>
    </row>
    <row r="3255" spans="15:28">
      <c r="O3255" s="177"/>
      <c r="P3255" s="38"/>
      <c r="Q3255" s="38"/>
      <c r="R3255" s="178"/>
      <c r="S3255" s="38"/>
      <c r="T3255" s="178"/>
      <c r="U3255" s="38"/>
      <c r="AA3255" s="8"/>
      <c r="AB3255" s="366"/>
    </row>
    <row r="3256" spans="15:28">
      <c r="O3256" s="177"/>
      <c r="P3256" s="38"/>
      <c r="Q3256" s="38"/>
      <c r="R3256" s="178"/>
      <c r="S3256" s="38"/>
      <c r="T3256" s="178"/>
      <c r="U3256" s="38"/>
      <c r="AA3256" s="8"/>
      <c r="AB3256" s="366"/>
    </row>
    <row r="3257" spans="15:28">
      <c r="O3257" s="177"/>
      <c r="P3257" s="38"/>
      <c r="Q3257" s="38"/>
      <c r="R3257" s="178"/>
      <c r="S3257" s="38"/>
      <c r="T3257" s="178"/>
      <c r="U3257" s="38"/>
      <c r="AA3257" s="8"/>
      <c r="AB3257" s="366"/>
    </row>
    <row r="3258" spans="15:28">
      <c r="O3258" s="177"/>
      <c r="P3258" s="38"/>
      <c r="Q3258" s="38"/>
      <c r="R3258" s="178"/>
      <c r="S3258" s="38"/>
      <c r="T3258" s="178"/>
      <c r="U3258" s="38"/>
      <c r="AA3258" s="8"/>
      <c r="AB3258" s="366"/>
    </row>
    <row r="3259" spans="15:28">
      <c r="O3259" s="177"/>
      <c r="P3259" s="38"/>
      <c r="Q3259" s="38"/>
      <c r="R3259" s="178"/>
      <c r="S3259" s="38"/>
      <c r="T3259" s="178"/>
      <c r="U3259" s="38"/>
      <c r="AA3259" s="8"/>
      <c r="AB3259" s="366"/>
    </row>
    <row r="3260" spans="15:28">
      <c r="O3260" s="177"/>
      <c r="P3260" s="38"/>
      <c r="Q3260" s="38"/>
      <c r="R3260" s="178"/>
      <c r="S3260" s="38"/>
      <c r="T3260" s="178"/>
      <c r="U3260" s="38"/>
      <c r="AA3260" s="8"/>
      <c r="AB3260" s="366"/>
    </row>
    <row r="3261" spans="15:28">
      <c r="O3261" s="177"/>
      <c r="P3261" s="38"/>
      <c r="Q3261" s="38"/>
      <c r="R3261" s="178"/>
      <c r="S3261" s="38"/>
      <c r="T3261" s="178"/>
      <c r="U3261" s="38"/>
      <c r="AA3261" s="8"/>
      <c r="AB3261" s="366"/>
    </row>
    <row r="3262" spans="15:28">
      <c r="O3262" s="177"/>
      <c r="P3262" s="38"/>
      <c r="Q3262" s="38"/>
      <c r="R3262" s="178"/>
      <c r="S3262" s="38"/>
      <c r="T3262" s="178"/>
      <c r="U3262" s="38"/>
      <c r="AA3262" s="8"/>
      <c r="AB3262" s="366"/>
    </row>
    <row r="3263" spans="15:28">
      <c r="O3263" s="177"/>
      <c r="P3263" s="38"/>
      <c r="Q3263" s="38"/>
      <c r="R3263" s="178"/>
      <c r="S3263" s="38"/>
      <c r="T3263" s="178"/>
      <c r="U3263" s="38"/>
      <c r="AA3263" s="8"/>
      <c r="AB3263" s="366"/>
    </row>
    <row r="3264" spans="15:28">
      <c r="O3264" s="177"/>
      <c r="P3264" s="38"/>
      <c r="Q3264" s="38"/>
      <c r="R3264" s="178"/>
      <c r="S3264" s="38"/>
      <c r="T3264" s="178"/>
      <c r="U3264" s="38"/>
      <c r="AA3264" s="8"/>
      <c r="AB3264" s="366"/>
    </row>
    <row r="3265" spans="15:28">
      <c r="O3265" s="177"/>
      <c r="P3265" s="38"/>
      <c r="Q3265" s="38"/>
      <c r="R3265" s="178"/>
      <c r="S3265" s="38"/>
      <c r="T3265" s="178"/>
      <c r="U3265" s="38"/>
      <c r="AA3265" s="8"/>
      <c r="AB3265" s="366"/>
    </row>
    <row r="3266" spans="15:28">
      <c r="O3266" s="177"/>
      <c r="P3266" s="38"/>
      <c r="Q3266" s="38"/>
      <c r="R3266" s="178"/>
      <c r="S3266" s="38"/>
      <c r="T3266" s="178"/>
      <c r="U3266" s="38"/>
      <c r="AA3266" s="8"/>
      <c r="AB3266" s="366"/>
    </row>
    <row r="3267" spans="15:28">
      <c r="O3267" s="177"/>
      <c r="P3267" s="38"/>
      <c r="Q3267" s="38"/>
      <c r="R3267" s="178"/>
      <c r="S3267" s="38"/>
      <c r="T3267" s="178"/>
      <c r="U3267" s="38"/>
      <c r="AA3267" s="8"/>
      <c r="AB3267" s="366"/>
    </row>
    <row r="3268" spans="15:28">
      <c r="O3268" s="177"/>
      <c r="P3268" s="38"/>
      <c r="Q3268" s="38"/>
      <c r="R3268" s="178"/>
      <c r="S3268" s="38"/>
      <c r="T3268" s="178"/>
      <c r="U3268" s="38"/>
      <c r="AA3268" s="8"/>
      <c r="AB3268" s="366"/>
    </row>
    <row r="3269" spans="15:28">
      <c r="O3269" s="177"/>
      <c r="P3269" s="38"/>
      <c r="Q3269" s="38"/>
      <c r="R3269" s="178"/>
      <c r="S3269" s="38"/>
      <c r="T3269" s="178"/>
      <c r="U3269" s="38"/>
      <c r="AA3269" s="8"/>
      <c r="AB3269" s="366"/>
    </row>
    <row r="3270" spans="15:28">
      <c r="O3270" s="177"/>
      <c r="P3270" s="38"/>
      <c r="Q3270" s="38"/>
      <c r="R3270" s="178"/>
      <c r="S3270" s="38"/>
      <c r="T3270" s="178"/>
      <c r="U3270" s="38"/>
      <c r="AA3270" s="8"/>
      <c r="AB3270" s="366"/>
    </row>
    <row r="3271" spans="15:28">
      <c r="O3271" s="177"/>
      <c r="P3271" s="38"/>
      <c r="Q3271" s="38"/>
      <c r="R3271" s="178"/>
      <c r="S3271" s="38"/>
      <c r="T3271" s="178"/>
      <c r="U3271" s="38"/>
      <c r="AA3271" s="8"/>
      <c r="AB3271" s="366"/>
    </row>
    <row r="3272" spans="15:28">
      <c r="O3272" s="177"/>
      <c r="P3272" s="38"/>
      <c r="Q3272" s="38"/>
      <c r="R3272" s="178"/>
      <c r="S3272" s="38"/>
      <c r="T3272" s="178"/>
      <c r="U3272" s="38"/>
      <c r="AA3272" s="8"/>
      <c r="AB3272" s="366"/>
    </row>
    <row r="3273" spans="15:28">
      <c r="O3273" s="177"/>
      <c r="P3273" s="38"/>
      <c r="Q3273" s="38"/>
      <c r="R3273" s="178"/>
      <c r="S3273" s="38"/>
      <c r="T3273" s="178"/>
      <c r="U3273" s="38"/>
      <c r="AA3273" s="8"/>
      <c r="AB3273" s="366"/>
    </row>
    <row r="3274" spans="15:28">
      <c r="O3274" s="177"/>
      <c r="P3274" s="38"/>
      <c r="Q3274" s="38"/>
      <c r="R3274" s="178"/>
      <c r="S3274" s="38"/>
      <c r="T3274" s="178"/>
      <c r="U3274" s="38"/>
      <c r="AA3274" s="8"/>
      <c r="AB3274" s="366"/>
    </row>
    <row r="3275" spans="15:28">
      <c r="O3275" s="177"/>
      <c r="P3275" s="38"/>
      <c r="Q3275" s="38"/>
      <c r="R3275" s="178"/>
      <c r="S3275" s="38"/>
      <c r="T3275" s="178"/>
      <c r="U3275" s="38"/>
      <c r="AA3275" s="8"/>
      <c r="AB3275" s="366"/>
    </row>
    <row r="3276" spans="15:28">
      <c r="O3276" s="177"/>
      <c r="P3276" s="38"/>
      <c r="Q3276" s="38"/>
      <c r="R3276" s="178"/>
      <c r="S3276" s="38"/>
      <c r="T3276" s="178"/>
      <c r="U3276" s="38"/>
      <c r="AA3276" s="8"/>
      <c r="AB3276" s="366"/>
    </row>
    <row r="3277" spans="15:28">
      <c r="O3277" s="177"/>
      <c r="P3277" s="38"/>
      <c r="Q3277" s="38"/>
      <c r="R3277" s="178"/>
      <c r="S3277" s="38"/>
      <c r="T3277" s="178"/>
      <c r="U3277" s="38"/>
      <c r="AA3277" s="8"/>
      <c r="AB3277" s="366"/>
    </row>
    <row r="3278" spans="15:28">
      <c r="O3278" s="177"/>
      <c r="P3278" s="38"/>
      <c r="Q3278" s="38"/>
      <c r="R3278" s="178"/>
      <c r="S3278" s="38"/>
      <c r="T3278" s="178"/>
      <c r="U3278" s="38"/>
      <c r="AA3278" s="8"/>
      <c r="AB3278" s="366"/>
    </row>
    <row r="3279" spans="15:28">
      <c r="O3279" s="177"/>
      <c r="P3279" s="38"/>
      <c r="Q3279" s="38"/>
      <c r="R3279" s="178"/>
      <c r="S3279" s="38"/>
      <c r="T3279" s="178"/>
      <c r="U3279" s="38"/>
      <c r="AA3279" s="8"/>
      <c r="AB3279" s="366"/>
    </row>
    <row r="3280" spans="15:28">
      <c r="O3280" s="177"/>
      <c r="P3280" s="38"/>
      <c r="Q3280" s="38"/>
      <c r="R3280" s="178"/>
      <c r="S3280" s="38"/>
      <c r="T3280" s="178"/>
      <c r="U3280" s="38"/>
      <c r="AA3280" s="8"/>
      <c r="AB3280" s="366"/>
    </row>
    <row r="3281" spans="15:28">
      <c r="O3281" s="177"/>
      <c r="P3281" s="38"/>
      <c r="Q3281" s="38"/>
      <c r="R3281" s="178"/>
      <c r="S3281" s="38"/>
      <c r="T3281" s="178"/>
      <c r="U3281" s="38"/>
      <c r="AA3281" s="8"/>
      <c r="AB3281" s="366"/>
    </row>
    <row r="3282" spans="15:28">
      <c r="O3282" s="177"/>
      <c r="P3282" s="38"/>
      <c r="Q3282" s="38"/>
      <c r="R3282" s="178"/>
      <c r="S3282" s="38"/>
      <c r="T3282" s="178"/>
      <c r="U3282" s="38"/>
      <c r="AA3282" s="8"/>
      <c r="AB3282" s="366"/>
    </row>
    <row r="3283" spans="15:28">
      <c r="O3283" s="177"/>
      <c r="P3283" s="38"/>
      <c r="Q3283" s="38"/>
      <c r="R3283" s="178"/>
      <c r="S3283" s="38"/>
      <c r="T3283" s="178"/>
      <c r="U3283" s="38"/>
      <c r="AA3283" s="8"/>
      <c r="AB3283" s="366"/>
    </row>
    <row r="3284" spans="15:28">
      <c r="O3284" s="177"/>
      <c r="P3284" s="38"/>
      <c r="Q3284" s="38"/>
      <c r="R3284" s="178"/>
      <c r="S3284" s="38"/>
      <c r="T3284" s="178"/>
      <c r="U3284" s="38"/>
      <c r="AA3284" s="8"/>
      <c r="AB3284" s="366"/>
    </row>
    <row r="3285" spans="15:28">
      <c r="O3285" s="177"/>
      <c r="P3285" s="38"/>
      <c r="Q3285" s="38"/>
      <c r="R3285" s="178"/>
      <c r="S3285" s="38"/>
      <c r="T3285" s="178"/>
      <c r="U3285" s="38"/>
      <c r="AA3285" s="8"/>
      <c r="AB3285" s="366"/>
    </row>
    <row r="3286" spans="15:28">
      <c r="O3286" s="177"/>
      <c r="P3286" s="38"/>
      <c r="Q3286" s="38"/>
      <c r="R3286" s="178"/>
      <c r="S3286" s="38"/>
      <c r="T3286" s="178"/>
      <c r="U3286" s="38"/>
      <c r="AA3286" s="8"/>
      <c r="AB3286" s="366"/>
    </row>
    <row r="3287" spans="15:28">
      <c r="O3287" s="177"/>
      <c r="P3287" s="38"/>
      <c r="Q3287" s="38"/>
      <c r="R3287" s="178"/>
      <c r="S3287" s="38"/>
      <c r="T3287" s="178"/>
      <c r="U3287" s="38"/>
      <c r="AA3287" s="8"/>
      <c r="AB3287" s="366"/>
    </row>
    <row r="3288" spans="15:28">
      <c r="O3288" s="177"/>
      <c r="P3288" s="38"/>
      <c r="Q3288" s="38"/>
      <c r="R3288" s="178"/>
      <c r="S3288" s="38"/>
      <c r="T3288" s="178"/>
      <c r="U3288" s="38"/>
      <c r="AA3288" s="8"/>
      <c r="AB3288" s="366"/>
    </row>
    <row r="3289" spans="15:28">
      <c r="O3289" s="177"/>
      <c r="P3289" s="38"/>
      <c r="Q3289" s="38"/>
      <c r="R3289" s="178"/>
      <c r="S3289" s="38"/>
      <c r="T3289" s="178"/>
      <c r="U3289" s="38"/>
      <c r="AA3289" s="8"/>
      <c r="AB3289" s="366"/>
    </row>
    <row r="3290" spans="15:28">
      <c r="O3290" s="177"/>
      <c r="P3290" s="38"/>
      <c r="Q3290" s="38"/>
      <c r="R3290" s="178"/>
      <c r="S3290" s="38"/>
      <c r="T3290" s="178"/>
      <c r="U3290" s="38"/>
      <c r="AA3290" s="8"/>
      <c r="AB3290" s="366"/>
    </row>
    <row r="3291" spans="15:28">
      <c r="O3291" s="177"/>
      <c r="P3291" s="38"/>
      <c r="Q3291" s="38"/>
      <c r="R3291" s="178"/>
      <c r="S3291" s="38"/>
      <c r="T3291" s="178"/>
      <c r="U3291" s="38"/>
      <c r="AA3291" s="8"/>
      <c r="AB3291" s="366"/>
    </row>
    <row r="3292" spans="15:28">
      <c r="O3292" s="177"/>
      <c r="P3292" s="38"/>
      <c r="Q3292" s="38"/>
      <c r="R3292" s="178"/>
      <c r="S3292" s="38"/>
      <c r="T3292" s="178"/>
      <c r="U3292" s="38"/>
      <c r="AA3292" s="8"/>
      <c r="AB3292" s="366"/>
    </row>
    <row r="3293" spans="15:28">
      <c r="O3293" s="177"/>
      <c r="P3293" s="38"/>
      <c r="Q3293" s="38"/>
      <c r="R3293" s="178"/>
      <c r="S3293" s="38"/>
      <c r="T3293" s="178"/>
      <c r="U3293" s="38"/>
      <c r="AA3293" s="8"/>
      <c r="AB3293" s="366"/>
    </row>
    <row r="3294" spans="15:28">
      <c r="O3294" s="177"/>
      <c r="P3294" s="38"/>
      <c r="Q3294" s="38"/>
      <c r="R3294" s="178"/>
      <c r="S3294" s="38"/>
      <c r="T3294" s="178"/>
      <c r="U3294" s="38"/>
      <c r="AA3294" s="8"/>
      <c r="AB3294" s="366"/>
    </row>
    <row r="3295" spans="15:28">
      <c r="O3295" s="177"/>
      <c r="P3295" s="38"/>
      <c r="Q3295" s="38"/>
      <c r="R3295" s="178"/>
      <c r="S3295" s="38"/>
      <c r="T3295" s="178"/>
      <c r="U3295" s="38"/>
      <c r="AA3295" s="8"/>
      <c r="AB3295" s="366"/>
    </row>
    <row r="3296" spans="15:28">
      <c r="O3296" s="177"/>
      <c r="P3296" s="38"/>
      <c r="Q3296" s="38"/>
      <c r="R3296" s="178"/>
      <c r="S3296" s="38"/>
      <c r="T3296" s="178"/>
      <c r="U3296" s="38"/>
      <c r="AA3296" s="8"/>
      <c r="AB3296" s="366"/>
    </row>
    <row r="3297" spans="15:28">
      <c r="O3297" s="177"/>
      <c r="P3297" s="38"/>
      <c r="Q3297" s="38"/>
      <c r="R3297" s="178"/>
      <c r="S3297" s="38"/>
      <c r="T3297" s="178"/>
      <c r="U3297" s="38"/>
      <c r="AA3297" s="8"/>
      <c r="AB3297" s="366"/>
    </row>
    <row r="3298" spans="15:28">
      <c r="O3298" s="177"/>
      <c r="P3298" s="38"/>
      <c r="Q3298" s="38"/>
      <c r="R3298" s="178"/>
      <c r="S3298" s="38"/>
      <c r="T3298" s="178"/>
      <c r="U3298" s="38"/>
      <c r="AA3298" s="8"/>
      <c r="AB3298" s="366"/>
    </row>
    <row r="3299" spans="15:28">
      <c r="O3299" s="177"/>
      <c r="P3299" s="38"/>
      <c r="Q3299" s="38"/>
      <c r="R3299" s="178"/>
      <c r="S3299" s="38"/>
      <c r="T3299" s="178"/>
      <c r="U3299" s="38"/>
      <c r="AA3299" s="8"/>
      <c r="AB3299" s="366"/>
    </row>
    <row r="3300" spans="15:28">
      <c r="O3300" s="177"/>
      <c r="P3300" s="38"/>
      <c r="Q3300" s="38"/>
      <c r="R3300" s="178"/>
      <c r="S3300" s="38"/>
      <c r="T3300" s="178"/>
      <c r="U3300" s="38"/>
      <c r="AA3300" s="8"/>
      <c r="AB3300" s="366"/>
    </row>
    <row r="3301" spans="15:28">
      <c r="O3301" s="177"/>
      <c r="P3301" s="38"/>
      <c r="Q3301" s="38"/>
      <c r="R3301" s="178"/>
      <c r="S3301" s="38"/>
      <c r="T3301" s="178"/>
      <c r="U3301" s="38"/>
      <c r="AA3301" s="8"/>
      <c r="AB3301" s="366"/>
    </row>
    <row r="3302" spans="15:28">
      <c r="O3302" s="177"/>
      <c r="P3302" s="38"/>
      <c r="Q3302" s="38"/>
      <c r="R3302" s="178"/>
      <c r="S3302" s="38"/>
      <c r="T3302" s="178"/>
      <c r="U3302" s="38"/>
      <c r="AA3302" s="8"/>
      <c r="AB3302" s="366"/>
    </row>
    <row r="3303" spans="15:28">
      <c r="O3303" s="177"/>
      <c r="P3303" s="38"/>
      <c r="Q3303" s="38"/>
      <c r="R3303" s="178"/>
      <c r="S3303" s="38"/>
      <c r="T3303" s="178"/>
      <c r="U3303" s="38"/>
      <c r="AA3303" s="8"/>
      <c r="AB3303" s="366"/>
    </row>
    <row r="3304" spans="15:28">
      <c r="O3304" s="177"/>
      <c r="P3304" s="38"/>
      <c r="Q3304" s="38"/>
      <c r="R3304" s="178"/>
      <c r="S3304" s="38"/>
      <c r="T3304" s="178"/>
      <c r="U3304" s="38"/>
      <c r="AA3304" s="8"/>
      <c r="AB3304" s="366"/>
    </row>
    <row r="3305" spans="15:28">
      <c r="O3305" s="177"/>
      <c r="P3305" s="38"/>
      <c r="Q3305" s="38"/>
      <c r="R3305" s="178"/>
      <c r="S3305" s="38"/>
      <c r="T3305" s="178"/>
      <c r="U3305" s="38"/>
      <c r="AA3305" s="8"/>
      <c r="AB3305" s="366"/>
    </row>
    <row r="3306" spans="15:28">
      <c r="O3306" s="177"/>
      <c r="P3306" s="38"/>
      <c r="Q3306" s="38"/>
      <c r="R3306" s="178"/>
      <c r="S3306" s="38"/>
      <c r="T3306" s="178"/>
      <c r="U3306" s="38"/>
      <c r="AA3306" s="8"/>
      <c r="AB3306" s="366"/>
    </row>
    <row r="3307" spans="15:28">
      <c r="O3307" s="177"/>
      <c r="P3307" s="38"/>
      <c r="Q3307" s="38"/>
      <c r="R3307" s="178"/>
      <c r="S3307" s="38"/>
      <c r="T3307" s="178"/>
      <c r="U3307" s="38"/>
      <c r="AA3307" s="8"/>
      <c r="AB3307" s="366"/>
    </row>
    <row r="3308" spans="15:28">
      <c r="O3308" s="177"/>
      <c r="P3308" s="38"/>
      <c r="Q3308" s="38"/>
      <c r="R3308" s="178"/>
      <c r="S3308" s="38"/>
      <c r="T3308" s="178"/>
      <c r="U3308" s="38"/>
      <c r="AA3308" s="8"/>
      <c r="AB3308" s="366"/>
    </row>
    <row r="3309" spans="15:28">
      <c r="O3309" s="177"/>
      <c r="P3309" s="38"/>
      <c r="Q3309" s="38"/>
      <c r="R3309" s="178"/>
      <c r="S3309" s="38"/>
      <c r="T3309" s="178"/>
      <c r="U3309" s="38"/>
      <c r="AA3309" s="8"/>
      <c r="AB3309" s="366"/>
    </row>
    <row r="3310" spans="15:28">
      <c r="O3310" s="177"/>
      <c r="P3310" s="38"/>
      <c r="Q3310" s="38"/>
      <c r="R3310" s="178"/>
      <c r="S3310" s="38"/>
      <c r="T3310" s="178"/>
      <c r="U3310" s="38"/>
      <c r="AA3310" s="8"/>
      <c r="AB3310" s="366"/>
    </row>
    <row r="3311" spans="15:28">
      <c r="O3311" s="177"/>
      <c r="P3311" s="38"/>
      <c r="Q3311" s="38"/>
      <c r="R3311" s="178"/>
      <c r="S3311" s="38"/>
      <c r="T3311" s="178"/>
      <c r="U3311" s="38"/>
      <c r="AA3311" s="8"/>
      <c r="AB3311" s="366"/>
    </row>
    <row r="3312" spans="15:28">
      <c r="O3312" s="177"/>
      <c r="P3312" s="38"/>
      <c r="Q3312" s="38"/>
      <c r="R3312" s="178"/>
      <c r="S3312" s="38"/>
      <c r="T3312" s="178"/>
      <c r="U3312" s="38"/>
      <c r="AA3312" s="8"/>
      <c r="AB3312" s="366"/>
    </row>
    <row r="3313" spans="15:28">
      <c r="O3313" s="177"/>
      <c r="P3313" s="38"/>
      <c r="Q3313" s="38"/>
      <c r="R3313" s="178"/>
      <c r="S3313" s="38"/>
      <c r="T3313" s="178"/>
      <c r="U3313" s="38"/>
      <c r="AA3313" s="8"/>
      <c r="AB3313" s="366"/>
    </row>
    <row r="3314" spans="15:28">
      <c r="O3314" s="177"/>
      <c r="P3314" s="38"/>
      <c r="Q3314" s="38"/>
      <c r="R3314" s="178"/>
      <c r="S3314" s="38"/>
      <c r="T3314" s="178"/>
      <c r="U3314" s="38"/>
      <c r="AA3314" s="8"/>
      <c r="AB3314" s="366"/>
    </row>
    <row r="3315" spans="15:28">
      <c r="O3315" s="177"/>
      <c r="P3315" s="38"/>
      <c r="Q3315" s="38"/>
      <c r="R3315" s="178"/>
      <c r="S3315" s="38"/>
      <c r="T3315" s="178"/>
      <c r="U3315" s="38"/>
      <c r="AA3315" s="8"/>
      <c r="AB3315" s="366"/>
    </row>
    <row r="3316" spans="15:28">
      <c r="O3316" s="177"/>
      <c r="P3316" s="38"/>
      <c r="Q3316" s="38"/>
      <c r="R3316" s="178"/>
      <c r="S3316" s="38"/>
      <c r="T3316" s="178"/>
      <c r="U3316" s="38"/>
      <c r="AA3316" s="8"/>
      <c r="AB3316" s="366"/>
    </row>
    <row r="3317" spans="15:28">
      <c r="O3317" s="177"/>
      <c r="P3317" s="38"/>
      <c r="Q3317" s="38"/>
      <c r="R3317" s="178"/>
      <c r="S3317" s="38"/>
      <c r="T3317" s="178"/>
      <c r="U3317" s="38"/>
      <c r="AA3317" s="8"/>
      <c r="AB3317" s="366"/>
    </row>
    <row r="3318" spans="15:28">
      <c r="O3318" s="177"/>
      <c r="P3318" s="38"/>
      <c r="Q3318" s="38"/>
      <c r="R3318" s="178"/>
      <c r="S3318" s="38"/>
      <c r="T3318" s="178"/>
      <c r="U3318" s="38"/>
      <c r="AA3318" s="8"/>
      <c r="AB3318" s="366"/>
    </row>
    <row r="3319" spans="15:28">
      <c r="O3319" s="177"/>
      <c r="P3319" s="38"/>
      <c r="Q3319" s="38"/>
      <c r="R3319" s="178"/>
      <c r="S3319" s="38"/>
      <c r="T3319" s="178"/>
      <c r="U3319" s="38"/>
      <c r="AA3319" s="8"/>
      <c r="AB3319" s="366"/>
    </row>
    <row r="3320" spans="15:28">
      <c r="O3320" s="177"/>
      <c r="P3320" s="38"/>
      <c r="Q3320" s="38"/>
      <c r="R3320" s="178"/>
      <c r="S3320" s="38"/>
      <c r="T3320" s="178"/>
      <c r="U3320" s="38"/>
      <c r="AA3320" s="8"/>
      <c r="AB3320" s="366"/>
    </row>
    <row r="3321" spans="15:28">
      <c r="O3321" s="177"/>
      <c r="P3321" s="38"/>
      <c r="Q3321" s="38"/>
      <c r="R3321" s="178"/>
      <c r="S3321" s="38"/>
      <c r="T3321" s="178"/>
      <c r="U3321" s="38"/>
      <c r="AA3321" s="8"/>
      <c r="AB3321" s="366"/>
    </row>
    <row r="3322" spans="15:28">
      <c r="O3322" s="177"/>
      <c r="P3322" s="38"/>
      <c r="Q3322" s="38"/>
      <c r="R3322" s="178"/>
      <c r="S3322" s="38"/>
      <c r="T3322" s="178"/>
      <c r="U3322" s="38"/>
      <c r="AA3322" s="8"/>
      <c r="AB3322" s="366"/>
    </row>
    <row r="3323" spans="15:28">
      <c r="O3323" s="177"/>
      <c r="P3323" s="38"/>
      <c r="Q3323" s="38"/>
      <c r="R3323" s="178"/>
      <c r="S3323" s="38"/>
      <c r="T3323" s="178"/>
      <c r="U3323" s="38"/>
      <c r="AA3323" s="8"/>
      <c r="AB3323" s="366"/>
    </row>
    <row r="3324" spans="15:28">
      <c r="O3324" s="177"/>
      <c r="P3324" s="38"/>
      <c r="Q3324" s="38"/>
      <c r="R3324" s="178"/>
      <c r="S3324" s="38"/>
      <c r="T3324" s="178"/>
      <c r="U3324" s="38"/>
      <c r="AA3324" s="8"/>
      <c r="AB3324" s="366"/>
    </row>
    <row r="3325" spans="15:28">
      <c r="O3325" s="177"/>
      <c r="P3325" s="38"/>
      <c r="Q3325" s="38"/>
      <c r="R3325" s="178"/>
      <c r="S3325" s="38"/>
      <c r="T3325" s="178"/>
      <c r="U3325" s="38"/>
      <c r="AA3325" s="8"/>
      <c r="AB3325" s="366"/>
    </row>
    <row r="3326" spans="15:28">
      <c r="O3326" s="177"/>
      <c r="P3326" s="38"/>
      <c r="Q3326" s="38"/>
      <c r="R3326" s="178"/>
      <c r="S3326" s="38"/>
      <c r="T3326" s="178"/>
      <c r="U3326" s="38"/>
      <c r="AA3326" s="8"/>
      <c r="AB3326" s="366"/>
    </row>
    <row r="3327" spans="15:28">
      <c r="O3327" s="177"/>
      <c r="P3327" s="38"/>
      <c r="Q3327" s="38"/>
      <c r="R3327" s="178"/>
      <c r="S3327" s="38"/>
      <c r="T3327" s="178"/>
      <c r="U3327" s="38"/>
      <c r="AA3327" s="8"/>
      <c r="AB3327" s="366"/>
    </row>
    <row r="3328" spans="15:28">
      <c r="O3328" s="177"/>
      <c r="P3328" s="38"/>
      <c r="Q3328" s="38"/>
      <c r="R3328" s="178"/>
      <c r="S3328" s="38"/>
      <c r="T3328" s="178"/>
      <c r="U3328" s="38"/>
      <c r="AA3328" s="8"/>
      <c r="AB3328" s="366"/>
    </row>
    <row r="3329" spans="15:28">
      <c r="O3329" s="177"/>
      <c r="P3329" s="38"/>
      <c r="Q3329" s="38"/>
      <c r="R3329" s="178"/>
      <c r="S3329" s="38"/>
      <c r="T3329" s="178"/>
      <c r="U3329" s="38"/>
      <c r="AA3329" s="8"/>
      <c r="AB3329" s="366"/>
    </row>
    <row r="3330" spans="15:28">
      <c r="O3330" s="177"/>
      <c r="P3330" s="38"/>
      <c r="Q3330" s="38"/>
      <c r="R3330" s="178"/>
      <c r="S3330" s="38"/>
      <c r="T3330" s="178"/>
      <c r="U3330" s="38"/>
      <c r="AA3330" s="8"/>
      <c r="AB3330" s="366"/>
    </row>
    <row r="3331" spans="15:28">
      <c r="O3331" s="177"/>
      <c r="P3331" s="38"/>
      <c r="Q3331" s="38"/>
      <c r="R3331" s="178"/>
      <c r="S3331" s="38"/>
      <c r="T3331" s="178"/>
      <c r="U3331" s="38"/>
      <c r="AA3331" s="8"/>
      <c r="AB3331" s="366"/>
    </row>
    <row r="3332" spans="15:28">
      <c r="O3332" s="177"/>
      <c r="P3332" s="38"/>
      <c r="Q3332" s="38"/>
      <c r="R3332" s="178"/>
      <c r="S3332" s="38"/>
      <c r="T3332" s="178"/>
      <c r="U3332" s="38"/>
      <c r="AA3332" s="8"/>
      <c r="AB3332" s="366"/>
    </row>
    <row r="3333" spans="15:28">
      <c r="O3333" s="177"/>
      <c r="P3333" s="38"/>
      <c r="Q3333" s="38"/>
      <c r="R3333" s="178"/>
      <c r="S3333" s="38"/>
      <c r="T3333" s="178"/>
      <c r="U3333" s="38"/>
      <c r="AA3333" s="8"/>
      <c r="AB3333" s="366"/>
    </row>
    <row r="3334" spans="15:28">
      <c r="O3334" s="177"/>
      <c r="P3334" s="38"/>
      <c r="Q3334" s="38"/>
      <c r="R3334" s="178"/>
      <c r="S3334" s="38"/>
      <c r="T3334" s="178"/>
      <c r="U3334" s="38"/>
      <c r="AA3334" s="8"/>
      <c r="AB3334" s="366"/>
    </row>
    <row r="3335" spans="15:28">
      <c r="O3335" s="177"/>
      <c r="P3335" s="38"/>
      <c r="Q3335" s="38"/>
      <c r="R3335" s="178"/>
      <c r="S3335" s="38"/>
      <c r="T3335" s="178"/>
      <c r="U3335" s="38"/>
      <c r="AA3335" s="8"/>
      <c r="AB3335" s="366"/>
    </row>
    <row r="3336" spans="15:28">
      <c r="O3336" s="177"/>
      <c r="P3336" s="38"/>
      <c r="Q3336" s="38"/>
      <c r="R3336" s="178"/>
      <c r="S3336" s="38"/>
      <c r="T3336" s="178"/>
      <c r="U3336" s="38"/>
      <c r="AA3336" s="8"/>
      <c r="AB3336" s="366"/>
    </row>
    <row r="3337" spans="15:28">
      <c r="O3337" s="177"/>
      <c r="P3337" s="38"/>
      <c r="Q3337" s="38"/>
      <c r="R3337" s="178"/>
      <c r="S3337" s="38"/>
      <c r="T3337" s="178"/>
      <c r="U3337" s="38"/>
      <c r="AA3337" s="8"/>
      <c r="AB3337" s="366"/>
    </row>
    <row r="3338" spans="15:28">
      <c r="O3338" s="177"/>
      <c r="P3338" s="38"/>
      <c r="Q3338" s="38"/>
      <c r="R3338" s="178"/>
      <c r="S3338" s="38"/>
      <c r="T3338" s="178"/>
      <c r="U3338" s="38"/>
      <c r="AA3338" s="8"/>
      <c r="AB3338" s="366"/>
    </row>
    <row r="3339" spans="15:28">
      <c r="O3339" s="177"/>
      <c r="P3339" s="38"/>
      <c r="Q3339" s="38"/>
      <c r="R3339" s="178"/>
      <c r="S3339" s="38"/>
      <c r="T3339" s="178"/>
      <c r="U3339" s="38"/>
      <c r="AA3339" s="8"/>
      <c r="AB3339" s="366"/>
    </row>
    <row r="3340" spans="15:28">
      <c r="O3340" s="177"/>
      <c r="P3340" s="38"/>
      <c r="Q3340" s="38"/>
      <c r="R3340" s="178"/>
      <c r="S3340" s="38"/>
      <c r="T3340" s="178"/>
      <c r="U3340" s="38"/>
      <c r="AA3340" s="8"/>
      <c r="AB3340" s="366"/>
    </row>
    <row r="3341" spans="15:28">
      <c r="O3341" s="177"/>
      <c r="P3341" s="38"/>
      <c r="Q3341" s="38"/>
      <c r="R3341" s="178"/>
      <c r="S3341" s="38"/>
      <c r="T3341" s="178"/>
      <c r="U3341" s="38"/>
      <c r="AA3341" s="8"/>
      <c r="AB3341" s="366"/>
    </row>
    <row r="3342" spans="15:28">
      <c r="O3342" s="177"/>
      <c r="P3342" s="38"/>
      <c r="Q3342" s="38"/>
      <c r="R3342" s="178"/>
      <c r="S3342" s="38"/>
      <c r="T3342" s="178"/>
      <c r="U3342" s="38"/>
      <c r="AA3342" s="8"/>
      <c r="AB3342" s="366"/>
    </row>
    <row r="3343" spans="15:28">
      <c r="O3343" s="177"/>
      <c r="P3343" s="38"/>
      <c r="Q3343" s="38"/>
      <c r="R3343" s="178"/>
      <c r="S3343" s="38"/>
      <c r="T3343" s="178"/>
      <c r="U3343" s="38"/>
      <c r="AA3343" s="8"/>
      <c r="AB3343" s="366"/>
    </row>
    <row r="3344" spans="15:28">
      <c r="O3344" s="177"/>
      <c r="P3344" s="38"/>
      <c r="Q3344" s="38"/>
      <c r="R3344" s="178"/>
      <c r="S3344" s="38"/>
      <c r="T3344" s="178"/>
      <c r="U3344" s="38"/>
      <c r="AA3344" s="8"/>
      <c r="AB3344" s="366"/>
    </row>
    <row r="3345" spans="15:28">
      <c r="O3345" s="177"/>
      <c r="P3345" s="38"/>
      <c r="Q3345" s="38"/>
      <c r="R3345" s="178"/>
      <c r="S3345" s="38"/>
      <c r="T3345" s="178"/>
      <c r="U3345" s="38"/>
      <c r="AA3345" s="8"/>
      <c r="AB3345" s="366"/>
    </row>
    <row r="3346" spans="15:28">
      <c r="O3346" s="177"/>
      <c r="P3346" s="38"/>
      <c r="Q3346" s="38"/>
      <c r="R3346" s="178"/>
      <c r="S3346" s="38"/>
      <c r="T3346" s="178"/>
      <c r="U3346" s="38"/>
      <c r="AA3346" s="8"/>
      <c r="AB3346" s="366"/>
    </row>
    <row r="3347" spans="15:28">
      <c r="O3347" s="177"/>
      <c r="P3347" s="38"/>
      <c r="Q3347" s="38"/>
      <c r="R3347" s="178"/>
      <c r="S3347" s="38"/>
      <c r="T3347" s="178"/>
      <c r="U3347" s="38"/>
      <c r="AA3347" s="8"/>
      <c r="AB3347" s="366"/>
    </row>
    <row r="3348" spans="15:28">
      <c r="O3348" s="177"/>
      <c r="P3348" s="38"/>
      <c r="Q3348" s="38"/>
      <c r="R3348" s="178"/>
      <c r="S3348" s="38"/>
      <c r="T3348" s="178"/>
      <c r="U3348" s="38"/>
      <c r="AA3348" s="8"/>
      <c r="AB3348" s="366"/>
    </row>
    <row r="3349" spans="15:28">
      <c r="O3349" s="177"/>
      <c r="P3349" s="38"/>
      <c r="Q3349" s="38"/>
      <c r="R3349" s="178"/>
      <c r="S3349" s="38"/>
      <c r="T3349" s="178"/>
      <c r="U3349" s="38"/>
      <c r="AA3349" s="8"/>
      <c r="AB3349" s="366"/>
    </row>
    <row r="3350" spans="15:28">
      <c r="O3350" s="177"/>
      <c r="P3350" s="38"/>
      <c r="Q3350" s="38"/>
      <c r="R3350" s="178"/>
      <c r="S3350" s="38"/>
      <c r="T3350" s="178"/>
      <c r="U3350" s="38"/>
      <c r="AA3350" s="8"/>
      <c r="AB3350" s="366"/>
    </row>
    <row r="3351" spans="15:28">
      <c r="O3351" s="177"/>
      <c r="P3351" s="38"/>
      <c r="Q3351" s="38"/>
      <c r="R3351" s="178"/>
      <c r="S3351" s="38"/>
      <c r="T3351" s="178"/>
      <c r="U3351" s="38"/>
      <c r="AA3351" s="8"/>
      <c r="AB3351" s="366"/>
    </row>
    <row r="3352" spans="15:28">
      <c r="O3352" s="177"/>
      <c r="P3352" s="38"/>
      <c r="Q3352" s="38"/>
      <c r="R3352" s="178"/>
      <c r="S3352" s="38"/>
      <c r="T3352" s="178"/>
      <c r="U3352" s="38"/>
      <c r="AA3352" s="8"/>
      <c r="AB3352" s="366"/>
    </row>
    <row r="3353" spans="15:28">
      <c r="O3353" s="177"/>
      <c r="P3353" s="38"/>
      <c r="Q3353" s="38"/>
      <c r="R3353" s="178"/>
      <c r="S3353" s="38"/>
      <c r="T3353" s="178"/>
      <c r="U3353" s="38"/>
      <c r="AA3353" s="8"/>
      <c r="AB3353" s="366"/>
    </row>
    <row r="3354" spans="15:28">
      <c r="O3354" s="177"/>
      <c r="P3354" s="38"/>
      <c r="Q3354" s="38"/>
      <c r="R3354" s="178"/>
      <c r="S3354" s="38"/>
      <c r="T3354" s="178"/>
      <c r="U3354" s="38"/>
      <c r="AA3354" s="8"/>
      <c r="AB3354" s="366"/>
    </row>
    <row r="3355" spans="15:28">
      <c r="O3355" s="177"/>
      <c r="P3355" s="38"/>
      <c r="Q3355" s="38"/>
      <c r="R3355" s="178"/>
      <c r="S3355" s="38"/>
      <c r="T3355" s="178"/>
      <c r="U3355" s="38"/>
      <c r="AA3355" s="8"/>
      <c r="AB3355" s="366"/>
    </row>
    <row r="3356" spans="15:28">
      <c r="O3356" s="177"/>
      <c r="P3356" s="38"/>
      <c r="Q3356" s="38"/>
      <c r="R3356" s="178"/>
      <c r="S3356" s="38"/>
      <c r="T3356" s="178"/>
      <c r="U3356" s="38"/>
      <c r="AA3356" s="8"/>
      <c r="AB3356" s="366"/>
    </row>
    <row r="3357" spans="15:28">
      <c r="O3357" s="177"/>
      <c r="P3357" s="38"/>
      <c r="Q3357" s="38"/>
      <c r="R3357" s="178"/>
      <c r="S3357" s="38"/>
      <c r="T3357" s="178"/>
      <c r="U3357" s="38"/>
      <c r="AA3357" s="8"/>
      <c r="AB3357" s="366"/>
    </row>
    <row r="3358" spans="15:28">
      <c r="O3358" s="177"/>
      <c r="P3358" s="38"/>
      <c r="Q3358" s="38"/>
      <c r="R3358" s="178"/>
      <c r="S3358" s="38"/>
      <c r="T3358" s="178"/>
      <c r="U3358" s="38"/>
      <c r="AA3358" s="8"/>
      <c r="AB3358" s="366"/>
    </row>
    <row r="3359" spans="15:28">
      <c r="O3359" s="177"/>
      <c r="P3359" s="38"/>
      <c r="Q3359" s="38"/>
      <c r="R3359" s="178"/>
      <c r="S3359" s="38"/>
      <c r="T3359" s="178"/>
      <c r="U3359" s="38"/>
      <c r="AA3359" s="8"/>
      <c r="AB3359" s="366"/>
    </row>
    <row r="3360" spans="15:28">
      <c r="O3360" s="177"/>
      <c r="P3360" s="38"/>
      <c r="Q3360" s="38"/>
      <c r="R3360" s="178"/>
      <c r="S3360" s="38"/>
      <c r="T3360" s="178"/>
      <c r="U3360" s="38"/>
      <c r="AA3360" s="8"/>
      <c r="AB3360" s="366"/>
    </row>
    <row r="3361" spans="15:28">
      <c r="O3361" s="177"/>
      <c r="P3361" s="38"/>
      <c r="Q3361" s="38"/>
      <c r="R3361" s="178"/>
      <c r="S3361" s="38"/>
      <c r="T3361" s="178"/>
      <c r="U3361" s="38"/>
      <c r="AA3361" s="8"/>
      <c r="AB3361" s="366"/>
    </row>
    <row r="3362" spans="15:28">
      <c r="O3362" s="177"/>
      <c r="P3362" s="38"/>
      <c r="Q3362" s="38"/>
      <c r="R3362" s="178"/>
      <c r="S3362" s="38"/>
      <c r="T3362" s="178"/>
      <c r="U3362" s="38"/>
      <c r="AA3362" s="8"/>
      <c r="AB3362" s="366"/>
    </row>
    <row r="3363" spans="15:28">
      <c r="O3363" s="177"/>
      <c r="P3363" s="38"/>
      <c r="Q3363" s="38"/>
      <c r="R3363" s="178"/>
      <c r="S3363" s="38"/>
      <c r="T3363" s="178"/>
      <c r="U3363" s="38"/>
      <c r="AA3363" s="8"/>
      <c r="AB3363" s="366"/>
    </row>
    <row r="3364" spans="15:28">
      <c r="O3364" s="177"/>
      <c r="P3364" s="38"/>
      <c r="Q3364" s="38"/>
      <c r="R3364" s="178"/>
      <c r="S3364" s="38"/>
      <c r="T3364" s="178"/>
      <c r="U3364" s="38"/>
      <c r="AA3364" s="8"/>
      <c r="AB3364" s="366"/>
    </row>
    <row r="3365" spans="15:28">
      <c r="O3365" s="177"/>
      <c r="P3365" s="38"/>
      <c r="Q3365" s="38"/>
      <c r="R3365" s="178"/>
      <c r="S3365" s="38"/>
      <c r="T3365" s="178"/>
      <c r="U3365" s="38"/>
      <c r="AA3365" s="8"/>
      <c r="AB3365" s="366"/>
    </row>
    <row r="3366" spans="15:28">
      <c r="O3366" s="177"/>
      <c r="P3366" s="38"/>
      <c r="Q3366" s="38"/>
      <c r="R3366" s="178"/>
      <c r="S3366" s="38"/>
      <c r="T3366" s="178"/>
      <c r="U3366" s="38"/>
      <c r="AA3366" s="8"/>
      <c r="AB3366" s="366"/>
    </row>
    <row r="3367" spans="15:28">
      <c r="O3367" s="177"/>
      <c r="P3367" s="38"/>
      <c r="Q3367" s="38"/>
      <c r="R3367" s="178"/>
      <c r="S3367" s="38"/>
      <c r="T3367" s="178"/>
      <c r="U3367" s="38"/>
      <c r="AA3367" s="8"/>
      <c r="AB3367" s="366"/>
    </row>
    <row r="3368" spans="15:28">
      <c r="O3368" s="177"/>
      <c r="P3368" s="38"/>
      <c r="Q3368" s="38"/>
      <c r="R3368" s="178"/>
      <c r="S3368" s="38"/>
      <c r="T3368" s="178"/>
      <c r="U3368" s="38"/>
      <c r="AA3368" s="8"/>
      <c r="AB3368" s="366"/>
    </row>
    <row r="3369" spans="15:28">
      <c r="O3369" s="177"/>
      <c r="P3369" s="38"/>
      <c r="Q3369" s="38"/>
      <c r="R3369" s="178"/>
      <c r="S3369" s="38"/>
      <c r="T3369" s="178"/>
      <c r="U3369" s="38"/>
      <c r="AA3369" s="8"/>
      <c r="AB3369" s="366"/>
    </row>
    <row r="3370" spans="15:28">
      <c r="O3370" s="177"/>
      <c r="P3370" s="38"/>
      <c r="Q3370" s="38"/>
      <c r="R3370" s="178"/>
      <c r="S3370" s="38"/>
      <c r="T3370" s="178"/>
      <c r="U3370" s="38"/>
      <c r="AA3370" s="8"/>
      <c r="AB3370" s="366"/>
    </row>
    <row r="3371" spans="15:28">
      <c r="O3371" s="177"/>
      <c r="P3371" s="38"/>
      <c r="Q3371" s="38"/>
      <c r="R3371" s="178"/>
      <c r="S3371" s="38"/>
      <c r="T3371" s="178"/>
      <c r="U3371" s="38"/>
      <c r="AA3371" s="8"/>
      <c r="AB3371" s="366"/>
    </row>
    <row r="3372" spans="15:28">
      <c r="O3372" s="177"/>
      <c r="P3372" s="38"/>
      <c r="Q3372" s="38"/>
      <c r="R3372" s="178"/>
      <c r="S3372" s="38"/>
      <c r="T3372" s="178"/>
      <c r="U3372" s="38"/>
      <c r="AA3372" s="8"/>
      <c r="AB3372" s="366"/>
    </row>
    <row r="3373" spans="15:28">
      <c r="O3373" s="177"/>
      <c r="P3373" s="38"/>
      <c r="Q3373" s="38"/>
      <c r="R3373" s="178"/>
      <c r="S3373" s="38"/>
      <c r="T3373" s="178"/>
      <c r="U3373" s="38"/>
      <c r="AA3373" s="8"/>
      <c r="AB3373" s="366"/>
    </row>
    <row r="3374" spans="15:28">
      <c r="O3374" s="177"/>
      <c r="P3374" s="38"/>
      <c r="Q3374" s="38"/>
      <c r="R3374" s="178"/>
      <c r="S3374" s="38"/>
      <c r="T3374" s="178"/>
      <c r="U3374" s="38"/>
      <c r="AA3374" s="8"/>
      <c r="AB3374" s="366"/>
    </row>
    <row r="3375" spans="15:28">
      <c r="O3375" s="177"/>
      <c r="P3375" s="38"/>
      <c r="Q3375" s="38"/>
      <c r="R3375" s="178"/>
      <c r="S3375" s="38"/>
      <c r="T3375" s="178"/>
      <c r="U3375" s="38"/>
      <c r="AA3375" s="8"/>
      <c r="AB3375" s="366"/>
    </row>
    <row r="3376" spans="15:28">
      <c r="O3376" s="177"/>
      <c r="P3376" s="38"/>
      <c r="Q3376" s="38"/>
      <c r="R3376" s="178"/>
      <c r="S3376" s="38"/>
      <c r="T3376" s="178"/>
      <c r="U3376" s="38"/>
      <c r="AA3376" s="8"/>
      <c r="AB3376" s="366"/>
    </row>
    <row r="3377" spans="15:28">
      <c r="O3377" s="177"/>
      <c r="P3377" s="38"/>
      <c r="Q3377" s="38"/>
      <c r="R3377" s="178"/>
      <c r="S3377" s="38"/>
      <c r="T3377" s="178"/>
      <c r="U3377" s="38"/>
      <c r="AA3377" s="8"/>
      <c r="AB3377" s="366"/>
    </row>
    <row r="3378" spans="15:28">
      <c r="O3378" s="177"/>
      <c r="P3378" s="38"/>
      <c r="Q3378" s="38"/>
      <c r="R3378" s="178"/>
      <c r="S3378" s="38"/>
      <c r="T3378" s="178"/>
      <c r="U3378" s="38"/>
      <c r="AA3378" s="8"/>
      <c r="AB3378" s="366"/>
    </row>
    <row r="3379" spans="15:28">
      <c r="O3379" s="177"/>
      <c r="P3379" s="38"/>
      <c r="Q3379" s="38"/>
      <c r="R3379" s="178"/>
      <c r="S3379" s="38"/>
      <c r="T3379" s="178"/>
      <c r="U3379" s="38"/>
      <c r="AA3379" s="8"/>
      <c r="AB3379" s="366"/>
    </row>
    <row r="3380" spans="15:28">
      <c r="O3380" s="177"/>
      <c r="P3380" s="38"/>
      <c r="Q3380" s="38"/>
      <c r="R3380" s="178"/>
      <c r="S3380" s="38"/>
      <c r="T3380" s="178"/>
      <c r="U3380" s="38"/>
      <c r="AA3380" s="8"/>
      <c r="AB3380" s="366"/>
    </row>
    <row r="3381" spans="15:28">
      <c r="O3381" s="177"/>
      <c r="P3381" s="38"/>
      <c r="Q3381" s="38"/>
      <c r="R3381" s="178"/>
      <c r="S3381" s="38"/>
      <c r="T3381" s="178"/>
      <c r="U3381" s="38"/>
      <c r="AA3381" s="8"/>
      <c r="AB3381" s="366"/>
    </row>
    <row r="3382" spans="15:28">
      <c r="O3382" s="177"/>
      <c r="P3382" s="38"/>
      <c r="Q3382" s="38"/>
      <c r="R3382" s="178"/>
      <c r="S3382" s="38"/>
      <c r="T3382" s="178"/>
      <c r="U3382" s="38"/>
      <c r="AA3382" s="8"/>
      <c r="AB3382" s="366"/>
    </row>
    <row r="3383" spans="15:28">
      <c r="O3383" s="177"/>
      <c r="P3383" s="38"/>
      <c r="Q3383" s="38"/>
      <c r="R3383" s="178"/>
      <c r="S3383" s="38"/>
      <c r="T3383" s="178"/>
      <c r="U3383" s="38"/>
      <c r="AA3383" s="8"/>
      <c r="AB3383" s="366"/>
    </row>
    <row r="3384" spans="15:28">
      <c r="O3384" s="177"/>
      <c r="P3384" s="38"/>
      <c r="Q3384" s="38"/>
      <c r="R3384" s="178"/>
      <c r="S3384" s="38"/>
      <c r="T3384" s="178"/>
      <c r="U3384" s="38"/>
      <c r="AA3384" s="8"/>
      <c r="AB3384" s="366"/>
    </row>
    <row r="3385" spans="15:28">
      <c r="O3385" s="177"/>
      <c r="P3385" s="38"/>
      <c r="Q3385" s="38"/>
      <c r="R3385" s="178"/>
      <c r="S3385" s="38"/>
      <c r="T3385" s="178"/>
      <c r="U3385" s="38"/>
      <c r="AA3385" s="8"/>
      <c r="AB3385" s="366"/>
    </row>
    <row r="3386" spans="15:28">
      <c r="O3386" s="177"/>
      <c r="P3386" s="38"/>
      <c r="Q3386" s="38"/>
      <c r="R3386" s="178"/>
      <c r="S3386" s="38"/>
      <c r="T3386" s="178"/>
      <c r="U3386" s="38"/>
      <c r="AA3386" s="8"/>
      <c r="AB3386" s="366"/>
    </row>
    <row r="3387" spans="15:28">
      <c r="O3387" s="177"/>
      <c r="P3387" s="38"/>
      <c r="Q3387" s="38"/>
      <c r="R3387" s="178"/>
      <c r="S3387" s="38"/>
      <c r="T3387" s="178"/>
      <c r="U3387" s="38"/>
      <c r="AA3387" s="8"/>
      <c r="AB3387" s="366"/>
    </row>
    <row r="3388" spans="15:28">
      <c r="O3388" s="177"/>
      <c r="P3388" s="38"/>
      <c r="Q3388" s="38"/>
      <c r="R3388" s="178"/>
      <c r="S3388" s="38"/>
      <c r="T3388" s="178"/>
      <c r="U3388" s="38"/>
      <c r="AA3388" s="8"/>
      <c r="AB3388" s="366"/>
    </row>
    <row r="3389" spans="15:28">
      <c r="O3389" s="177"/>
      <c r="P3389" s="38"/>
      <c r="Q3389" s="38"/>
      <c r="R3389" s="178"/>
      <c r="S3389" s="38"/>
      <c r="T3389" s="178"/>
      <c r="U3389" s="38"/>
      <c r="AA3389" s="8"/>
      <c r="AB3389" s="366"/>
    </row>
    <row r="3390" spans="15:28">
      <c r="O3390" s="177"/>
      <c r="P3390" s="38"/>
      <c r="Q3390" s="38"/>
      <c r="R3390" s="178"/>
      <c r="S3390" s="38"/>
      <c r="T3390" s="178"/>
      <c r="U3390" s="38"/>
      <c r="AA3390" s="8"/>
      <c r="AB3390" s="366"/>
    </row>
    <row r="3391" spans="15:28">
      <c r="O3391" s="177"/>
      <c r="P3391" s="38"/>
      <c r="Q3391" s="38"/>
      <c r="R3391" s="178"/>
      <c r="S3391" s="38"/>
      <c r="T3391" s="178"/>
      <c r="U3391" s="38"/>
      <c r="AA3391" s="8"/>
      <c r="AB3391" s="366"/>
    </row>
    <row r="3392" spans="15:28">
      <c r="O3392" s="177"/>
      <c r="P3392" s="38"/>
      <c r="Q3392" s="38"/>
      <c r="R3392" s="178"/>
      <c r="S3392" s="38"/>
      <c r="T3392" s="178"/>
      <c r="U3392" s="38"/>
      <c r="AA3392" s="8"/>
      <c r="AB3392" s="366"/>
    </row>
    <row r="3393" spans="15:28">
      <c r="O3393" s="177"/>
      <c r="P3393" s="38"/>
      <c r="Q3393" s="38"/>
      <c r="R3393" s="178"/>
      <c r="S3393" s="38"/>
      <c r="T3393" s="178"/>
      <c r="U3393" s="38"/>
      <c r="AA3393" s="8"/>
      <c r="AB3393" s="366"/>
    </row>
    <row r="3394" spans="15:28">
      <c r="O3394" s="177"/>
      <c r="P3394" s="38"/>
      <c r="Q3394" s="38"/>
      <c r="R3394" s="178"/>
      <c r="S3394" s="38"/>
      <c r="T3394" s="178"/>
      <c r="U3394" s="38"/>
      <c r="AA3394" s="8"/>
      <c r="AB3394" s="366"/>
    </row>
    <row r="3395" spans="15:28">
      <c r="O3395" s="177"/>
      <c r="P3395" s="38"/>
      <c r="Q3395" s="38"/>
      <c r="R3395" s="178"/>
      <c r="S3395" s="38"/>
      <c r="T3395" s="178"/>
      <c r="U3395" s="38"/>
      <c r="AA3395" s="8"/>
      <c r="AB3395" s="366"/>
    </row>
    <row r="3396" spans="15:28">
      <c r="O3396" s="177"/>
      <c r="P3396" s="38"/>
      <c r="Q3396" s="38"/>
      <c r="R3396" s="178"/>
      <c r="S3396" s="38"/>
      <c r="T3396" s="178"/>
      <c r="U3396" s="38"/>
      <c r="AA3396" s="8"/>
      <c r="AB3396" s="366"/>
    </row>
    <row r="3397" spans="15:28">
      <c r="O3397" s="177"/>
      <c r="P3397" s="38"/>
      <c r="Q3397" s="38"/>
      <c r="R3397" s="178"/>
      <c r="S3397" s="38"/>
      <c r="T3397" s="178"/>
      <c r="U3397" s="38"/>
      <c r="AA3397" s="8"/>
      <c r="AB3397" s="366"/>
    </row>
    <row r="3398" spans="15:28">
      <c r="O3398" s="177"/>
      <c r="P3398" s="38"/>
      <c r="Q3398" s="38"/>
      <c r="R3398" s="178"/>
      <c r="S3398" s="38"/>
      <c r="T3398" s="178"/>
      <c r="U3398" s="38"/>
      <c r="AA3398" s="8"/>
      <c r="AB3398" s="366"/>
    </row>
    <row r="3399" spans="15:28">
      <c r="O3399" s="177"/>
      <c r="P3399" s="38"/>
      <c r="Q3399" s="38"/>
      <c r="R3399" s="178"/>
      <c r="S3399" s="38"/>
      <c r="T3399" s="178"/>
      <c r="U3399" s="38"/>
      <c r="AA3399" s="8"/>
      <c r="AB3399" s="366"/>
    </row>
    <row r="3400" spans="15:28">
      <c r="O3400" s="177"/>
      <c r="P3400" s="38"/>
      <c r="Q3400" s="38"/>
      <c r="R3400" s="178"/>
      <c r="S3400" s="38"/>
      <c r="T3400" s="178"/>
      <c r="U3400" s="38"/>
      <c r="AA3400" s="8"/>
      <c r="AB3400" s="366"/>
    </row>
    <row r="3401" spans="15:28">
      <c r="O3401" s="177"/>
      <c r="P3401" s="38"/>
      <c r="Q3401" s="38"/>
      <c r="R3401" s="178"/>
      <c r="S3401" s="38"/>
      <c r="T3401" s="178"/>
      <c r="U3401" s="38"/>
      <c r="AA3401" s="8"/>
      <c r="AB3401" s="366"/>
    </row>
    <row r="3402" spans="15:28">
      <c r="O3402" s="177"/>
      <c r="P3402" s="38"/>
      <c r="Q3402" s="38"/>
      <c r="R3402" s="178"/>
      <c r="S3402" s="38"/>
      <c r="T3402" s="178"/>
      <c r="U3402" s="38"/>
      <c r="AA3402" s="8"/>
      <c r="AB3402" s="366"/>
    </row>
    <row r="3403" spans="15:28">
      <c r="O3403" s="177"/>
      <c r="P3403" s="38"/>
      <c r="Q3403" s="38"/>
      <c r="R3403" s="178"/>
      <c r="S3403" s="38"/>
      <c r="T3403" s="178"/>
      <c r="U3403" s="38"/>
      <c r="AA3403" s="8"/>
      <c r="AB3403" s="366"/>
    </row>
    <row r="3404" spans="15:28">
      <c r="O3404" s="177"/>
      <c r="P3404" s="38"/>
      <c r="Q3404" s="38"/>
      <c r="R3404" s="178"/>
      <c r="S3404" s="38"/>
      <c r="T3404" s="178"/>
      <c r="U3404" s="38"/>
      <c r="AA3404" s="8"/>
      <c r="AB3404" s="366"/>
    </row>
    <row r="3405" spans="15:28">
      <c r="O3405" s="177"/>
      <c r="P3405" s="38"/>
      <c r="Q3405" s="38"/>
      <c r="R3405" s="178"/>
      <c r="S3405" s="38"/>
      <c r="T3405" s="178"/>
      <c r="U3405" s="38"/>
      <c r="AA3405" s="8"/>
      <c r="AB3405" s="366"/>
    </row>
    <row r="3406" spans="15:28">
      <c r="O3406" s="177"/>
      <c r="P3406" s="38"/>
      <c r="Q3406" s="38"/>
      <c r="R3406" s="178"/>
      <c r="S3406" s="38"/>
      <c r="T3406" s="178"/>
      <c r="U3406" s="38"/>
      <c r="AA3406" s="8"/>
      <c r="AB3406" s="366"/>
    </row>
    <row r="3407" spans="15:28">
      <c r="O3407" s="177"/>
      <c r="P3407" s="38"/>
      <c r="Q3407" s="38"/>
      <c r="R3407" s="178"/>
      <c r="S3407" s="38"/>
      <c r="T3407" s="178"/>
      <c r="U3407" s="38"/>
      <c r="AA3407" s="8"/>
      <c r="AB3407" s="366"/>
    </row>
    <row r="3408" spans="15:28">
      <c r="O3408" s="177"/>
      <c r="P3408" s="38"/>
      <c r="Q3408" s="38"/>
      <c r="R3408" s="178"/>
      <c r="S3408" s="38"/>
      <c r="T3408" s="178"/>
      <c r="U3408" s="38"/>
      <c r="AA3408" s="8"/>
      <c r="AB3408" s="366"/>
    </row>
    <row r="3409" spans="15:28">
      <c r="O3409" s="177"/>
      <c r="P3409" s="38"/>
      <c r="Q3409" s="38"/>
      <c r="R3409" s="178"/>
      <c r="S3409" s="38"/>
      <c r="T3409" s="178"/>
      <c r="U3409" s="38"/>
      <c r="AA3409" s="8"/>
      <c r="AB3409" s="366"/>
    </row>
    <row r="3410" spans="15:28">
      <c r="O3410" s="177"/>
      <c r="P3410" s="38"/>
      <c r="Q3410" s="38"/>
      <c r="R3410" s="178"/>
      <c r="S3410" s="38"/>
      <c r="T3410" s="178"/>
      <c r="U3410" s="38"/>
      <c r="AA3410" s="8"/>
      <c r="AB3410" s="366"/>
    </row>
    <row r="3411" spans="15:28">
      <c r="O3411" s="177"/>
      <c r="P3411" s="38"/>
      <c r="Q3411" s="38"/>
      <c r="R3411" s="178"/>
      <c r="S3411" s="38"/>
      <c r="T3411" s="178"/>
      <c r="U3411" s="38"/>
      <c r="AA3411" s="8"/>
      <c r="AB3411" s="366"/>
    </row>
    <row r="3412" spans="15:28">
      <c r="O3412" s="177"/>
      <c r="P3412" s="38"/>
      <c r="Q3412" s="38"/>
      <c r="R3412" s="178"/>
      <c r="S3412" s="38"/>
      <c r="T3412" s="178"/>
      <c r="U3412" s="38"/>
      <c r="AA3412" s="8"/>
      <c r="AB3412" s="366"/>
    </row>
    <row r="3413" spans="15:28">
      <c r="O3413" s="177"/>
      <c r="P3413" s="38"/>
      <c r="Q3413" s="38"/>
      <c r="R3413" s="178"/>
      <c r="S3413" s="38"/>
      <c r="T3413" s="178"/>
      <c r="U3413" s="38"/>
      <c r="AA3413" s="8"/>
      <c r="AB3413" s="366"/>
    </row>
    <row r="3414" spans="15:28">
      <c r="O3414" s="177"/>
      <c r="P3414" s="38"/>
      <c r="Q3414" s="38"/>
      <c r="R3414" s="178"/>
      <c r="S3414" s="38"/>
      <c r="T3414" s="178"/>
      <c r="U3414" s="38"/>
      <c r="AA3414" s="8"/>
      <c r="AB3414" s="366"/>
    </row>
    <row r="3415" spans="15:28">
      <c r="O3415" s="177"/>
      <c r="P3415" s="38"/>
      <c r="Q3415" s="38"/>
      <c r="R3415" s="178"/>
      <c r="S3415" s="38"/>
      <c r="T3415" s="178"/>
      <c r="U3415" s="38"/>
      <c r="AA3415" s="8"/>
      <c r="AB3415" s="366"/>
    </row>
    <row r="3416" spans="15:28">
      <c r="O3416" s="177"/>
      <c r="P3416" s="38"/>
      <c r="Q3416" s="38"/>
      <c r="R3416" s="178"/>
      <c r="S3416" s="38"/>
      <c r="T3416" s="178"/>
      <c r="U3416" s="38"/>
      <c r="AA3416" s="8"/>
      <c r="AB3416" s="366"/>
    </row>
    <row r="3417" spans="15:28">
      <c r="O3417" s="177"/>
      <c r="P3417" s="38"/>
      <c r="Q3417" s="38"/>
      <c r="R3417" s="178"/>
      <c r="S3417" s="38"/>
      <c r="T3417" s="178"/>
      <c r="U3417" s="38"/>
      <c r="AA3417" s="8"/>
      <c r="AB3417" s="366"/>
    </row>
    <row r="3418" spans="15:28">
      <c r="O3418" s="177"/>
      <c r="P3418" s="38"/>
      <c r="Q3418" s="38"/>
      <c r="R3418" s="178"/>
      <c r="S3418" s="38"/>
      <c r="T3418" s="178"/>
      <c r="U3418" s="38"/>
      <c r="AA3418" s="8"/>
      <c r="AB3418" s="366"/>
    </row>
    <row r="3419" spans="15:28">
      <c r="O3419" s="177"/>
      <c r="P3419" s="38"/>
      <c r="Q3419" s="38"/>
      <c r="R3419" s="178"/>
      <c r="S3419" s="38"/>
      <c r="T3419" s="178"/>
      <c r="U3419" s="38"/>
      <c r="AA3419" s="8"/>
      <c r="AB3419" s="366"/>
    </row>
    <row r="3420" spans="15:28">
      <c r="O3420" s="177"/>
      <c r="P3420" s="38"/>
      <c r="Q3420" s="38"/>
      <c r="R3420" s="178"/>
      <c r="S3420" s="38"/>
      <c r="T3420" s="178"/>
      <c r="U3420" s="38"/>
      <c r="AA3420" s="8"/>
      <c r="AB3420" s="366"/>
    </row>
    <row r="3421" spans="15:28">
      <c r="O3421" s="177"/>
      <c r="P3421" s="38"/>
      <c r="Q3421" s="38"/>
      <c r="R3421" s="178"/>
      <c r="S3421" s="38"/>
      <c r="T3421" s="178"/>
      <c r="U3421" s="38"/>
      <c r="AA3421" s="8"/>
      <c r="AB3421" s="366"/>
    </row>
    <row r="3422" spans="15:28">
      <c r="O3422" s="177"/>
      <c r="P3422" s="38"/>
      <c r="Q3422" s="38"/>
      <c r="R3422" s="178"/>
      <c r="S3422" s="38"/>
      <c r="T3422" s="178"/>
      <c r="U3422" s="38"/>
      <c r="AA3422" s="8"/>
      <c r="AB3422" s="366"/>
    </row>
    <row r="3423" spans="15:28">
      <c r="O3423" s="177"/>
      <c r="P3423" s="38"/>
      <c r="Q3423" s="38"/>
      <c r="R3423" s="178"/>
      <c r="S3423" s="38"/>
      <c r="T3423" s="178"/>
      <c r="U3423" s="38"/>
      <c r="AA3423" s="8"/>
      <c r="AB3423" s="366"/>
    </row>
    <row r="3424" spans="15:28">
      <c r="O3424" s="177"/>
      <c r="P3424" s="38"/>
      <c r="Q3424" s="38"/>
      <c r="R3424" s="178"/>
      <c r="S3424" s="38"/>
      <c r="T3424" s="178"/>
      <c r="U3424" s="38"/>
      <c r="AA3424" s="8"/>
      <c r="AB3424" s="366"/>
    </row>
    <row r="3425" spans="15:28">
      <c r="O3425" s="177"/>
      <c r="P3425" s="38"/>
      <c r="Q3425" s="38"/>
      <c r="R3425" s="178"/>
      <c r="S3425" s="38"/>
      <c r="T3425" s="178"/>
      <c r="U3425" s="38"/>
      <c r="AA3425" s="8"/>
      <c r="AB3425" s="366"/>
    </row>
    <row r="3426" spans="15:28">
      <c r="O3426" s="177"/>
      <c r="P3426" s="38"/>
      <c r="Q3426" s="38"/>
      <c r="R3426" s="178"/>
      <c r="S3426" s="38"/>
      <c r="T3426" s="178"/>
      <c r="U3426" s="38"/>
      <c r="AA3426" s="8"/>
      <c r="AB3426" s="366"/>
    </row>
    <row r="3427" spans="15:28">
      <c r="O3427" s="177"/>
      <c r="P3427" s="38"/>
      <c r="Q3427" s="38"/>
      <c r="R3427" s="178"/>
      <c r="S3427" s="38"/>
      <c r="T3427" s="178"/>
      <c r="U3427" s="38"/>
      <c r="AA3427" s="8"/>
      <c r="AB3427" s="366"/>
    </row>
    <row r="3428" spans="15:28">
      <c r="O3428" s="177"/>
      <c r="P3428" s="38"/>
      <c r="Q3428" s="38"/>
      <c r="R3428" s="178"/>
      <c r="S3428" s="38"/>
      <c r="T3428" s="178"/>
      <c r="U3428" s="38"/>
      <c r="AA3428" s="8"/>
      <c r="AB3428" s="366"/>
    </row>
    <row r="3429" spans="15:28">
      <c r="O3429" s="177"/>
      <c r="P3429" s="38"/>
      <c r="Q3429" s="38"/>
      <c r="R3429" s="178"/>
      <c r="S3429" s="38"/>
      <c r="T3429" s="178"/>
      <c r="U3429" s="38"/>
      <c r="AA3429" s="8"/>
      <c r="AB3429" s="366"/>
    </row>
    <row r="3430" spans="15:28">
      <c r="O3430" s="177"/>
      <c r="P3430" s="38"/>
      <c r="Q3430" s="38"/>
      <c r="R3430" s="178"/>
      <c r="S3430" s="38"/>
      <c r="T3430" s="178"/>
      <c r="U3430" s="38"/>
      <c r="AA3430" s="8"/>
      <c r="AB3430" s="366"/>
    </row>
    <row r="3431" spans="15:28">
      <c r="O3431" s="177"/>
      <c r="P3431" s="38"/>
      <c r="Q3431" s="38"/>
      <c r="R3431" s="178"/>
      <c r="S3431" s="38"/>
      <c r="T3431" s="178"/>
      <c r="U3431" s="38"/>
      <c r="AA3431" s="8"/>
      <c r="AB3431" s="366"/>
    </row>
    <row r="3432" spans="15:28">
      <c r="O3432" s="177"/>
      <c r="P3432" s="38"/>
      <c r="Q3432" s="38"/>
      <c r="R3432" s="178"/>
      <c r="S3432" s="38"/>
      <c r="T3432" s="178"/>
      <c r="U3432" s="38"/>
      <c r="AA3432" s="8"/>
      <c r="AB3432" s="366"/>
    </row>
    <row r="3433" spans="15:28">
      <c r="O3433" s="177"/>
      <c r="P3433" s="38"/>
      <c r="Q3433" s="38"/>
      <c r="R3433" s="178"/>
      <c r="S3433" s="38"/>
      <c r="T3433" s="178"/>
      <c r="U3433" s="38"/>
      <c r="AA3433" s="8"/>
      <c r="AB3433" s="366"/>
    </row>
    <row r="3434" spans="15:28">
      <c r="O3434" s="177"/>
      <c r="P3434" s="38"/>
      <c r="Q3434" s="38"/>
      <c r="R3434" s="178"/>
      <c r="S3434" s="38"/>
      <c r="T3434" s="178"/>
      <c r="U3434" s="38"/>
      <c r="AA3434" s="8"/>
      <c r="AB3434" s="366"/>
    </row>
    <row r="3435" spans="15:28">
      <c r="O3435" s="177"/>
      <c r="P3435" s="38"/>
      <c r="Q3435" s="38"/>
      <c r="R3435" s="178"/>
      <c r="S3435" s="38"/>
      <c r="T3435" s="178"/>
      <c r="U3435" s="38"/>
      <c r="AA3435" s="8"/>
      <c r="AB3435" s="366"/>
    </row>
    <row r="3436" spans="15:28">
      <c r="O3436" s="177"/>
      <c r="P3436" s="38"/>
      <c r="Q3436" s="38"/>
      <c r="R3436" s="178"/>
      <c r="S3436" s="38"/>
      <c r="T3436" s="178"/>
      <c r="U3436" s="38"/>
      <c r="AA3436" s="8"/>
      <c r="AB3436" s="366"/>
    </row>
    <row r="3437" spans="15:28">
      <c r="O3437" s="177"/>
      <c r="P3437" s="38"/>
      <c r="Q3437" s="38"/>
      <c r="R3437" s="178"/>
      <c r="S3437" s="38"/>
      <c r="T3437" s="178"/>
      <c r="U3437" s="38"/>
      <c r="AA3437" s="8"/>
      <c r="AB3437" s="366"/>
    </row>
    <row r="3438" spans="15:28">
      <c r="O3438" s="177"/>
      <c r="P3438" s="38"/>
      <c r="Q3438" s="38"/>
      <c r="R3438" s="178"/>
      <c r="S3438" s="38"/>
      <c r="T3438" s="178"/>
      <c r="U3438" s="38"/>
      <c r="AA3438" s="8"/>
      <c r="AB3438" s="366"/>
    </row>
    <row r="3439" spans="15:28">
      <c r="O3439" s="177"/>
      <c r="P3439" s="38"/>
      <c r="Q3439" s="38"/>
      <c r="R3439" s="178"/>
      <c r="S3439" s="38"/>
      <c r="T3439" s="178"/>
      <c r="U3439" s="38"/>
      <c r="AA3439" s="8"/>
      <c r="AB3439" s="366"/>
    </row>
    <row r="3440" spans="15:28">
      <c r="O3440" s="177"/>
      <c r="P3440" s="38"/>
      <c r="Q3440" s="38"/>
      <c r="R3440" s="178"/>
      <c r="S3440" s="38"/>
      <c r="T3440" s="178"/>
      <c r="U3440" s="38"/>
      <c r="AA3440" s="8"/>
      <c r="AB3440" s="366"/>
    </row>
    <row r="3441" spans="15:28">
      <c r="O3441" s="177"/>
      <c r="P3441" s="38"/>
      <c r="Q3441" s="38"/>
      <c r="R3441" s="178"/>
      <c r="S3441" s="38"/>
      <c r="T3441" s="178"/>
      <c r="U3441" s="38"/>
      <c r="AA3441" s="8"/>
      <c r="AB3441" s="366"/>
    </row>
    <row r="3442" spans="15:28">
      <c r="O3442" s="177"/>
      <c r="P3442" s="38"/>
      <c r="Q3442" s="38"/>
      <c r="R3442" s="178"/>
      <c r="S3442" s="38"/>
      <c r="T3442" s="178"/>
      <c r="U3442" s="38"/>
      <c r="AA3442" s="8"/>
      <c r="AB3442" s="366"/>
    </row>
    <row r="3443" spans="15:28">
      <c r="O3443" s="177"/>
      <c r="P3443" s="38"/>
      <c r="Q3443" s="38"/>
      <c r="R3443" s="178"/>
      <c r="S3443" s="38"/>
      <c r="T3443" s="178"/>
      <c r="U3443" s="38"/>
      <c r="AA3443" s="8"/>
      <c r="AB3443" s="366"/>
    </row>
    <row r="3444" spans="15:28">
      <c r="O3444" s="177"/>
      <c r="P3444" s="38"/>
      <c r="Q3444" s="38"/>
      <c r="R3444" s="178"/>
      <c r="S3444" s="38"/>
      <c r="T3444" s="178"/>
      <c r="U3444" s="38"/>
      <c r="AA3444" s="8"/>
      <c r="AB3444" s="366"/>
    </row>
    <row r="3445" spans="15:28">
      <c r="O3445" s="177"/>
      <c r="P3445" s="38"/>
      <c r="Q3445" s="38"/>
      <c r="R3445" s="178"/>
      <c r="S3445" s="38"/>
      <c r="T3445" s="178"/>
      <c r="U3445" s="38"/>
      <c r="AA3445" s="8"/>
      <c r="AB3445" s="366"/>
    </row>
    <row r="3446" spans="15:28">
      <c r="O3446" s="177"/>
      <c r="P3446" s="38"/>
      <c r="Q3446" s="38"/>
      <c r="R3446" s="178"/>
      <c r="S3446" s="38"/>
      <c r="T3446" s="178"/>
      <c r="U3446" s="38"/>
      <c r="AA3446" s="8"/>
      <c r="AB3446" s="366"/>
    </row>
    <row r="3447" spans="15:28">
      <c r="O3447" s="177"/>
      <c r="P3447" s="38"/>
      <c r="Q3447" s="38"/>
      <c r="R3447" s="178"/>
      <c r="S3447" s="38"/>
      <c r="T3447" s="178"/>
      <c r="U3447" s="38"/>
      <c r="AA3447" s="8"/>
      <c r="AB3447" s="366"/>
    </row>
    <row r="3448" spans="15:28">
      <c r="O3448" s="177"/>
      <c r="P3448" s="38"/>
      <c r="Q3448" s="38"/>
      <c r="R3448" s="178"/>
      <c r="S3448" s="38"/>
      <c r="T3448" s="178"/>
      <c r="U3448" s="38"/>
      <c r="AA3448" s="8"/>
      <c r="AB3448" s="366"/>
    </row>
    <row r="3449" spans="15:28">
      <c r="O3449" s="177"/>
      <c r="P3449" s="38"/>
      <c r="Q3449" s="38"/>
      <c r="R3449" s="178"/>
      <c r="S3449" s="38"/>
      <c r="T3449" s="178"/>
      <c r="U3449" s="38"/>
      <c r="AA3449" s="8"/>
      <c r="AB3449" s="366"/>
    </row>
    <row r="3450" spans="15:28">
      <c r="O3450" s="177"/>
      <c r="P3450" s="38"/>
      <c r="Q3450" s="38"/>
      <c r="R3450" s="178"/>
      <c r="S3450" s="38"/>
      <c r="T3450" s="178"/>
      <c r="U3450" s="38"/>
      <c r="AA3450" s="8"/>
      <c r="AB3450" s="366"/>
    </row>
    <row r="3451" spans="15:28">
      <c r="O3451" s="177"/>
      <c r="P3451" s="38"/>
      <c r="Q3451" s="38"/>
      <c r="R3451" s="178"/>
      <c r="S3451" s="38"/>
      <c r="T3451" s="178"/>
      <c r="U3451" s="38"/>
      <c r="AA3451" s="8"/>
      <c r="AB3451" s="366"/>
    </row>
    <row r="3452" spans="15:28">
      <c r="O3452" s="177"/>
      <c r="P3452" s="38"/>
      <c r="Q3452" s="38"/>
      <c r="R3452" s="178"/>
      <c r="S3452" s="38"/>
      <c r="T3452" s="178"/>
      <c r="U3452" s="38"/>
      <c r="AA3452" s="8"/>
      <c r="AB3452" s="366"/>
    </row>
    <row r="3453" spans="15:28">
      <c r="O3453" s="177"/>
      <c r="P3453" s="38"/>
      <c r="Q3453" s="38"/>
      <c r="R3453" s="178"/>
      <c r="S3453" s="38"/>
      <c r="T3453" s="178"/>
      <c r="U3453" s="38"/>
      <c r="AA3453" s="8"/>
      <c r="AB3453" s="366"/>
    </row>
    <row r="3454" spans="15:28">
      <c r="O3454" s="177"/>
      <c r="P3454" s="38"/>
      <c r="Q3454" s="38"/>
      <c r="R3454" s="178"/>
      <c r="S3454" s="38"/>
      <c r="T3454" s="178"/>
      <c r="U3454" s="38"/>
      <c r="AA3454" s="8"/>
      <c r="AB3454" s="366"/>
    </row>
    <row r="3455" spans="15:28">
      <c r="O3455" s="177"/>
      <c r="P3455" s="38"/>
      <c r="Q3455" s="38"/>
      <c r="R3455" s="178"/>
      <c r="S3455" s="38"/>
      <c r="T3455" s="178"/>
      <c r="U3455" s="38"/>
      <c r="AA3455" s="8"/>
      <c r="AB3455" s="366"/>
    </row>
    <row r="3456" spans="15:28">
      <c r="O3456" s="177"/>
      <c r="P3456" s="38"/>
      <c r="Q3456" s="38"/>
      <c r="R3456" s="178"/>
      <c r="S3456" s="38"/>
      <c r="T3456" s="178"/>
      <c r="U3456" s="38"/>
      <c r="AA3456" s="8"/>
      <c r="AB3456" s="366"/>
    </row>
    <row r="3457" spans="15:28">
      <c r="O3457" s="177"/>
      <c r="P3457" s="38"/>
      <c r="Q3457" s="38"/>
      <c r="R3457" s="178"/>
      <c r="S3457" s="38"/>
      <c r="T3457" s="178"/>
      <c r="U3457" s="38"/>
      <c r="AA3457" s="8"/>
      <c r="AB3457" s="366"/>
    </row>
    <row r="3458" spans="15:28">
      <c r="O3458" s="177"/>
      <c r="P3458" s="38"/>
      <c r="Q3458" s="38"/>
      <c r="R3458" s="178"/>
      <c r="S3458" s="38"/>
      <c r="T3458" s="178"/>
      <c r="U3458" s="38"/>
      <c r="AA3458" s="8"/>
      <c r="AB3458" s="366"/>
    </row>
    <row r="3459" spans="15:28">
      <c r="O3459" s="177"/>
      <c r="P3459" s="38"/>
      <c r="Q3459" s="38"/>
      <c r="R3459" s="178"/>
      <c r="S3459" s="38"/>
      <c r="T3459" s="178"/>
      <c r="U3459" s="38"/>
      <c r="AA3459" s="8"/>
      <c r="AB3459" s="366"/>
    </row>
    <row r="3460" spans="15:28">
      <c r="O3460" s="177"/>
      <c r="P3460" s="38"/>
      <c r="Q3460" s="38"/>
      <c r="R3460" s="178"/>
      <c r="S3460" s="38"/>
      <c r="T3460" s="178"/>
      <c r="U3460" s="38"/>
      <c r="AA3460" s="8"/>
      <c r="AB3460" s="366"/>
    </row>
    <row r="3461" spans="15:28">
      <c r="O3461" s="177"/>
      <c r="P3461" s="38"/>
      <c r="Q3461" s="38"/>
      <c r="R3461" s="178"/>
      <c r="S3461" s="38"/>
      <c r="T3461" s="178"/>
      <c r="U3461" s="38"/>
      <c r="AA3461" s="8"/>
      <c r="AB3461" s="366"/>
    </row>
    <row r="3462" spans="15:28">
      <c r="O3462" s="177"/>
      <c r="P3462" s="38"/>
      <c r="Q3462" s="38"/>
      <c r="R3462" s="178"/>
      <c r="S3462" s="38"/>
      <c r="T3462" s="178"/>
      <c r="U3462" s="38"/>
      <c r="AA3462" s="8"/>
      <c r="AB3462" s="366"/>
    </row>
    <row r="3463" spans="15:28">
      <c r="O3463" s="177"/>
      <c r="P3463" s="38"/>
      <c r="Q3463" s="38"/>
      <c r="R3463" s="178"/>
      <c r="S3463" s="38"/>
      <c r="T3463" s="178"/>
      <c r="U3463" s="38"/>
      <c r="AA3463" s="8"/>
      <c r="AB3463" s="366"/>
    </row>
    <row r="3464" spans="15:28">
      <c r="O3464" s="177"/>
      <c r="P3464" s="38"/>
      <c r="Q3464" s="38"/>
      <c r="R3464" s="178"/>
      <c r="S3464" s="38"/>
      <c r="T3464" s="178"/>
      <c r="U3464" s="38"/>
      <c r="AA3464" s="8"/>
      <c r="AB3464" s="366"/>
    </row>
    <row r="3465" spans="15:28">
      <c r="O3465" s="177"/>
      <c r="P3465" s="38"/>
      <c r="Q3465" s="38"/>
      <c r="R3465" s="178"/>
      <c r="S3465" s="38"/>
      <c r="T3465" s="178"/>
      <c r="U3465" s="38"/>
      <c r="AA3465" s="8"/>
      <c r="AB3465" s="366"/>
    </row>
    <row r="3466" spans="15:28">
      <c r="O3466" s="177"/>
      <c r="P3466" s="38"/>
      <c r="Q3466" s="38"/>
      <c r="R3466" s="178"/>
      <c r="S3466" s="38"/>
      <c r="T3466" s="178"/>
      <c r="U3466" s="38"/>
      <c r="AA3466" s="8"/>
      <c r="AB3466" s="366"/>
    </row>
    <row r="3467" spans="15:28">
      <c r="O3467" s="177"/>
      <c r="P3467" s="38"/>
      <c r="Q3467" s="38"/>
      <c r="R3467" s="178"/>
      <c r="S3467" s="38"/>
      <c r="T3467" s="178"/>
      <c r="U3467" s="38"/>
      <c r="AA3467" s="8"/>
      <c r="AB3467" s="366"/>
    </row>
    <row r="3468" spans="15:28">
      <c r="O3468" s="177"/>
      <c r="P3468" s="38"/>
      <c r="Q3468" s="38"/>
      <c r="R3468" s="178"/>
      <c r="S3468" s="38"/>
      <c r="T3468" s="178"/>
      <c r="U3468" s="38"/>
      <c r="AA3468" s="8"/>
      <c r="AB3468" s="366"/>
    </row>
    <row r="3469" spans="15:28">
      <c r="O3469" s="177"/>
      <c r="P3469" s="38"/>
      <c r="Q3469" s="38"/>
      <c r="R3469" s="178"/>
      <c r="S3469" s="38"/>
      <c r="T3469" s="178"/>
      <c r="U3469" s="38"/>
      <c r="AA3469" s="8"/>
      <c r="AB3469" s="366"/>
    </row>
    <row r="3470" spans="15:28">
      <c r="O3470" s="177"/>
      <c r="P3470" s="38"/>
      <c r="Q3470" s="38"/>
      <c r="R3470" s="178"/>
      <c r="S3470" s="38"/>
      <c r="T3470" s="178"/>
      <c r="U3470" s="38"/>
      <c r="AA3470" s="8"/>
      <c r="AB3470" s="366"/>
    </row>
    <row r="3471" spans="15:28">
      <c r="O3471" s="177"/>
      <c r="P3471" s="38"/>
      <c r="Q3471" s="38"/>
      <c r="R3471" s="178"/>
      <c r="S3471" s="38"/>
      <c r="T3471" s="178"/>
      <c r="U3471" s="38"/>
      <c r="AA3471" s="8"/>
      <c r="AB3471" s="366"/>
    </row>
    <row r="3472" spans="15:28">
      <c r="O3472" s="177"/>
      <c r="P3472" s="38"/>
      <c r="Q3472" s="38"/>
      <c r="R3472" s="178"/>
      <c r="S3472" s="38"/>
      <c r="T3472" s="178"/>
      <c r="U3472" s="38"/>
      <c r="AA3472" s="8"/>
      <c r="AB3472" s="366"/>
    </row>
    <row r="3473" spans="15:28">
      <c r="O3473" s="177"/>
      <c r="P3473" s="38"/>
      <c r="Q3473" s="38"/>
      <c r="R3473" s="178"/>
      <c r="S3473" s="38"/>
      <c r="T3473" s="178"/>
      <c r="U3473" s="38"/>
      <c r="AA3473" s="8"/>
      <c r="AB3473" s="366"/>
    </row>
    <row r="3474" spans="15:28">
      <c r="O3474" s="177"/>
      <c r="P3474" s="38"/>
      <c r="Q3474" s="38"/>
      <c r="R3474" s="178"/>
      <c r="S3474" s="38"/>
      <c r="T3474" s="178"/>
      <c r="U3474" s="38"/>
      <c r="AA3474" s="8"/>
      <c r="AB3474" s="366"/>
    </row>
    <row r="3475" spans="15:28">
      <c r="O3475" s="177"/>
      <c r="P3475" s="38"/>
      <c r="Q3475" s="38"/>
      <c r="R3475" s="178"/>
      <c r="S3475" s="38"/>
      <c r="T3475" s="178"/>
      <c r="U3475" s="38"/>
      <c r="AA3475" s="8"/>
      <c r="AB3475" s="366"/>
    </row>
    <row r="3476" spans="15:28">
      <c r="O3476" s="177"/>
      <c r="P3476" s="38"/>
      <c r="Q3476" s="38"/>
      <c r="R3476" s="178"/>
      <c r="S3476" s="38"/>
      <c r="T3476" s="178"/>
      <c r="U3476" s="38"/>
      <c r="AA3476" s="8"/>
      <c r="AB3476" s="366"/>
    </row>
    <row r="3477" spans="15:28">
      <c r="O3477" s="177"/>
      <c r="P3477" s="38"/>
      <c r="Q3477" s="38"/>
      <c r="R3477" s="178"/>
      <c r="S3477" s="38"/>
      <c r="T3477" s="178"/>
      <c r="U3477" s="38"/>
      <c r="AA3477" s="8"/>
      <c r="AB3477" s="366"/>
    </row>
    <row r="3478" spans="15:28">
      <c r="O3478" s="177"/>
      <c r="P3478" s="38"/>
      <c r="Q3478" s="38"/>
      <c r="R3478" s="178"/>
      <c r="S3478" s="38"/>
      <c r="T3478" s="178"/>
      <c r="U3478" s="38"/>
      <c r="AA3478" s="8"/>
      <c r="AB3478" s="366"/>
    </row>
    <row r="3479" spans="15:28">
      <c r="O3479" s="177"/>
      <c r="P3479" s="38"/>
      <c r="Q3479" s="38"/>
      <c r="R3479" s="178"/>
      <c r="S3479" s="38"/>
      <c r="T3479" s="178"/>
      <c r="U3479" s="38"/>
      <c r="AA3479" s="8"/>
      <c r="AB3479" s="366"/>
    </row>
    <row r="3480" spans="15:28">
      <c r="O3480" s="177"/>
      <c r="P3480" s="38"/>
      <c r="Q3480" s="38"/>
      <c r="R3480" s="178"/>
      <c r="S3480" s="38"/>
      <c r="T3480" s="178"/>
      <c r="U3480" s="38"/>
      <c r="AA3480" s="8"/>
      <c r="AB3480" s="366"/>
    </row>
    <row r="3481" spans="15:28">
      <c r="O3481" s="177"/>
      <c r="P3481" s="38"/>
      <c r="Q3481" s="38"/>
      <c r="R3481" s="178"/>
      <c r="S3481" s="38"/>
      <c r="T3481" s="178"/>
      <c r="U3481" s="38"/>
      <c r="AA3481" s="8"/>
      <c r="AB3481" s="366"/>
    </row>
    <row r="3482" spans="15:28">
      <c r="O3482" s="177"/>
      <c r="P3482" s="38"/>
      <c r="Q3482" s="38"/>
      <c r="R3482" s="178"/>
      <c r="S3482" s="38"/>
      <c r="T3482" s="178"/>
      <c r="U3482" s="38"/>
      <c r="AA3482" s="8"/>
      <c r="AB3482" s="366"/>
    </row>
    <row r="3483" spans="15:28">
      <c r="O3483" s="177"/>
      <c r="P3483" s="38"/>
      <c r="Q3483" s="38"/>
      <c r="R3483" s="178"/>
      <c r="S3483" s="38"/>
      <c r="T3483" s="178"/>
      <c r="U3483" s="38"/>
      <c r="AA3483" s="8"/>
      <c r="AB3483" s="366"/>
    </row>
    <row r="3484" spans="15:28">
      <c r="O3484" s="177"/>
      <c r="P3484" s="38"/>
      <c r="Q3484" s="38"/>
      <c r="R3484" s="178"/>
      <c r="S3484" s="38"/>
      <c r="T3484" s="178"/>
      <c r="U3484" s="38"/>
      <c r="AA3484" s="8"/>
      <c r="AB3484" s="366"/>
    </row>
    <row r="3485" spans="15:28">
      <c r="O3485" s="177"/>
      <c r="P3485" s="38"/>
      <c r="Q3485" s="38"/>
      <c r="R3485" s="178"/>
      <c r="S3485" s="38"/>
      <c r="T3485" s="178"/>
      <c r="U3485" s="38"/>
      <c r="AA3485" s="8"/>
      <c r="AB3485" s="366"/>
    </row>
    <row r="3486" spans="15:28">
      <c r="O3486" s="177"/>
      <c r="P3486" s="38"/>
      <c r="Q3486" s="38"/>
      <c r="R3486" s="178"/>
      <c r="S3486" s="38"/>
      <c r="T3486" s="178"/>
      <c r="U3486" s="38"/>
      <c r="AA3486" s="8"/>
      <c r="AB3486" s="366"/>
    </row>
    <row r="3487" spans="15:28">
      <c r="O3487" s="177"/>
      <c r="P3487" s="38"/>
      <c r="Q3487" s="38"/>
      <c r="R3487" s="178"/>
      <c r="S3487" s="38"/>
      <c r="T3487" s="178"/>
      <c r="U3487" s="38"/>
      <c r="AA3487" s="8"/>
      <c r="AB3487" s="366"/>
    </row>
    <row r="3488" spans="15:28">
      <c r="O3488" s="177"/>
      <c r="P3488" s="38"/>
      <c r="Q3488" s="38"/>
      <c r="R3488" s="178"/>
      <c r="S3488" s="38"/>
      <c r="T3488" s="178"/>
      <c r="U3488" s="38"/>
      <c r="AA3488" s="8"/>
      <c r="AB3488" s="366"/>
    </row>
    <row r="3489" spans="15:28">
      <c r="O3489" s="177"/>
      <c r="P3489" s="38"/>
      <c r="Q3489" s="38"/>
      <c r="R3489" s="178"/>
      <c r="S3489" s="38"/>
      <c r="T3489" s="178"/>
      <c r="U3489" s="38"/>
      <c r="AA3489" s="8"/>
      <c r="AB3489" s="366"/>
    </row>
    <row r="3490" spans="15:28">
      <c r="O3490" s="177"/>
      <c r="P3490" s="38"/>
      <c r="Q3490" s="38"/>
      <c r="R3490" s="178"/>
      <c r="S3490" s="38"/>
      <c r="T3490" s="178"/>
      <c r="U3490" s="38"/>
      <c r="AA3490" s="8"/>
      <c r="AB3490" s="366"/>
    </row>
    <row r="3491" spans="15:28">
      <c r="O3491" s="177"/>
      <c r="P3491" s="38"/>
      <c r="Q3491" s="38"/>
      <c r="R3491" s="178"/>
      <c r="S3491" s="38"/>
      <c r="T3491" s="178"/>
      <c r="U3491" s="38"/>
      <c r="AA3491" s="8"/>
      <c r="AB3491" s="366"/>
    </row>
    <row r="3492" spans="15:28">
      <c r="O3492" s="177"/>
      <c r="P3492" s="38"/>
      <c r="Q3492" s="38"/>
      <c r="R3492" s="178"/>
      <c r="S3492" s="38"/>
      <c r="T3492" s="178"/>
      <c r="U3492" s="38"/>
      <c r="AA3492" s="8"/>
      <c r="AB3492" s="366"/>
    </row>
    <row r="3493" spans="15:28">
      <c r="O3493" s="177"/>
      <c r="P3493" s="38"/>
      <c r="Q3493" s="38"/>
      <c r="R3493" s="178"/>
      <c r="S3493" s="38"/>
      <c r="T3493" s="178"/>
      <c r="U3493" s="38"/>
      <c r="AA3493" s="8"/>
      <c r="AB3493" s="366"/>
    </row>
    <row r="3494" spans="15:28">
      <c r="O3494" s="177"/>
      <c r="P3494" s="38"/>
      <c r="Q3494" s="38"/>
      <c r="R3494" s="178"/>
      <c r="S3494" s="38"/>
      <c r="T3494" s="178"/>
      <c r="U3494" s="38"/>
      <c r="AA3494" s="8"/>
      <c r="AB3494" s="366"/>
    </row>
    <row r="3495" spans="15:28">
      <c r="O3495" s="177"/>
      <c r="P3495" s="38"/>
      <c r="Q3495" s="38"/>
      <c r="R3495" s="178"/>
      <c r="S3495" s="38"/>
      <c r="T3495" s="178"/>
      <c r="U3495" s="38"/>
      <c r="AA3495" s="8"/>
      <c r="AB3495" s="366"/>
    </row>
    <row r="3496" spans="15:28">
      <c r="O3496" s="177"/>
      <c r="P3496" s="38"/>
      <c r="Q3496" s="38"/>
      <c r="R3496" s="178"/>
      <c r="S3496" s="38"/>
      <c r="T3496" s="178"/>
      <c r="U3496" s="38"/>
      <c r="AA3496" s="8"/>
      <c r="AB3496" s="366"/>
    </row>
    <row r="3497" spans="15:28">
      <c r="O3497" s="177"/>
      <c r="P3497" s="38"/>
      <c r="Q3497" s="38"/>
      <c r="R3497" s="178"/>
      <c r="S3497" s="38"/>
      <c r="T3497" s="178"/>
      <c r="U3497" s="38"/>
      <c r="AA3497" s="8"/>
      <c r="AB3497" s="366"/>
    </row>
    <row r="3498" spans="15:28">
      <c r="O3498" s="177"/>
      <c r="P3498" s="38"/>
      <c r="Q3498" s="38"/>
      <c r="R3498" s="178"/>
      <c r="S3498" s="38"/>
      <c r="T3498" s="178"/>
      <c r="U3498" s="38"/>
      <c r="AA3498" s="8"/>
      <c r="AB3498" s="366"/>
    </row>
    <row r="3499" spans="15:28">
      <c r="O3499" s="177"/>
      <c r="P3499" s="38"/>
      <c r="Q3499" s="38"/>
      <c r="R3499" s="178"/>
      <c r="S3499" s="38"/>
      <c r="T3499" s="178"/>
      <c r="U3499" s="38"/>
      <c r="AA3499" s="8"/>
      <c r="AB3499" s="366"/>
    </row>
    <row r="3500" spans="15:28">
      <c r="O3500" s="177"/>
      <c r="P3500" s="38"/>
      <c r="Q3500" s="38"/>
      <c r="R3500" s="178"/>
      <c r="S3500" s="38"/>
      <c r="T3500" s="178"/>
      <c r="U3500" s="38"/>
      <c r="AA3500" s="8"/>
      <c r="AB3500" s="366"/>
    </row>
    <row r="3501" spans="15:28">
      <c r="O3501" s="177"/>
      <c r="P3501" s="38"/>
      <c r="Q3501" s="38"/>
      <c r="R3501" s="178"/>
      <c r="S3501" s="38"/>
      <c r="T3501" s="178"/>
      <c r="U3501" s="38"/>
      <c r="AA3501" s="8"/>
      <c r="AB3501" s="366"/>
    </row>
    <row r="3502" spans="15:28">
      <c r="O3502" s="177"/>
      <c r="P3502" s="38"/>
      <c r="Q3502" s="38"/>
      <c r="R3502" s="178"/>
      <c r="S3502" s="38"/>
      <c r="T3502" s="178"/>
      <c r="U3502" s="38"/>
      <c r="AA3502" s="8"/>
      <c r="AB3502" s="366"/>
    </row>
    <row r="3503" spans="15:28">
      <c r="O3503" s="177"/>
      <c r="P3503" s="38"/>
      <c r="Q3503" s="38"/>
      <c r="R3503" s="178"/>
      <c r="S3503" s="38"/>
      <c r="T3503" s="178"/>
      <c r="U3503" s="38"/>
      <c r="AA3503" s="8"/>
      <c r="AB3503" s="366"/>
    </row>
    <row r="3504" spans="15:28">
      <c r="O3504" s="177"/>
      <c r="P3504" s="38"/>
      <c r="Q3504" s="38"/>
      <c r="R3504" s="178"/>
      <c r="S3504" s="38"/>
      <c r="T3504" s="178"/>
      <c r="U3504" s="38"/>
      <c r="AA3504" s="8"/>
      <c r="AB3504" s="366"/>
    </row>
    <row r="3505" spans="15:28">
      <c r="O3505" s="177"/>
      <c r="P3505" s="38"/>
      <c r="Q3505" s="38"/>
      <c r="R3505" s="178"/>
      <c r="S3505" s="38"/>
      <c r="T3505" s="178"/>
      <c r="U3505" s="38"/>
      <c r="AA3505" s="8"/>
      <c r="AB3505" s="366"/>
    </row>
    <row r="3506" spans="15:28">
      <c r="O3506" s="177"/>
      <c r="P3506" s="38"/>
      <c r="Q3506" s="38"/>
      <c r="R3506" s="178"/>
      <c r="S3506" s="38"/>
      <c r="T3506" s="178"/>
      <c r="U3506" s="38"/>
      <c r="AA3506" s="8"/>
      <c r="AB3506" s="366"/>
    </row>
    <row r="3507" spans="15:28">
      <c r="O3507" s="177"/>
      <c r="P3507" s="38"/>
      <c r="Q3507" s="38"/>
      <c r="R3507" s="178"/>
      <c r="S3507" s="38"/>
      <c r="T3507" s="178"/>
      <c r="U3507" s="38"/>
      <c r="AA3507" s="8"/>
      <c r="AB3507" s="366"/>
    </row>
    <row r="3508" spans="15:28">
      <c r="O3508" s="177"/>
      <c r="P3508" s="38"/>
      <c r="Q3508" s="38"/>
      <c r="R3508" s="178"/>
      <c r="S3508" s="38"/>
      <c r="T3508" s="178"/>
      <c r="U3508" s="38"/>
      <c r="AA3508" s="8"/>
      <c r="AB3508" s="366"/>
    </row>
    <row r="3509" spans="15:28">
      <c r="O3509" s="177"/>
      <c r="P3509" s="38"/>
      <c r="Q3509" s="38"/>
      <c r="R3509" s="178"/>
      <c r="S3509" s="38"/>
      <c r="T3509" s="178"/>
      <c r="U3509" s="38"/>
      <c r="AA3509" s="8"/>
      <c r="AB3509" s="366"/>
    </row>
    <row r="3510" spans="15:28">
      <c r="O3510" s="177"/>
      <c r="P3510" s="38"/>
      <c r="Q3510" s="38"/>
      <c r="R3510" s="178"/>
      <c r="S3510" s="38"/>
      <c r="T3510" s="178"/>
      <c r="U3510" s="38"/>
      <c r="AA3510" s="8"/>
      <c r="AB3510" s="366"/>
    </row>
    <row r="3511" spans="15:28">
      <c r="O3511" s="177"/>
      <c r="P3511" s="38"/>
      <c r="Q3511" s="38"/>
      <c r="R3511" s="178"/>
      <c r="S3511" s="38"/>
      <c r="T3511" s="178"/>
      <c r="U3511" s="38"/>
      <c r="AA3511" s="8"/>
      <c r="AB3511" s="366"/>
    </row>
    <row r="3512" spans="15:28">
      <c r="O3512" s="177"/>
      <c r="P3512" s="38"/>
      <c r="Q3512" s="38"/>
      <c r="R3512" s="178"/>
      <c r="S3512" s="38"/>
      <c r="T3512" s="178"/>
      <c r="U3512" s="38"/>
      <c r="AA3512" s="8"/>
      <c r="AB3512" s="366"/>
    </row>
    <row r="3513" spans="15:28">
      <c r="O3513" s="177"/>
      <c r="P3513" s="38"/>
      <c r="Q3513" s="38"/>
      <c r="R3513" s="178"/>
      <c r="S3513" s="38"/>
      <c r="T3513" s="178"/>
      <c r="U3513" s="38"/>
      <c r="AA3513" s="8"/>
      <c r="AB3513" s="366"/>
    </row>
    <row r="3514" spans="15:28">
      <c r="O3514" s="177"/>
      <c r="P3514" s="38"/>
      <c r="Q3514" s="38"/>
      <c r="R3514" s="178"/>
      <c r="S3514" s="38"/>
      <c r="T3514" s="178"/>
      <c r="U3514" s="38"/>
      <c r="AA3514" s="8"/>
      <c r="AB3514" s="366"/>
    </row>
    <row r="3515" spans="15:28">
      <c r="O3515" s="177"/>
      <c r="P3515" s="38"/>
      <c r="Q3515" s="38"/>
      <c r="R3515" s="178"/>
      <c r="S3515" s="38"/>
      <c r="T3515" s="178"/>
      <c r="U3515" s="38"/>
      <c r="AA3515" s="8"/>
      <c r="AB3515" s="366"/>
    </row>
    <row r="3516" spans="15:28">
      <c r="O3516" s="177"/>
      <c r="P3516" s="38"/>
      <c r="Q3516" s="38"/>
      <c r="R3516" s="178"/>
      <c r="S3516" s="38"/>
      <c r="T3516" s="178"/>
      <c r="U3516" s="38"/>
      <c r="AA3516" s="8"/>
      <c r="AB3516" s="366"/>
    </row>
    <row r="3517" spans="15:28">
      <c r="O3517" s="177"/>
      <c r="P3517" s="38"/>
      <c r="Q3517" s="38"/>
      <c r="R3517" s="178"/>
      <c r="S3517" s="38"/>
      <c r="T3517" s="178"/>
      <c r="U3517" s="38"/>
      <c r="AA3517" s="8"/>
      <c r="AB3517" s="366"/>
    </row>
    <row r="3518" spans="15:28">
      <c r="O3518" s="177"/>
      <c r="P3518" s="38"/>
      <c r="Q3518" s="38"/>
      <c r="R3518" s="178"/>
      <c r="S3518" s="38"/>
      <c r="T3518" s="178"/>
      <c r="U3518" s="38"/>
      <c r="AA3518" s="8"/>
      <c r="AB3518" s="366"/>
    </row>
    <row r="3519" spans="15:28">
      <c r="O3519" s="177"/>
      <c r="P3519" s="38"/>
      <c r="Q3519" s="38"/>
      <c r="R3519" s="178"/>
      <c r="S3519" s="38"/>
      <c r="T3519" s="178"/>
      <c r="U3519" s="38"/>
      <c r="AA3519" s="8"/>
      <c r="AB3519" s="366"/>
    </row>
    <row r="3520" spans="15:28">
      <c r="O3520" s="177"/>
      <c r="P3520" s="38"/>
      <c r="Q3520" s="38"/>
      <c r="R3520" s="178"/>
      <c r="S3520" s="38"/>
      <c r="T3520" s="178"/>
      <c r="U3520" s="38"/>
      <c r="AA3520" s="8"/>
      <c r="AB3520" s="366"/>
    </row>
    <row r="3521" spans="15:28">
      <c r="O3521" s="177"/>
      <c r="P3521" s="38"/>
      <c r="Q3521" s="38"/>
      <c r="R3521" s="178"/>
      <c r="S3521" s="38"/>
      <c r="T3521" s="178"/>
      <c r="U3521" s="38"/>
      <c r="AA3521" s="8"/>
      <c r="AB3521" s="366"/>
    </row>
    <row r="3522" spans="15:28">
      <c r="O3522" s="177"/>
      <c r="P3522" s="38"/>
      <c r="Q3522" s="38"/>
      <c r="R3522" s="178"/>
      <c r="S3522" s="38"/>
      <c r="T3522" s="178"/>
      <c r="U3522" s="38"/>
      <c r="AA3522" s="8"/>
      <c r="AB3522" s="366"/>
    </row>
    <row r="3523" spans="15:28">
      <c r="O3523" s="177"/>
      <c r="P3523" s="38"/>
      <c r="Q3523" s="38"/>
      <c r="R3523" s="178"/>
      <c r="S3523" s="38"/>
      <c r="T3523" s="178"/>
      <c r="U3523" s="38"/>
      <c r="AA3523" s="8"/>
      <c r="AB3523" s="366"/>
    </row>
    <row r="3524" spans="15:28">
      <c r="O3524" s="177"/>
      <c r="P3524" s="38"/>
      <c r="Q3524" s="38"/>
      <c r="R3524" s="178"/>
      <c r="S3524" s="38"/>
      <c r="T3524" s="178"/>
      <c r="U3524" s="38"/>
      <c r="AA3524" s="8"/>
      <c r="AB3524" s="366"/>
    </row>
    <row r="3525" spans="15:28">
      <c r="O3525" s="177"/>
      <c r="P3525" s="38"/>
      <c r="Q3525" s="38"/>
      <c r="R3525" s="178"/>
      <c r="S3525" s="38"/>
      <c r="T3525" s="178"/>
      <c r="U3525" s="38"/>
      <c r="AA3525" s="8"/>
      <c r="AB3525" s="366"/>
    </row>
    <row r="3526" spans="15:28">
      <c r="O3526" s="177"/>
      <c r="P3526" s="38"/>
      <c r="Q3526" s="38"/>
      <c r="R3526" s="178"/>
      <c r="S3526" s="38"/>
      <c r="T3526" s="178"/>
      <c r="U3526" s="38"/>
      <c r="AA3526" s="8"/>
      <c r="AB3526" s="366"/>
    </row>
    <row r="3527" spans="15:28">
      <c r="O3527" s="177"/>
      <c r="P3527" s="38"/>
      <c r="Q3527" s="38"/>
      <c r="R3527" s="178"/>
      <c r="S3527" s="38"/>
      <c r="T3527" s="178"/>
      <c r="U3527" s="38"/>
      <c r="AA3527" s="8"/>
      <c r="AB3527" s="366"/>
    </row>
    <row r="3528" spans="15:28">
      <c r="O3528" s="177"/>
      <c r="P3528" s="38"/>
      <c r="Q3528" s="38"/>
      <c r="R3528" s="178"/>
      <c r="S3528" s="38"/>
      <c r="T3528" s="178"/>
      <c r="U3528" s="38"/>
      <c r="AA3528" s="8"/>
      <c r="AB3528" s="366"/>
    </row>
    <row r="3529" spans="15:28">
      <c r="O3529" s="177"/>
      <c r="P3529" s="38"/>
      <c r="Q3529" s="38"/>
      <c r="R3529" s="178"/>
      <c r="S3529" s="38"/>
      <c r="T3529" s="178"/>
      <c r="U3529" s="38"/>
      <c r="AA3529" s="8"/>
      <c r="AB3529" s="366"/>
    </row>
    <row r="3530" spans="15:28">
      <c r="O3530" s="177"/>
      <c r="P3530" s="38"/>
      <c r="Q3530" s="38"/>
      <c r="R3530" s="178"/>
      <c r="S3530" s="38"/>
      <c r="T3530" s="178"/>
      <c r="U3530" s="38"/>
      <c r="AA3530" s="8"/>
      <c r="AB3530" s="366"/>
    </row>
    <row r="3531" spans="15:28">
      <c r="O3531" s="177"/>
      <c r="P3531" s="38"/>
      <c r="Q3531" s="38"/>
      <c r="R3531" s="178"/>
      <c r="S3531" s="38"/>
      <c r="T3531" s="178"/>
      <c r="U3531" s="38"/>
      <c r="AA3531" s="8"/>
      <c r="AB3531" s="366"/>
    </row>
    <row r="3532" spans="15:28">
      <c r="O3532" s="177"/>
      <c r="P3532" s="38"/>
      <c r="Q3532" s="38"/>
      <c r="R3532" s="178"/>
      <c r="S3532" s="38"/>
      <c r="T3532" s="178"/>
      <c r="U3532" s="38"/>
      <c r="AA3532" s="8"/>
      <c r="AB3532" s="366"/>
    </row>
    <row r="3533" spans="15:28">
      <c r="O3533" s="177"/>
      <c r="P3533" s="38"/>
      <c r="Q3533" s="38"/>
      <c r="R3533" s="178"/>
      <c r="S3533" s="38"/>
      <c r="T3533" s="178"/>
      <c r="U3533" s="38"/>
      <c r="AA3533" s="8"/>
      <c r="AB3533" s="366"/>
    </row>
    <row r="3534" spans="15:28">
      <c r="O3534" s="177"/>
      <c r="P3534" s="38"/>
      <c r="Q3534" s="38"/>
      <c r="R3534" s="178"/>
      <c r="S3534" s="38"/>
      <c r="T3534" s="178"/>
      <c r="U3534" s="38"/>
      <c r="AA3534" s="8"/>
      <c r="AB3534" s="366"/>
    </row>
    <row r="3535" spans="15:28">
      <c r="O3535" s="177"/>
      <c r="P3535" s="38"/>
      <c r="Q3535" s="38"/>
      <c r="R3535" s="178"/>
      <c r="S3535" s="38"/>
      <c r="T3535" s="178"/>
      <c r="U3535" s="38"/>
      <c r="AA3535" s="8"/>
      <c r="AB3535" s="366"/>
    </row>
    <row r="3536" spans="15:28">
      <c r="O3536" s="177"/>
      <c r="P3536" s="38"/>
      <c r="Q3536" s="38"/>
      <c r="R3536" s="178"/>
      <c r="S3536" s="38"/>
      <c r="T3536" s="178"/>
      <c r="U3536" s="38"/>
      <c r="AA3536" s="8"/>
      <c r="AB3536" s="366"/>
    </row>
    <row r="3537" spans="15:28">
      <c r="O3537" s="177"/>
      <c r="P3537" s="38"/>
      <c r="Q3537" s="38"/>
      <c r="R3537" s="178"/>
      <c r="S3537" s="38"/>
      <c r="T3537" s="178"/>
      <c r="U3537" s="38"/>
      <c r="AA3537" s="8"/>
      <c r="AB3537" s="366"/>
    </row>
    <row r="3538" spans="15:28">
      <c r="O3538" s="177"/>
      <c r="P3538" s="38"/>
      <c r="Q3538" s="38"/>
      <c r="R3538" s="178"/>
      <c r="S3538" s="38"/>
      <c r="T3538" s="178"/>
      <c r="U3538" s="38"/>
      <c r="AA3538" s="8"/>
      <c r="AB3538" s="366"/>
    </row>
    <row r="3539" spans="15:28">
      <c r="O3539" s="177"/>
      <c r="P3539" s="38"/>
      <c r="Q3539" s="38"/>
      <c r="R3539" s="178"/>
      <c r="S3539" s="38"/>
      <c r="T3539" s="178"/>
      <c r="U3539" s="38"/>
      <c r="AA3539" s="8"/>
      <c r="AB3539" s="366"/>
    </row>
    <row r="3540" spans="15:28">
      <c r="O3540" s="177"/>
      <c r="P3540" s="38"/>
      <c r="Q3540" s="38"/>
      <c r="R3540" s="178"/>
      <c r="S3540" s="38"/>
      <c r="T3540" s="178"/>
      <c r="U3540" s="38"/>
      <c r="AA3540" s="8"/>
      <c r="AB3540" s="366"/>
    </row>
    <row r="3541" spans="15:28">
      <c r="O3541" s="177"/>
      <c r="P3541" s="38"/>
      <c r="Q3541" s="38"/>
      <c r="R3541" s="178"/>
      <c r="S3541" s="38"/>
      <c r="T3541" s="178"/>
      <c r="U3541" s="38"/>
      <c r="AA3541" s="8"/>
      <c r="AB3541" s="366"/>
    </row>
    <row r="3542" spans="15:28">
      <c r="O3542" s="177"/>
      <c r="P3542" s="38"/>
      <c r="Q3542" s="38"/>
      <c r="R3542" s="178"/>
      <c r="S3542" s="38"/>
      <c r="T3542" s="178"/>
      <c r="U3542" s="38"/>
      <c r="AA3542" s="8"/>
      <c r="AB3542" s="366"/>
    </row>
    <row r="3543" spans="15:28">
      <c r="O3543" s="177"/>
      <c r="P3543" s="38"/>
      <c r="Q3543" s="38"/>
      <c r="R3543" s="178"/>
      <c r="S3543" s="38"/>
      <c r="T3543" s="178"/>
      <c r="U3543" s="38"/>
      <c r="AA3543" s="8"/>
      <c r="AB3543" s="366"/>
    </row>
    <row r="3544" spans="15:28">
      <c r="O3544" s="177"/>
      <c r="P3544" s="38"/>
      <c r="Q3544" s="38"/>
      <c r="R3544" s="178"/>
      <c r="S3544" s="38"/>
      <c r="T3544" s="178"/>
      <c r="U3544" s="38"/>
      <c r="AA3544" s="8"/>
      <c r="AB3544" s="366"/>
    </row>
    <row r="3545" spans="15:28">
      <c r="O3545" s="177"/>
      <c r="P3545" s="38"/>
      <c r="Q3545" s="38"/>
      <c r="R3545" s="178"/>
      <c r="S3545" s="38"/>
      <c r="T3545" s="178"/>
      <c r="U3545" s="38"/>
      <c r="AA3545" s="8"/>
      <c r="AB3545" s="366"/>
    </row>
    <row r="3546" spans="15:28">
      <c r="O3546" s="177"/>
      <c r="P3546" s="38"/>
      <c r="Q3546" s="38"/>
      <c r="R3546" s="178"/>
      <c r="S3546" s="38"/>
      <c r="T3546" s="178"/>
      <c r="U3546" s="38"/>
      <c r="AA3546" s="8"/>
      <c r="AB3546" s="366"/>
    </row>
    <row r="3547" spans="15:28">
      <c r="O3547" s="177"/>
      <c r="P3547" s="38"/>
      <c r="Q3547" s="38"/>
      <c r="R3547" s="178"/>
      <c r="S3547" s="38"/>
      <c r="T3547" s="178"/>
      <c r="U3547" s="38"/>
      <c r="AA3547" s="8"/>
      <c r="AB3547" s="366"/>
    </row>
    <row r="3548" spans="15:28">
      <c r="O3548" s="177"/>
      <c r="P3548" s="38"/>
      <c r="Q3548" s="38"/>
      <c r="R3548" s="178"/>
      <c r="S3548" s="38"/>
      <c r="T3548" s="178"/>
      <c r="U3548" s="38"/>
      <c r="AA3548" s="8"/>
      <c r="AB3548" s="366"/>
    </row>
    <row r="3549" spans="15:28">
      <c r="O3549" s="177"/>
      <c r="P3549" s="38"/>
      <c r="Q3549" s="38"/>
      <c r="R3549" s="178"/>
      <c r="S3549" s="38"/>
      <c r="T3549" s="178"/>
      <c r="U3549" s="38"/>
      <c r="AA3549" s="8"/>
      <c r="AB3549" s="366"/>
    </row>
    <row r="3550" spans="15:28">
      <c r="O3550" s="177"/>
      <c r="P3550" s="38"/>
      <c r="Q3550" s="38"/>
      <c r="R3550" s="178"/>
      <c r="S3550" s="38"/>
      <c r="T3550" s="178"/>
      <c r="U3550" s="38"/>
      <c r="AA3550" s="8"/>
      <c r="AB3550" s="366"/>
    </row>
    <row r="3551" spans="15:28">
      <c r="O3551" s="177"/>
      <c r="P3551" s="38"/>
      <c r="Q3551" s="38"/>
      <c r="R3551" s="178"/>
      <c r="S3551" s="38"/>
      <c r="T3551" s="178"/>
      <c r="U3551" s="38"/>
      <c r="AA3551" s="8"/>
      <c r="AB3551" s="366"/>
    </row>
    <row r="3552" spans="15:28">
      <c r="O3552" s="177"/>
      <c r="P3552" s="38"/>
      <c r="Q3552" s="38"/>
      <c r="R3552" s="178"/>
      <c r="S3552" s="38"/>
      <c r="T3552" s="178"/>
      <c r="U3552" s="38"/>
      <c r="AA3552" s="8"/>
      <c r="AB3552" s="366"/>
    </row>
    <row r="3553" spans="15:28">
      <c r="O3553" s="177"/>
      <c r="P3553" s="38"/>
      <c r="Q3553" s="38"/>
      <c r="R3553" s="178"/>
      <c r="S3553" s="38"/>
      <c r="T3553" s="178"/>
      <c r="U3553" s="38"/>
      <c r="AA3553" s="8"/>
      <c r="AB3553" s="366"/>
    </row>
    <row r="3554" spans="15:28">
      <c r="O3554" s="177"/>
      <c r="P3554" s="38"/>
      <c r="Q3554" s="38"/>
      <c r="R3554" s="178"/>
      <c r="S3554" s="38"/>
      <c r="T3554" s="178"/>
      <c r="U3554" s="38"/>
      <c r="AA3554" s="8"/>
      <c r="AB3554" s="366"/>
    </row>
    <row r="3555" spans="15:28">
      <c r="O3555" s="177"/>
      <c r="P3555" s="38"/>
      <c r="Q3555" s="38"/>
      <c r="R3555" s="178"/>
      <c r="S3555" s="38"/>
      <c r="T3555" s="178"/>
      <c r="U3555" s="38"/>
      <c r="AA3555" s="8"/>
      <c r="AB3555" s="366"/>
    </row>
    <row r="3556" spans="15:28">
      <c r="O3556" s="177"/>
      <c r="P3556" s="38"/>
      <c r="Q3556" s="38"/>
      <c r="R3556" s="178"/>
      <c r="S3556" s="38"/>
      <c r="T3556" s="178"/>
      <c r="U3556" s="38"/>
      <c r="AA3556" s="8"/>
      <c r="AB3556" s="366"/>
    </row>
    <row r="3557" spans="15:28">
      <c r="O3557" s="177"/>
      <c r="P3557" s="38"/>
      <c r="Q3557" s="38"/>
      <c r="R3557" s="178"/>
      <c r="S3557" s="38"/>
      <c r="T3557" s="178"/>
      <c r="U3557" s="38"/>
      <c r="AA3557" s="8"/>
      <c r="AB3557" s="366"/>
    </row>
    <row r="3558" spans="15:28">
      <c r="O3558" s="177"/>
      <c r="P3558" s="38"/>
      <c r="Q3558" s="38"/>
      <c r="R3558" s="178"/>
      <c r="S3558" s="38"/>
      <c r="T3558" s="178"/>
      <c r="U3558" s="38"/>
      <c r="AA3558" s="8"/>
      <c r="AB3558" s="366"/>
    </row>
    <row r="3559" spans="15:28">
      <c r="O3559" s="177"/>
      <c r="P3559" s="38"/>
      <c r="Q3559" s="38"/>
      <c r="R3559" s="178"/>
      <c r="S3559" s="38"/>
      <c r="T3559" s="178"/>
      <c r="U3559" s="38"/>
      <c r="AA3559" s="8"/>
      <c r="AB3559" s="366"/>
    </row>
    <row r="3560" spans="15:28">
      <c r="O3560" s="177"/>
      <c r="P3560" s="38"/>
      <c r="Q3560" s="38"/>
      <c r="R3560" s="178"/>
      <c r="S3560" s="38"/>
      <c r="T3560" s="178"/>
      <c r="U3560" s="38"/>
      <c r="AA3560" s="8"/>
      <c r="AB3560" s="366"/>
    </row>
    <row r="3561" spans="15:28">
      <c r="O3561" s="177"/>
      <c r="P3561" s="38"/>
      <c r="Q3561" s="38"/>
      <c r="R3561" s="178"/>
      <c r="S3561" s="38"/>
      <c r="T3561" s="178"/>
      <c r="U3561" s="38"/>
      <c r="AA3561" s="8"/>
      <c r="AB3561" s="366"/>
    </row>
    <row r="3562" spans="15:28">
      <c r="O3562" s="177"/>
      <c r="P3562" s="38"/>
      <c r="Q3562" s="38"/>
      <c r="R3562" s="178"/>
      <c r="S3562" s="38"/>
      <c r="T3562" s="178"/>
      <c r="U3562" s="38"/>
      <c r="AA3562" s="8"/>
      <c r="AB3562" s="366"/>
    </row>
    <row r="3563" spans="15:28">
      <c r="O3563" s="177"/>
      <c r="P3563" s="38"/>
      <c r="Q3563" s="38"/>
      <c r="R3563" s="178"/>
      <c r="S3563" s="38"/>
      <c r="T3563" s="178"/>
      <c r="U3563" s="38"/>
      <c r="AA3563" s="8"/>
      <c r="AB3563" s="366"/>
    </row>
    <row r="3564" spans="15:28">
      <c r="O3564" s="177"/>
      <c r="P3564" s="38"/>
      <c r="Q3564" s="38"/>
      <c r="R3564" s="178"/>
      <c r="S3564" s="38"/>
      <c r="T3564" s="178"/>
      <c r="U3564" s="38"/>
      <c r="AA3564" s="8"/>
      <c r="AB3564" s="366"/>
    </row>
    <row r="3565" spans="15:28">
      <c r="O3565" s="177"/>
      <c r="P3565" s="38"/>
      <c r="Q3565" s="38"/>
      <c r="R3565" s="178"/>
      <c r="S3565" s="38"/>
      <c r="T3565" s="178"/>
      <c r="U3565" s="38"/>
      <c r="AA3565" s="8"/>
      <c r="AB3565" s="366"/>
    </row>
    <row r="3566" spans="15:28">
      <c r="O3566" s="177"/>
      <c r="P3566" s="38"/>
      <c r="Q3566" s="38"/>
      <c r="R3566" s="178"/>
      <c r="S3566" s="38"/>
      <c r="T3566" s="178"/>
      <c r="U3566" s="38"/>
      <c r="AA3566" s="8"/>
      <c r="AB3566" s="366"/>
    </row>
    <row r="3567" spans="15:28">
      <c r="O3567" s="177"/>
      <c r="P3567" s="38"/>
      <c r="Q3567" s="38"/>
      <c r="R3567" s="178"/>
      <c r="S3567" s="38"/>
      <c r="T3567" s="178"/>
      <c r="U3567" s="38"/>
      <c r="AA3567" s="8"/>
      <c r="AB3567" s="366"/>
    </row>
    <row r="3568" spans="15:28">
      <c r="O3568" s="177"/>
      <c r="P3568" s="38"/>
      <c r="Q3568" s="38"/>
      <c r="R3568" s="178"/>
      <c r="S3568" s="38"/>
      <c r="T3568" s="178"/>
      <c r="U3568" s="38"/>
      <c r="AA3568" s="8"/>
      <c r="AB3568" s="366"/>
    </row>
    <row r="3569" spans="15:28">
      <c r="O3569" s="177"/>
      <c r="P3569" s="38"/>
      <c r="Q3569" s="38"/>
      <c r="R3569" s="178"/>
      <c r="S3569" s="38"/>
      <c r="T3569" s="178"/>
      <c r="U3569" s="38"/>
      <c r="AA3569" s="8"/>
      <c r="AB3569" s="366"/>
    </row>
    <row r="3570" spans="15:28">
      <c r="O3570" s="177"/>
      <c r="P3570" s="38"/>
      <c r="Q3570" s="38"/>
      <c r="R3570" s="178"/>
      <c r="S3570" s="38"/>
      <c r="T3570" s="178"/>
      <c r="U3570" s="38"/>
      <c r="AA3570" s="8"/>
      <c r="AB3570" s="366"/>
    </row>
    <row r="3571" spans="15:28">
      <c r="O3571" s="177"/>
      <c r="P3571" s="38"/>
      <c r="Q3571" s="38"/>
      <c r="R3571" s="178"/>
      <c r="S3571" s="38"/>
      <c r="T3571" s="178"/>
      <c r="U3571" s="38"/>
      <c r="AA3571" s="8"/>
      <c r="AB3571" s="366"/>
    </row>
    <row r="3572" spans="15:28">
      <c r="O3572" s="177"/>
      <c r="P3572" s="38"/>
      <c r="Q3572" s="38"/>
      <c r="R3572" s="178"/>
      <c r="S3572" s="38"/>
      <c r="T3572" s="178"/>
      <c r="U3572" s="38"/>
      <c r="AA3572" s="8"/>
      <c r="AB3572" s="366"/>
    </row>
    <row r="3573" spans="15:28">
      <c r="O3573" s="177"/>
      <c r="P3573" s="38"/>
      <c r="Q3573" s="38"/>
      <c r="R3573" s="178"/>
      <c r="S3573" s="38"/>
      <c r="T3573" s="178"/>
      <c r="U3573" s="38"/>
      <c r="AA3573" s="8"/>
      <c r="AB3573" s="366"/>
    </row>
    <row r="3574" spans="15:28">
      <c r="O3574" s="177"/>
      <c r="P3574" s="38"/>
      <c r="Q3574" s="38"/>
      <c r="R3574" s="178"/>
      <c r="S3574" s="38"/>
      <c r="T3574" s="178"/>
      <c r="U3574" s="38"/>
      <c r="AA3574" s="8"/>
      <c r="AB3574" s="366"/>
    </row>
    <row r="3575" spans="15:28">
      <c r="O3575" s="177"/>
      <c r="P3575" s="38"/>
      <c r="Q3575" s="38"/>
      <c r="R3575" s="178"/>
      <c r="S3575" s="38"/>
      <c r="T3575" s="178"/>
      <c r="U3575" s="38"/>
      <c r="AA3575" s="8"/>
      <c r="AB3575" s="366"/>
    </row>
    <row r="3576" spans="15:28">
      <c r="O3576" s="177"/>
      <c r="P3576" s="38"/>
      <c r="Q3576" s="38"/>
      <c r="R3576" s="178"/>
      <c r="S3576" s="38"/>
      <c r="T3576" s="178"/>
      <c r="U3576" s="38"/>
      <c r="AA3576" s="8"/>
      <c r="AB3576" s="366"/>
    </row>
    <row r="3577" spans="15:28">
      <c r="O3577" s="177"/>
      <c r="P3577" s="38"/>
      <c r="Q3577" s="38"/>
      <c r="R3577" s="178"/>
      <c r="S3577" s="38"/>
      <c r="T3577" s="178"/>
      <c r="U3577" s="38"/>
      <c r="AA3577" s="8"/>
      <c r="AB3577" s="366"/>
    </row>
    <row r="3578" spans="15:28">
      <c r="O3578" s="177"/>
      <c r="P3578" s="38"/>
      <c r="Q3578" s="38"/>
      <c r="R3578" s="178"/>
      <c r="S3578" s="38"/>
      <c r="T3578" s="178"/>
      <c r="U3578" s="38"/>
      <c r="AA3578" s="8"/>
      <c r="AB3578" s="366"/>
    </row>
    <row r="3579" spans="15:28">
      <c r="O3579" s="177"/>
      <c r="P3579" s="38"/>
      <c r="Q3579" s="38"/>
      <c r="R3579" s="178"/>
      <c r="S3579" s="38"/>
      <c r="T3579" s="178"/>
      <c r="U3579" s="38"/>
      <c r="AA3579" s="8"/>
      <c r="AB3579" s="366"/>
    </row>
    <row r="3580" spans="15:28">
      <c r="O3580" s="177"/>
      <c r="P3580" s="38"/>
      <c r="Q3580" s="38"/>
      <c r="R3580" s="178"/>
      <c r="S3580" s="38"/>
      <c r="T3580" s="178"/>
      <c r="U3580" s="38"/>
      <c r="AA3580" s="8"/>
      <c r="AB3580" s="366"/>
    </row>
    <row r="3581" spans="15:28">
      <c r="O3581" s="177"/>
      <c r="P3581" s="38"/>
      <c r="Q3581" s="38"/>
      <c r="R3581" s="178"/>
      <c r="S3581" s="38"/>
      <c r="T3581" s="178"/>
      <c r="U3581" s="38"/>
      <c r="AA3581" s="8"/>
      <c r="AB3581" s="366"/>
    </row>
    <row r="3582" spans="15:28">
      <c r="O3582" s="177"/>
      <c r="P3582" s="38"/>
      <c r="Q3582" s="38"/>
      <c r="R3582" s="178"/>
      <c r="S3582" s="38"/>
      <c r="T3582" s="178"/>
      <c r="U3582" s="38"/>
      <c r="AA3582" s="8"/>
      <c r="AB3582" s="366"/>
    </row>
    <row r="3583" spans="15:28">
      <c r="O3583" s="177"/>
      <c r="P3583" s="38"/>
      <c r="Q3583" s="38"/>
      <c r="R3583" s="178"/>
      <c r="S3583" s="38"/>
      <c r="T3583" s="178"/>
      <c r="U3583" s="38"/>
      <c r="AA3583" s="8"/>
      <c r="AB3583" s="366"/>
    </row>
    <row r="3584" spans="15:28">
      <c r="O3584" s="177"/>
      <c r="P3584" s="38"/>
      <c r="Q3584" s="38"/>
      <c r="R3584" s="178"/>
      <c r="S3584" s="38"/>
      <c r="T3584" s="178"/>
      <c r="U3584" s="38"/>
      <c r="AA3584" s="8"/>
      <c r="AB3584" s="366"/>
    </row>
    <row r="3585" spans="15:28">
      <c r="O3585" s="177"/>
      <c r="P3585" s="38"/>
      <c r="Q3585" s="38"/>
      <c r="R3585" s="178"/>
      <c r="S3585" s="38"/>
      <c r="T3585" s="178"/>
      <c r="U3585" s="38"/>
      <c r="AA3585" s="8"/>
      <c r="AB3585" s="366"/>
    </row>
    <row r="3586" spans="15:28">
      <c r="O3586" s="177"/>
      <c r="P3586" s="38"/>
      <c r="Q3586" s="38"/>
      <c r="R3586" s="178"/>
      <c r="S3586" s="38"/>
      <c r="T3586" s="178"/>
      <c r="U3586" s="38"/>
      <c r="AA3586" s="8"/>
      <c r="AB3586" s="366"/>
    </row>
    <row r="3587" spans="15:28">
      <c r="O3587" s="177"/>
      <c r="P3587" s="38"/>
      <c r="Q3587" s="38"/>
      <c r="R3587" s="178"/>
      <c r="S3587" s="38"/>
      <c r="T3587" s="178"/>
      <c r="U3587" s="38"/>
      <c r="AA3587" s="8"/>
      <c r="AB3587" s="366"/>
    </row>
    <row r="3588" spans="15:28">
      <c r="O3588" s="177"/>
      <c r="P3588" s="38"/>
      <c r="Q3588" s="38"/>
      <c r="R3588" s="178"/>
      <c r="S3588" s="38"/>
      <c r="T3588" s="178"/>
      <c r="U3588" s="38"/>
      <c r="AA3588" s="8"/>
      <c r="AB3588" s="366"/>
    </row>
    <row r="3589" spans="15:28">
      <c r="O3589" s="177"/>
      <c r="P3589" s="38"/>
      <c r="Q3589" s="38"/>
      <c r="R3589" s="178"/>
      <c r="S3589" s="38"/>
      <c r="T3589" s="178"/>
      <c r="U3589" s="38"/>
      <c r="AA3589" s="8"/>
      <c r="AB3589" s="366"/>
    </row>
    <row r="3590" spans="15:28">
      <c r="O3590" s="177"/>
      <c r="P3590" s="38"/>
      <c r="Q3590" s="38"/>
      <c r="R3590" s="178"/>
      <c r="S3590" s="38"/>
      <c r="T3590" s="178"/>
      <c r="U3590" s="38"/>
      <c r="AA3590" s="8"/>
      <c r="AB3590" s="366"/>
    </row>
    <row r="3591" spans="15:28">
      <c r="O3591" s="177"/>
      <c r="P3591" s="38"/>
      <c r="Q3591" s="38"/>
      <c r="R3591" s="178"/>
      <c r="S3591" s="38"/>
      <c r="T3591" s="178"/>
      <c r="U3591" s="38"/>
      <c r="AA3591" s="8"/>
      <c r="AB3591" s="366"/>
    </row>
    <row r="3592" spans="15:28">
      <c r="O3592" s="177"/>
      <c r="P3592" s="38"/>
      <c r="Q3592" s="38"/>
      <c r="R3592" s="178"/>
      <c r="S3592" s="38"/>
      <c r="T3592" s="178"/>
      <c r="U3592" s="38"/>
      <c r="AA3592" s="8"/>
      <c r="AB3592" s="366"/>
    </row>
    <row r="3593" spans="15:28">
      <c r="O3593" s="177"/>
      <c r="P3593" s="38"/>
      <c r="Q3593" s="38"/>
      <c r="R3593" s="178"/>
      <c r="S3593" s="38"/>
      <c r="T3593" s="178"/>
      <c r="U3593" s="38"/>
      <c r="AA3593" s="8"/>
      <c r="AB3593" s="366"/>
    </row>
    <row r="3594" spans="15:28">
      <c r="O3594" s="177"/>
      <c r="P3594" s="38"/>
      <c r="Q3594" s="38"/>
      <c r="R3594" s="178"/>
      <c r="S3594" s="38"/>
      <c r="T3594" s="178"/>
      <c r="U3594" s="38"/>
      <c r="AA3594" s="8"/>
      <c r="AB3594" s="366"/>
    </row>
    <row r="3595" spans="15:28">
      <c r="O3595" s="177"/>
      <c r="P3595" s="38"/>
      <c r="Q3595" s="38"/>
      <c r="R3595" s="178"/>
      <c r="S3595" s="38"/>
      <c r="T3595" s="178"/>
      <c r="U3595" s="38"/>
      <c r="AA3595" s="8"/>
      <c r="AB3595" s="366"/>
    </row>
    <row r="3596" spans="15:28">
      <c r="O3596" s="177"/>
      <c r="P3596" s="38"/>
      <c r="Q3596" s="38"/>
      <c r="R3596" s="178"/>
      <c r="S3596" s="38"/>
      <c r="T3596" s="178"/>
      <c r="U3596" s="38"/>
      <c r="AA3596" s="8"/>
      <c r="AB3596" s="366"/>
    </row>
    <row r="3597" spans="15:28">
      <c r="O3597" s="177"/>
      <c r="P3597" s="38"/>
      <c r="Q3597" s="38"/>
      <c r="R3597" s="178"/>
      <c r="S3597" s="38"/>
      <c r="T3597" s="178"/>
      <c r="U3597" s="38"/>
      <c r="AA3597" s="8"/>
      <c r="AB3597" s="366"/>
    </row>
    <row r="3598" spans="15:28">
      <c r="O3598" s="177"/>
      <c r="P3598" s="38"/>
      <c r="Q3598" s="38"/>
      <c r="R3598" s="178"/>
      <c r="S3598" s="38"/>
      <c r="T3598" s="178"/>
      <c r="U3598" s="38"/>
      <c r="AA3598" s="8"/>
      <c r="AB3598" s="366"/>
    </row>
    <row r="3599" spans="15:28">
      <c r="O3599" s="177"/>
      <c r="P3599" s="38"/>
      <c r="Q3599" s="38"/>
      <c r="R3599" s="178"/>
      <c r="S3599" s="38"/>
      <c r="T3599" s="178"/>
      <c r="U3599" s="38"/>
      <c r="AA3599" s="8"/>
      <c r="AB3599" s="366"/>
    </row>
    <row r="3600" spans="15:28">
      <c r="O3600" s="177"/>
      <c r="P3600" s="38"/>
      <c r="Q3600" s="38"/>
      <c r="R3600" s="178"/>
      <c r="S3600" s="38"/>
      <c r="T3600" s="178"/>
      <c r="U3600" s="38"/>
      <c r="AA3600" s="8"/>
      <c r="AB3600" s="366"/>
    </row>
    <row r="3601" spans="15:28">
      <c r="O3601" s="177"/>
      <c r="P3601" s="38"/>
      <c r="Q3601" s="38"/>
      <c r="R3601" s="178"/>
      <c r="S3601" s="38"/>
      <c r="T3601" s="178"/>
      <c r="U3601" s="38"/>
      <c r="AA3601" s="8"/>
      <c r="AB3601" s="366"/>
    </row>
    <row r="3602" spans="15:28">
      <c r="O3602" s="177"/>
      <c r="P3602" s="38"/>
      <c r="Q3602" s="38"/>
      <c r="R3602" s="178"/>
      <c r="S3602" s="38"/>
      <c r="T3602" s="178"/>
      <c r="U3602" s="38"/>
      <c r="AA3602" s="8"/>
      <c r="AB3602" s="366"/>
    </row>
    <row r="3603" spans="15:28">
      <c r="O3603" s="177"/>
      <c r="P3603" s="38"/>
      <c r="Q3603" s="38"/>
      <c r="R3603" s="178"/>
      <c r="S3603" s="38"/>
      <c r="T3603" s="178"/>
      <c r="U3603" s="38"/>
      <c r="AA3603" s="8"/>
      <c r="AB3603" s="366"/>
    </row>
    <row r="3604" spans="15:28">
      <c r="O3604" s="177"/>
      <c r="P3604" s="38"/>
      <c r="Q3604" s="38"/>
      <c r="R3604" s="178"/>
      <c r="S3604" s="38"/>
      <c r="T3604" s="178"/>
      <c r="U3604" s="38"/>
      <c r="AA3604" s="8"/>
      <c r="AB3604" s="366"/>
    </row>
    <row r="3605" spans="15:28">
      <c r="O3605" s="177"/>
      <c r="P3605" s="38"/>
      <c r="Q3605" s="38"/>
      <c r="R3605" s="178"/>
      <c r="S3605" s="38"/>
      <c r="T3605" s="178"/>
      <c r="U3605" s="38"/>
      <c r="AA3605" s="8"/>
      <c r="AB3605" s="366"/>
    </row>
    <row r="3606" spans="15:28">
      <c r="O3606" s="177"/>
      <c r="P3606" s="38"/>
      <c r="Q3606" s="38"/>
      <c r="R3606" s="178"/>
      <c r="S3606" s="38"/>
      <c r="T3606" s="178"/>
      <c r="U3606" s="38"/>
      <c r="AA3606" s="8"/>
      <c r="AB3606" s="366"/>
    </row>
    <row r="3607" spans="15:28">
      <c r="O3607" s="177"/>
      <c r="P3607" s="38"/>
      <c r="Q3607" s="38"/>
      <c r="R3607" s="178"/>
      <c r="S3607" s="38"/>
      <c r="T3607" s="178"/>
      <c r="U3607" s="38"/>
      <c r="AA3607" s="8"/>
      <c r="AB3607" s="366"/>
    </row>
    <row r="3608" spans="15:28">
      <c r="O3608" s="177"/>
      <c r="P3608" s="38"/>
      <c r="Q3608" s="38"/>
      <c r="R3608" s="178"/>
      <c r="S3608" s="38"/>
      <c r="T3608" s="178"/>
      <c r="U3608" s="38"/>
      <c r="AA3608" s="8"/>
      <c r="AB3608" s="366"/>
    </row>
    <row r="3609" spans="15:28">
      <c r="O3609" s="177"/>
      <c r="P3609" s="38"/>
      <c r="Q3609" s="38"/>
      <c r="R3609" s="178"/>
      <c r="S3609" s="38"/>
      <c r="T3609" s="178"/>
      <c r="U3609" s="38"/>
      <c r="AA3609" s="8"/>
      <c r="AB3609" s="366"/>
    </row>
    <row r="3610" spans="15:28">
      <c r="O3610" s="177"/>
      <c r="P3610" s="38"/>
      <c r="Q3610" s="38"/>
      <c r="R3610" s="178"/>
      <c r="S3610" s="38"/>
      <c r="T3610" s="178"/>
      <c r="U3610" s="38"/>
      <c r="AA3610" s="8"/>
      <c r="AB3610" s="366"/>
    </row>
    <row r="3611" spans="15:28">
      <c r="O3611" s="177"/>
      <c r="P3611" s="38"/>
      <c r="Q3611" s="38"/>
      <c r="R3611" s="178"/>
      <c r="S3611" s="38"/>
      <c r="T3611" s="178"/>
      <c r="U3611" s="38"/>
      <c r="AA3611" s="8"/>
      <c r="AB3611" s="366"/>
    </row>
    <row r="3612" spans="15:28">
      <c r="O3612" s="177"/>
      <c r="P3612" s="38"/>
      <c r="Q3612" s="38"/>
      <c r="R3612" s="178"/>
      <c r="S3612" s="38"/>
      <c r="T3612" s="178"/>
      <c r="U3612" s="38"/>
      <c r="AA3612" s="8"/>
      <c r="AB3612" s="366"/>
    </row>
    <row r="3613" spans="15:28">
      <c r="O3613" s="177"/>
      <c r="P3613" s="38"/>
      <c r="Q3613" s="38"/>
      <c r="R3613" s="178"/>
      <c r="S3613" s="38"/>
      <c r="T3613" s="178"/>
      <c r="U3613" s="38"/>
      <c r="AA3613" s="8"/>
      <c r="AB3613" s="366"/>
    </row>
    <row r="3614" spans="15:28">
      <c r="O3614" s="177"/>
      <c r="P3614" s="38"/>
      <c r="Q3614" s="38"/>
      <c r="R3614" s="178"/>
      <c r="S3614" s="38"/>
      <c r="T3614" s="178"/>
      <c r="U3614" s="38"/>
      <c r="AA3614" s="8"/>
      <c r="AB3614" s="366"/>
    </row>
    <row r="3615" spans="15:28">
      <c r="O3615" s="177"/>
      <c r="P3615" s="38"/>
      <c r="Q3615" s="38"/>
      <c r="R3615" s="178"/>
      <c r="S3615" s="38"/>
      <c r="T3615" s="178"/>
      <c r="U3615" s="38"/>
      <c r="AA3615" s="8"/>
      <c r="AB3615" s="366"/>
    </row>
    <row r="3616" spans="15:28">
      <c r="O3616" s="177"/>
      <c r="P3616" s="38"/>
      <c r="Q3616" s="38"/>
      <c r="R3616" s="178"/>
      <c r="S3616" s="38"/>
      <c r="T3616" s="178"/>
      <c r="U3616" s="38"/>
      <c r="AA3616" s="8"/>
      <c r="AB3616" s="366"/>
    </row>
    <row r="3617" spans="15:28">
      <c r="O3617" s="177"/>
      <c r="P3617" s="38"/>
      <c r="Q3617" s="38"/>
      <c r="R3617" s="178"/>
      <c r="S3617" s="38"/>
      <c r="T3617" s="178"/>
      <c r="U3617" s="38"/>
      <c r="AA3617" s="8"/>
      <c r="AB3617" s="366"/>
    </row>
    <row r="3618" spans="15:28">
      <c r="O3618" s="177"/>
      <c r="P3618" s="38"/>
      <c r="Q3618" s="38"/>
      <c r="R3618" s="178"/>
      <c r="S3618" s="38"/>
      <c r="T3618" s="178"/>
      <c r="U3618" s="38"/>
      <c r="AA3618" s="8"/>
      <c r="AB3618" s="366"/>
    </row>
    <row r="3619" spans="15:28">
      <c r="O3619" s="177"/>
      <c r="P3619" s="38"/>
      <c r="Q3619" s="38"/>
      <c r="R3619" s="178"/>
      <c r="S3619" s="38"/>
      <c r="T3619" s="178"/>
      <c r="U3619" s="38"/>
      <c r="AA3619" s="8"/>
      <c r="AB3619" s="366"/>
    </row>
    <row r="3620" spans="15:28">
      <c r="O3620" s="177"/>
      <c r="P3620" s="38"/>
      <c r="Q3620" s="38"/>
      <c r="R3620" s="178"/>
      <c r="S3620" s="38"/>
      <c r="T3620" s="178"/>
      <c r="U3620" s="38"/>
      <c r="AA3620" s="8"/>
      <c r="AB3620" s="366"/>
    </row>
    <row r="3621" spans="15:28">
      <c r="O3621" s="177"/>
      <c r="P3621" s="38"/>
      <c r="Q3621" s="38"/>
      <c r="R3621" s="178"/>
      <c r="S3621" s="38"/>
      <c r="T3621" s="178"/>
      <c r="U3621" s="38"/>
      <c r="AA3621" s="8"/>
      <c r="AB3621" s="366"/>
    </row>
    <row r="3622" spans="15:28">
      <c r="O3622" s="177"/>
      <c r="P3622" s="38"/>
      <c r="Q3622" s="38"/>
      <c r="R3622" s="178"/>
      <c r="S3622" s="38"/>
      <c r="T3622" s="178"/>
      <c r="U3622" s="38"/>
      <c r="AA3622" s="8"/>
      <c r="AB3622" s="366"/>
    </row>
    <row r="3623" spans="15:28">
      <c r="O3623" s="177"/>
      <c r="P3623" s="38"/>
      <c r="Q3623" s="38"/>
      <c r="R3623" s="178"/>
      <c r="S3623" s="38"/>
      <c r="T3623" s="178"/>
      <c r="U3623" s="38"/>
      <c r="AA3623" s="8"/>
      <c r="AB3623" s="366"/>
    </row>
    <row r="3624" spans="15:28">
      <c r="O3624" s="177"/>
      <c r="P3624" s="38"/>
      <c r="Q3624" s="38"/>
      <c r="R3624" s="178"/>
      <c r="S3624" s="38"/>
      <c r="T3624" s="178"/>
      <c r="U3624" s="38"/>
      <c r="AA3624" s="8"/>
      <c r="AB3624" s="366"/>
    </row>
    <row r="3625" spans="15:28">
      <c r="O3625" s="177"/>
      <c r="P3625" s="38"/>
      <c r="Q3625" s="38"/>
      <c r="R3625" s="178"/>
      <c r="S3625" s="38"/>
      <c r="T3625" s="178"/>
      <c r="U3625" s="38"/>
      <c r="AA3625" s="8"/>
      <c r="AB3625" s="366"/>
    </row>
    <row r="3626" spans="15:28">
      <c r="O3626" s="177"/>
      <c r="P3626" s="38"/>
      <c r="Q3626" s="38"/>
      <c r="R3626" s="178"/>
      <c r="S3626" s="38"/>
      <c r="T3626" s="178"/>
      <c r="U3626" s="38"/>
      <c r="AA3626" s="8"/>
      <c r="AB3626" s="366"/>
    </row>
    <row r="3627" spans="15:28">
      <c r="O3627" s="177"/>
      <c r="P3627" s="38"/>
      <c r="Q3627" s="38"/>
      <c r="R3627" s="178"/>
      <c r="S3627" s="38"/>
      <c r="T3627" s="178"/>
      <c r="U3627" s="38"/>
      <c r="AA3627" s="8"/>
      <c r="AB3627" s="366"/>
    </row>
    <row r="3628" spans="15:28">
      <c r="O3628" s="177"/>
      <c r="P3628" s="38"/>
      <c r="Q3628" s="38"/>
      <c r="R3628" s="178"/>
      <c r="S3628" s="38"/>
      <c r="T3628" s="178"/>
      <c r="U3628" s="38"/>
      <c r="AA3628" s="8"/>
      <c r="AB3628" s="366"/>
    </row>
    <row r="3629" spans="15:28">
      <c r="O3629" s="177"/>
      <c r="P3629" s="38"/>
      <c r="Q3629" s="38"/>
      <c r="R3629" s="178"/>
      <c r="S3629" s="38"/>
      <c r="T3629" s="178"/>
      <c r="U3629" s="38"/>
      <c r="AA3629" s="8"/>
      <c r="AB3629" s="366"/>
    </row>
    <row r="3630" spans="15:28">
      <c r="O3630" s="177"/>
      <c r="P3630" s="38"/>
      <c r="Q3630" s="38"/>
      <c r="R3630" s="178"/>
      <c r="S3630" s="38"/>
      <c r="T3630" s="178"/>
      <c r="U3630" s="38"/>
      <c r="AA3630" s="8"/>
      <c r="AB3630" s="366"/>
    </row>
    <row r="3631" spans="15:28">
      <c r="O3631" s="177"/>
      <c r="P3631" s="38"/>
      <c r="Q3631" s="38"/>
      <c r="R3631" s="178"/>
      <c r="S3631" s="38"/>
      <c r="T3631" s="178"/>
      <c r="U3631" s="38"/>
      <c r="AA3631" s="8"/>
      <c r="AB3631" s="366"/>
    </row>
    <row r="3632" spans="15:28">
      <c r="O3632" s="177"/>
      <c r="P3632" s="38"/>
      <c r="Q3632" s="38"/>
      <c r="R3632" s="178"/>
      <c r="S3632" s="38"/>
      <c r="T3632" s="178"/>
      <c r="U3632" s="38"/>
      <c r="AA3632" s="8"/>
      <c r="AB3632" s="366"/>
    </row>
    <row r="3633" spans="15:28">
      <c r="O3633" s="177"/>
      <c r="P3633" s="38"/>
      <c r="Q3633" s="38"/>
      <c r="R3633" s="178"/>
      <c r="S3633" s="38"/>
      <c r="T3633" s="178"/>
      <c r="U3633" s="38"/>
      <c r="AA3633" s="8"/>
      <c r="AB3633" s="366"/>
    </row>
    <row r="3634" spans="15:28">
      <c r="O3634" s="177"/>
      <c r="P3634" s="38"/>
      <c r="Q3634" s="38"/>
      <c r="R3634" s="178"/>
      <c r="S3634" s="38"/>
      <c r="T3634" s="178"/>
      <c r="U3634" s="38"/>
      <c r="AA3634" s="8"/>
      <c r="AB3634" s="366"/>
    </row>
    <row r="3635" spans="15:28">
      <c r="O3635" s="177"/>
      <c r="P3635" s="38"/>
      <c r="Q3635" s="38"/>
      <c r="R3635" s="178"/>
      <c r="S3635" s="38"/>
      <c r="T3635" s="178"/>
      <c r="U3635" s="38"/>
      <c r="AA3635" s="8"/>
      <c r="AB3635" s="366"/>
    </row>
    <row r="3636" spans="15:28">
      <c r="O3636" s="177"/>
      <c r="P3636" s="38"/>
      <c r="Q3636" s="38"/>
      <c r="R3636" s="178"/>
      <c r="S3636" s="38"/>
      <c r="T3636" s="178"/>
      <c r="U3636" s="38"/>
      <c r="AA3636" s="8"/>
      <c r="AB3636" s="366"/>
    </row>
    <row r="3637" spans="15:28">
      <c r="O3637" s="177"/>
      <c r="P3637" s="38"/>
      <c r="Q3637" s="38"/>
      <c r="R3637" s="178"/>
      <c r="S3637" s="38"/>
      <c r="T3637" s="178"/>
      <c r="U3637" s="38"/>
      <c r="AA3637" s="8"/>
      <c r="AB3637" s="366"/>
    </row>
    <row r="3638" spans="15:28">
      <c r="O3638" s="177"/>
      <c r="P3638" s="38"/>
      <c r="Q3638" s="38"/>
      <c r="R3638" s="178"/>
      <c r="S3638" s="38"/>
      <c r="T3638" s="178"/>
      <c r="U3638" s="38"/>
      <c r="AA3638" s="8"/>
      <c r="AB3638" s="366"/>
    </row>
    <row r="3639" spans="15:28">
      <c r="O3639" s="177"/>
      <c r="P3639" s="38"/>
      <c r="Q3639" s="38"/>
      <c r="R3639" s="178"/>
      <c r="S3639" s="38"/>
      <c r="T3639" s="178"/>
      <c r="U3639" s="38"/>
      <c r="AA3639" s="8"/>
      <c r="AB3639" s="366"/>
    </row>
    <row r="3640" spans="15:28">
      <c r="O3640" s="177"/>
      <c r="P3640" s="38"/>
      <c r="Q3640" s="38"/>
      <c r="R3640" s="178"/>
      <c r="S3640" s="38"/>
      <c r="T3640" s="178"/>
      <c r="U3640" s="38"/>
      <c r="AA3640" s="8"/>
      <c r="AB3640" s="366"/>
    </row>
    <row r="3641" spans="15:28">
      <c r="O3641" s="177"/>
      <c r="P3641" s="38"/>
      <c r="Q3641" s="38"/>
      <c r="R3641" s="178"/>
      <c r="S3641" s="38"/>
      <c r="T3641" s="178"/>
      <c r="U3641" s="38"/>
      <c r="AA3641" s="8"/>
      <c r="AB3641" s="366"/>
    </row>
    <row r="3642" spans="15:28">
      <c r="O3642" s="177"/>
      <c r="P3642" s="38"/>
      <c r="Q3642" s="38"/>
      <c r="R3642" s="178"/>
      <c r="S3642" s="38"/>
      <c r="T3642" s="178"/>
      <c r="U3642" s="38"/>
      <c r="AA3642" s="8"/>
      <c r="AB3642" s="366"/>
    </row>
    <row r="3643" spans="15:28">
      <c r="O3643" s="177"/>
      <c r="P3643" s="38"/>
      <c r="Q3643" s="38"/>
      <c r="R3643" s="178"/>
      <c r="S3643" s="38"/>
      <c r="T3643" s="178"/>
      <c r="U3643" s="38"/>
      <c r="AA3643" s="8"/>
      <c r="AB3643" s="366"/>
    </row>
    <row r="3644" spans="15:28">
      <c r="O3644" s="177"/>
      <c r="P3644" s="38"/>
      <c r="Q3644" s="38"/>
      <c r="R3644" s="178"/>
      <c r="S3644" s="38"/>
      <c r="T3644" s="178"/>
      <c r="U3644" s="38"/>
      <c r="AA3644" s="8"/>
      <c r="AB3644" s="366"/>
    </row>
    <row r="3645" spans="15:28">
      <c r="O3645" s="177"/>
      <c r="P3645" s="38"/>
      <c r="Q3645" s="38"/>
      <c r="R3645" s="178"/>
      <c r="S3645" s="38"/>
      <c r="T3645" s="178"/>
      <c r="U3645" s="38"/>
      <c r="AA3645" s="8"/>
      <c r="AB3645" s="366"/>
    </row>
    <row r="3646" spans="15:28">
      <c r="O3646" s="177"/>
      <c r="P3646" s="38"/>
      <c r="Q3646" s="38"/>
      <c r="R3646" s="178"/>
      <c r="S3646" s="38"/>
      <c r="T3646" s="178"/>
      <c r="U3646" s="38"/>
      <c r="AA3646" s="8"/>
      <c r="AB3646" s="366"/>
    </row>
    <row r="3647" spans="15:28">
      <c r="O3647" s="177"/>
      <c r="P3647" s="38"/>
      <c r="Q3647" s="38"/>
      <c r="R3647" s="178"/>
      <c r="S3647" s="38"/>
      <c r="T3647" s="178"/>
      <c r="U3647" s="38"/>
      <c r="AA3647" s="8"/>
      <c r="AB3647" s="366"/>
    </row>
    <row r="3648" spans="15:28">
      <c r="O3648" s="177"/>
      <c r="P3648" s="38"/>
      <c r="Q3648" s="38"/>
      <c r="R3648" s="178"/>
      <c r="S3648" s="38"/>
      <c r="T3648" s="178"/>
      <c r="U3648" s="38"/>
      <c r="AA3648" s="8"/>
      <c r="AB3648" s="366"/>
    </row>
    <row r="3649" spans="15:28">
      <c r="O3649" s="177"/>
      <c r="P3649" s="38"/>
      <c r="Q3649" s="38"/>
      <c r="R3649" s="178"/>
      <c r="S3649" s="38"/>
      <c r="T3649" s="178"/>
      <c r="U3649" s="38"/>
      <c r="AA3649" s="8"/>
      <c r="AB3649" s="366"/>
    </row>
    <row r="3650" spans="15:28">
      <c r="O3650" s="177"/>
      <c r="P3650" s="38"/>
      <c r="Q3650" s="38"/>
      <c r="R3650" s="178"/>
      <c r="S3650" s="38"/>
      <c r="T3650" s="178"/>
      <c r="U3650" s="38"/>
      <c r="AA3650" s="8"/>
      <c r="AB3650" s="366"/>
    </row>
    <row r="3651" spans="15:28">
      <c r="O3651" s="177"/>
      <c r="P3651" s="38"/>
      <c r="Q3651" s="38"/>
      <c r="R3651" s="178"/>
      <c r="S3651" s="38"/>
      <c r="T3651" s="178"/>
      <c r="U3651" s="38"/>
      <c r="AA3651" s="8"/>
      <c r="AB3651" s="366"/>
    </row>
    <row r="3652" spans="15:28">
      <c r="O3652" s="177"/>
      <c r="P3652" s="38"/>
      <c r="Q3652" s="38"/>
      <c r="R3652" s="178"/>
      <c r="S3652" s="38"/>
      <c r="T3652" s="178"/>
      <c r="U3652" s="38"/>
      <c r="AA3652" s="8"/>
      <c r="AB3652" s="366"/>
    </row>
    <row r="3653" spans="15:28">
      <c r="O3653" s="177"/>
      <c r="P3653" s="38"/>
      <c r="Q3653" s="38"/>
      <c r="R3653" s="178"/>
      <c r="S3653" s="38"/>
      <c r="T3653" s="178"/>
      <c r="U3653" s="38"/>
      <c r="AA3653" s="8"/>
      <c r="AB3653" s="366"/>
    </row>
    <row r="3654" spans="15:28">
      <c r="O3654" s="177"/>
      <c r="P3654" s="38"/>
      <c r="Q3654" s="38"/>
      <c r="R3654" s="178"/>
      <c r="S3654" s="38"/>
      <c r="T3654" s="178"/>
      <c r="U3654" s="38"/>
      <c r="AA3654" s="8"/>
      <c r="AB3654" s="366"/>
    </row>
    <row r="3655" spans="15:28">
      <c r="O3655" s="177"/>
      <c r="P3655" s="38"/>
      <c r="Q3655" s="38"/>
      <c r="R3655" s="178"/>
      <c r="S3655" s="38"/>
      <c r="T3655" s="178"/>
      <c r="U3655" s="38"/>
      <c r="AA3655" s="8"/>
      <c r="AB3655" s="366"/>
    </row>
    <row r="3656" spans="15:28">
      <c r="O3656" s="177"/>
      <c r="P3656" s="38"/>
      <c r="Q3656" s="38"/>
      <c r="R3656" s="178"/>
      <c r="S3656" s="38"/>
      <c r="T3656" s="178"/>
      <c r="U3656" s="38"/>
      <c r="AA3656" s="8"/>
      <c r="AB3656" s="366"/>
    </row>
    <row r="3657" spans="15:28">
      <c r="O3657" s="177"/>
      <c r="P3657" s="38"/>
      <c r="Q3657" s="38"/>
      <c r="R3657" s="178"/>
      <c r="S3657" s="38"/>
      <c r="T3657" s="178"/>
      <c r="U3657" s="38"/>
      <c r="AA3657" s="8"/>
      <c r="AB3657" s="366"/>
    </row>
    <row r="3658" spans="15:28">
      <c r="O3658" s="177"/>
      <c r="P3658" s="38"/>
      <c r="Q3658" s="38"/>
      <c r="R3658" s="178"/>
      <c r="S3658" s="38"/>
      <c r="T3658" s="178"/>
      <c r="U3658" s="38"/>
      <c r="AA3658" s="8"/>
      <c r="AB3658" s="366"/>
    </row>
    <row r="3659" spans="15:28">
      <c r="O3659" s="177"/>
      <c r="P3659" s="38"/>
      <c r="Q3659" s="38"/>
      <c r="R3659" s="178"/>
      <c r="S3659" s="38"/>
      <c r="T3659" s="178"/>
      <c r="U3659" s="38"/>
      <c r="AA3659" s="8"/>
      <c r="AB3659" s="366"/>
    </row>
    <row r="3660" spans="15:28">
      <c r="O3660" s="177"/>
      <c r="P3660" s="38"/>
      <c r="Q3660" s="38"/>
      <c r="R3660" s="178"/>
      <c r="S3660" s="38"/>
      <c r="T3660" s="178"/>
      <c r="U3660" s="38"/>
      <c r="AA3660" s="8"/>
      <c r="AB3660" s="366"/>
    </row>
    <row r="3661" spans="15:28">
      <c r="O3661" s="177"/>
      <c r="P3661" s="38"/>
      <c r="Q3661" s="38"/>
      <c r="R3661" s="178"/>
      <c r="S3661" s="38"/>
      <c r="T3661" s="178"/>
      <c r="U3661" s="38"/>
      <c r="AA3661" s="8"/>
      <c r="AB3661" s="366"/>
    </row>
    <row r="3662" spans="15:28">
      <c r="O3662" s="177"/>
      <c r="P3662" s="38"/>
      <c r="Q3662" s="38"/>
      <c r="R3662" s="178"/>
      <c r="S3662" s="38"/>
      <c r="T3662" s="178"/>
      <c r="U3662" s="38"/>
      <c r="AA3662" s="8"/>
      <c r="AB3662" s="366"/>
    </row>
    <row r="3663" spans="15:28">
      <c r="O3663" s="177"/>
      <c r="P3663" s="38"/>
      <c r="Q3663" s="38"/>
      <c r="R3663" s="178"/>
      <c r="S3663" s="38"/>
      <c r="T3663" s="178"/>
      <c r="U3663" s="38"/>
      <c r="AA3663" s="8"/>
      <c r="AB3663" s="366"/>
    </row>
    <row r="3664" spans="15:28">
      <c r="O3664" s="177"/>
      <c r="P3664" s="38"/>
      <c r="Q3664" s="38"/>
      <c r="R3664" s="178"/>
      <c r="S3664" s="38"/>
      <c r="T3664" s="178"/>
      <c r="U3664" s="38"/>
      <c r="AA3664" s="8"/>
      <c r="AB3664" s="366"/>
    </row>
    <row r="3665" spans="15:28">
      <c r="O3665" s="177"/>
      <c r="P3665" s="38"/>
      <c r="Q3665" s="38"/>
      <c r="R3665" s="178"/>
      <c r="S3665" s="38"/>
      <c r="T3665" s="178"/>
      <c r="U3665" s="38"/>
      <c r="AA3665" s="8"/>
      <c r="AB3665" s="366"/>
    </row>
    <row r="3666" spans="15:28">
      <c r="O3666" s="177"/>
      <c r="P3666" s="38"/>
      <c r="Q3666" s="38"/>
      <c r="R3666" s="178"/>
      <c r="S3666" s="38"/>
      <c r="T3666" s="178"/>
      <c r="U3666" s="38"/>
      <c r="AA3666" s="8"/>
      <c r="AB3666" s="366"/>
    </row>
    <row r="3667" spans="15:28">
      <c r="O3667" s="177"/>
      <c r="P3667" s="38"/>
      <c r="Q3667" s="38"/>
      <c r="R3667" s="178"/>
      <c r="S3667" s="38"/>
      <c r="T3667" s="178"/>
      <c r="U3667" s="38"/>
      <c r="AA3667" s="8"/>
      <c r="AB3667" s="366"/>
    </row>
    <row r="3668" spans="15:28">
      <c r="O3668" s="177"/>
      <c r="P3668" s="38"/>
      <c r="Q3668" s="38"/>
      <c r="R3668" s="178"/>
      <c r="S3668" s="38"/>
      <c r="T3668" s="178"/>
      <c r="U3668" s="38"/>
      <c r="AA3668" s="8"/>
      <c r="AB3668" s="366"/>
    </row>
    <row r="3669" spans="15:28">
      <c r="O3669" s="177"/>
      <c r="P3669" s="38"/>
      <c r="Q3669" s="38"/>
      <c r="R3669" s="178"/>
      <c r="S3669" s="38"/>
      <c r="T3669" s="178"/>
      <c r="U3669" s="38"/>
      <c r="AA3669" s="8"/>
      <c r="AB3669" s="366"/>
    </row>
    <row r="3670" spans="15:28">
      <c r="O3670" s="177"/>
      <c r="P3670" s="38"/>
      <c r="Q3670" s="38"/>
      <c r="R3670" s="178"/>
      <c r="S3670" s="38"/>
      <c r="T3670" s="178"/>
      <c r="U3670" s="38"/>
      <c r="AA3670" s="8"/>
      <c r="AB3670" s="366"/>
    </row>
    <row r="3671" spans="15:28">
      <c r="O3671" s="177"/>
      <c r="P3671" s="38"/>
      <c r="Q3671" s="38"/>
      <c r="R3671" s="178"/>
      <c r="S3671" s="38"/>
      <c r="T3671" s="178"/>
      <c r="U3671" s="38"/>
      <c r="AA3671" s="8"/>
      <c r="AB3671" s="366"/>
    </row>
    <row r="3672" spans="15:28">
      <c r="O3672" s="177"/>
      <c r="P3672" s="38"/>
      <c r="Q3672" s="38"/>
      <c r="R3672" s="178"/>
      <c r="S3672" s="38"/>
      <c r="T3672" s="178"/>
      <c r="U3672" s="38"/>
      <c r="AA3672" s="8"/>
      <c r="AB3672" s="366"/>
    </row>
    <row r="3673" spans="15:28">
      <c r="O3673" s="177"/>
      <c r="P3673" s="38"/>
      <c r="Q3673" s="38"/>
      <c r="R3673" s="178"/>
      <c r="S3673" s="38"/>
      <c r="T3673" s="178"/>
      <c r="U3673" s="38"/>
      <c r="AA3673" s="8"/>
      <c r="AB3673" s="366"/>
    </row>
    <row r="3674" spans="15:28">
      <c r="O3674" s="177"/>
      <c r="P3674" s="38"/>
      <c r="Q3674" s="38"/>
      <c r="R3674" s="178"/>
      <c r="S3674" s="38"/>
      <c r="T3674" s="178"/>
      <c r="U3674" s="38"/>
      <c r="AA3674" s="8"/>
      <c r="AB3674" s="366"/>
    </row>
    <row r="3675" spans="15:28">
      <c r="O3675" s="177"/>
      <c r="P3675" s="38"/>
      <c r="Q3675" s="38"/>
      <c r="R3675" s="178"/>
      <c r="S3675" s="38"/>
      <c r="T3675" s="178"/>
      <c r="U3675" s="38"/>
      <c r="AA3675" s="8"/>
      <c r="AB3675" s="366"/>
    </row>
    <row r="3676" spans="15:28">
      <c r="O3676" s="177"/>
      <c r="P3676" s="38"/>
      <c r="Q3676" s="38"/>
      <c r="R3676" s="178"/>
      <c r="S3676" s="38"/>
      <c r="T3676" s="178"/>
      <c r="U3676" s="38"/>
      <c r="AA3676" s="8"/>
      <c r="AB3676" s="366"/>
    </row>
    <row r="3677" spans="15:28">
      <c r="O3677" s="177"/>
      <c r="P3677" s="38"/>
      <c r="Q3677" s="38"/>
      <c r="R3677" s="178"/>
      <c r="S3677" s="38"/>
      <c r="T3677" s="178"/>
      <c r="U3677" s="38"/>
      <c r="AA3677" s="8"/>
      <c r="AB3677" s="366"/>
    </row>
    <row r="3678" spans="15:28">
      <c r="O3678" s="177"/>
      <c r="P3678" s="38"/>
      <c r="Q3678" s="38"/>
      <c r="R3678" s="178"/>
      <c r="S3678" s="38"/>
      <c r="T3678" s="178"/>
      <c r="U3678" s="38"/>
      <c r="AA3678" s="8"/>
      <c r="AB3678" s="366"/>
    </row>
    <row r="3679" spans="15:28">
      <c r="O3679" s="177"/>
      <c r="P3679" s="38"/>
      <c r="Q3679" s="38"/>
      <c r="R3679" s="178"/>
      <c r="S3679" s="38"/>
      <c r="T3679" s="178"/>
      <c r="U3679" s="38"/>
      <c r="AA3679" s="8"/>
      <c r="AB3679" s="366"/>
    </row>
    <row r="3680" spans="15:28">
      <c r="O3680" s="177"/>
      <c r="P3680" s="38"/>
      <c r="Q3680" s="38"/>
      <c r="R3680" s="178"/>
      <c r="S3680" s="38"/>
      <c r="T3680" s="178"/>
      <c r="U3680" s="38"/>
      <c r="AA3680" s="8"/>
      <c r="AB3680" s="366"/>
    </row>
    <row r="3681" spans="15:28">
      <c r="O3681" s="177"/>
      <c r="P3681" s="38"/>
      <c r="Q3681" s="38"/>
      <c r="R3681" s="178"/>
      <c r="S3681" s="38"/>
      <c r="T3681" s="178"/>
      <c r="U3681" s="38"/>
      <c r="AA3681" s="8"/>
      <c r="AB3681" s="366"/>
    </row>
    <row r="3682" spans="15:28">
      <c r="O3682" s="177"/>
      <c r="P3682" s="38"/>
      <c r="Q3682" s="38"/>
      <c r="R3682" s="178"/>
      <c r="S3682" s="38"/>
      <c r="T3682" s="178"/>
      <c r="U3682" s="38"/>
      <c r="AA3682" s="8"/>
      <c r="AB3682" s="366"/>
    </row>
    <row r="3683" spans="15:28">
      <c r="O3683" s="177"/>
      <c r="P3683" s="38"/>
      <c r="Q3683" s="38"/>
      <c r="R3683" s="178"/>
      <c r="S3683" s="38"/>
      <c r="T3683" s="178"/>
      <c r="U3683" s="38"/>
      <c r="AA3683" s="8"/>
      <c r="AB3683" s="366"/>
    </row>
    <row r="3684" spans="15:28">
      <c r="O3684" s="177"/>
      <c r="P3684" s="38"/>
      <c r="Q3684" s="38"/>
      <c r="R3684" s="178"/>
      <c r="S3684" s="38"/>
      <c r="T3684" s="178"/>
      <c r="U3684" s="38"/>
      <c r="AA3684" s="8"/>
      <c r="AB3684" s="366"/>
    </row>
    <row r="3685" spans="15:28">
      <c r="O3685" s="177"/>
      <c r="P3685" s="38"/>
      <c r="Q3685" s="38"/>
      <c r="R3685" s="178"/>
      <c r="S3685" s="38"/>
      <c r="T3685" s="178"/>
      <c r="U3685" s="38"/>
      <c r="AA3685" s="8"/>
      <c r="AB3685" s="366"/>
    </row>
    <row r="3686" spans="15:28">
      <c r="O3686" s="177"/>
      <c r="P3686" s="38"/>
      <c r="Q3686" s="38"/>
      <c r="R3686" s="178"/>
      <c r="S3686" s="38"/>
      <c r="T3686" s="178"/>
      <c r="U3686" s="38"/>
      <c r="AA3686" s="8"/>
      <c r="AB3686" s="366"/>
    </row>
    <row r="3687" spans="15:28">
      <c r="O3687" s="177"/>
      <c r="P3687" s="38"/>
      <c r="Q3687" s="38"/>
      <c r="R3687" s="178"/>
      <c r="S3687" s="38"/>
      <c r="T3687" s="178"/>
      <c r="U3687" s="38"/>
      <c r="AA3687" s="8"/>
      <c r="AB3687" s="366"/>
    </row>
    <row r="3688" spans="15:28">
      <c r="O3688" s="177"/>
      <c r="P3688" s="38"/>
      <c r="Q3688" s="38"/>
      <c r="R3688" s="178"/>
      <c r="S3688" s="38"/>
      <c r="T3688" s="178"/>
      <c r="U3688" s="38"/>
      <c r="AA3688" s="8"/>
      <c r="AB3688" s="366"/>
    </row>
    <row r="3689" spans="15:28">
      <c r="O3689" s="177"/>
      <c r="P3689" s="38"/>
      <c r="Q3689" s="38"/>
      <c r="R3689" s="178"/>
      <c r="S3689" s="38"/>
      <c r="T3689" s="178"/>
      <c r="U3689" s="38"/>
      <c r="AA3689" s="8"/>
      <c r="AB3689" s="366"/>
    </row>
    <row r="3690" spans="15:28">
      <c r="O3690" s="177"/>
      <c r="P3690" s="38"/>
      <c r="Q3690" s="38"/>
      <c r="R3690" s="178"/>
      <c r="S3690" s="38"/>
      <c r="T3690" s="178"/>
      <c r="U3690" s="38"/>
      <c r="AA3690" s="8"/>
      <c r="AB3690" s="366"/>
    </row>
    <row r="3691" spans="15:28">
      <c r="O3691" s="177"/>
      <c r="P3691" s="38"/>
      <c r="Q3691" s="38"/>
      <c r="R3691" s="178"/>
      <c r="S3691" s="38"/>
      <c r="T3691" s="178"/>
      <c r="U3691" s="38"/>
      <c r="AA3691" s="8"/>
      <c r="AB3691" s="366"/>
    </row>
    <row r="3692" spans="15:28">
      <c r="O3692" s="177"/>
      <c r="P3692" s="38"/>
      <c r="Q3692" s="38"/>
      <c r="R3692" s="178"/>
      <c r="S3692" s="38"/>
      <c r="T3692" s="178"/>
      <c r="U3692" s="38"/>
      <c r="AA3692" s="8"/>
      <c r="AB3692" s="366"/>
    </row>
    <row r="3693" spans="15:28">
      <c r="O3693" s="177"/>
      <c r="P3693" s="38"/>
      <c r="Q3693" s="38"/>
      <c r="R3693" s="178"/>
      <c r="S3693" s="38"/>
      <c r="T3693" s="178"/>
      <c r="U3693" s="38"/>
      <c r="AA3693" s="8"/>
      <c r="AB3693" s="366"/>
    </row>
    <row r="3694" spans="15:28">
      <c r="O3694" s="177"/>
      <c r="P3694" s="38"/>
      <c r="Q3694" s="38"/>
      <c r="R3694" s="178"/>
      <c r="S3694" s="38"/>
      <c r="T3694" s="178"/>
      <c r="U3694" s="38"/>
      <c r="AA3694" s="8"/>
      <c r="AB3694" s="366"/>
    </row>
    <row r="3695" spans="15:28">
      <c r="O3695" s="177"/>
      <c r="P3695" s="38"/>
      <c r="Q3695" s="38"/>
      <c r="R3695" s="178"/>
      <c r="S3695" s="38"/>
      <c r="T3695" s="178"/>
      <c r="U3695" s="38"/>
      <c r="AA3695" s="8"/>
      <c r="AB3695" s="366"/>
    </row>
    <row r="3696" spans="15:28">
      <c r="O3696" s="177"/>
      <c r="P3696" s="38"/>
      <c r="Q3696" s="38"/>
      <c r="R3696" s="178"/>
      <c r="S3696" s="38"/>
      <c r="T3696" s="178"/>
      <c r="U3696" s="38"/>
      <c r="AA3696" s="8"/>
      <c r="AB3696" s="366"/>
    </row>
    <row r="3697" spans="15:28">
      <c r="O3697" s="177"/>
      <c r="P3697" s="38"/>
      <c r="Q3697" s="38"/>
      <c r="R3697" s="178"/>
      <c r="S3697" s="38"/>
      <c r="T3697" s="178"/>
      <c r="U3697" s="38"/>
      <c r="AA3697" s="8"/>
      <c r="AB3697" s="366"/>
    </row>
    <row r="3698" spans="15:28">
      <c r="O3698" s="177"/>
      <c r="P3698" s="38"/>
      <c r="Q3698" s="38"/>
      <c r="R3698" s="178"/>
      <c r="S3698" s="38"/>
      <c r="T3698" s="178"/>
      <c r="U3698" s="38"/>
      <c r="AA3698" s="8"/>
      <c r="AB3698" s="366"/>
    </row>
    <row r="3699" spans="15:28">
      <c r="O3699" s="177"/>
      <c r="P3699" s="38"/>
      <c r="Q3699" s="38"/>
      <c r="R3699" s="178"/>
      <c r="S3699" s="38"/>
      <c r="T3699" s="178"/>
      <c r="U3699" s="38"/>
      <c r="AA3699" s="8"/>
      <c r="AB3699" s="366"/>
    </row>
    <row r="3700" spans="15:28">
      <c r="O3700" s="177"/>
      <c r="P3700" s="38"/>
      <c r="Q3700" s="38"/>
      <c r="R3700" s="178"/>
      <c r="S3700" s="38"/>
      <c r="T3700" s="178"/>
      <c r="U3700" s="38"/>
      <c r="AA3700" s="8"/>
      <c r="AB3700" s="366"/>
    </row>
    <row r="3701" spans="15:28">
      <c r="O3701" s="177"/>
      <c r="P3701" s="38"/>
      <c r="Q3701" s="38"/>
      <c r="R3701" s="178"/>
      <c r="S3701" s="38"/>
      <c r="T3701" s="178"/>
      <c r="U3701" s="38"/>
      <c r="AA3701" s="8"/>
      <c r="AB3701" s="366"/>
    </row>
    <row r="3702" spans="15:28">
      <c r="O3702" s="177"/>
      <c r="P3702" s="38"/>
      <c r="Q3702" s="38"/>
      <c r="R3702" s="178"/>
      <c r="S3702" s="38"/>
      <c r="T3702" s="178"/>
      <c r="U3702" s="38"/>
      <c r="AA3702" s="8"/>
      <c r="AB3702" s="366"/>
    </row>
    <row r="3703" spans="15:28">
      <c r="O3703" s="177"/>
      <c r="P3703" s="38"/>
      <c r="Q3703" s="38"/>
      <c r="R3703" s="178"/>
      <c r="S3703" s="38"/>
      <c r="T3703" s="178"/>
      <c r="U3703" s="38"/>
      <c r="AA3703" s="8"/>
      <c r="AB3703" s="366"/>
    </row>
    <row r="3704" spans="15:28">
      <c r="O3704" s="177"/>
      <c r="P3704" s="38"/>
      <c r="Q3704" s="38"/>
      <c r="R3704" s="178"/>
      <c r="S3704" s="38"/>
      <c r="T3704" s="178"/>
      <c r="U3704" s="38"/>
      <c r="AA3704" s="8"/>
      <c r="AB3704" s="366"/>
    </row>
    <row r="3705" spans="15:28">
      <c r="O3705" s="177"/>
      <c r="P3705" s="38"/>
      <c r="Q3705" s="38"/>
      <c r="R3705" s="178"/>
      <c r="S3705" s="38"/>
      <c r="T3705" s="178"/>
      <c r="U3705" s="38"/>
      <c r="AA3705" s="8"/>
      <c r="AB3705" s="366"/>
    </row>
    <row r="3706" spans="15:28">
      <c r="O3706" s="177"/>
      <c r="P3706" s="38"/>
      <c r="Q3706" s="38"/>
      <c r="R3706" s="178"/>
      <c r="S3706" s="38"/>
      <c r="T3706" s="178"/>
      <c r="U3706" s="38"/>
      <c r="AA3706" s="8"/>
      <c r="AB3706" s="366"/>
    </row>
    <row r="3707" spans="15:28">
      <c r="O3707" s="177"/>
      <c r="P3707" s="38"/>
      <c r="Q3707" s="38"/>
      <c r="R3707" s="178"/>
      <c r="S3707" s="38"/>
      <c r="T3707" s="178"/>
      <c r="U3707" s="38"/>
      <c r="AA3707" s="8"/>
      <c r="AB3707" s="366"/>
    </row>
    <row r="3708" spans="15:28">
      <c r="O3708" s="177"/>
      <c r="P3708" s="38"/>
      <c r="Q3708" s="38"/>
      <c r="R3708" s="178"/>
      <c r="S3708" s="38"/>
      <c r="T3708" s="178"/>
      <c r="U3708" s="38"/>
      <c r="AA3708" s="8"/>
      <c r="AB3708" s="366"/>
    </row>
    <row r="3709" spans="15:28">
      <c r="O3709" s="177"/>
      <c r="P3709" s="38"/>
      <c r="Q3709" s="38"/>
      <c r="R3709" s="178"/>
      <c r="S3709" s="38"/>
      <c r="T3709" s="178"/>
      <c r="U3709" s="38"/>
      <c r="AA3709" s="8"/>
      <c r="AB3709" s="366"/>
    </row>
    <row r="3710" spans="15:28">
      <c r="O3710" s="177"/>
      <c r="P3710" s="38"/>
      <c r="Q3710" s="38"/>
      <c r="R3710" s="178"/>
      <c r="S3710" s="38"/>
      <c r="T3710" s="178"/>
      <c r="U3710" s="38"/>
      <c r="AA3710" s="8"/>
      <c r="AB3710" s="366"/>
    </row>
    <row r="3711" spans="15:28">
      <c r="O3711" s="177"/>
      <c r="P3711" s="38"/>
      <c r="Q3711" s="38"/>
      <c r="R3711" s="178"/>
      <c r="S3711" s="38"/>
      <c r="T3711" s="178"/>
      <c r="U3711" s="38"/>
      <c r="AA3711" s="8"/>
      <c r="AB3711" s="366"/>
    </row>
    <row r="3712" spans="15:28">
      <c r="O3712" s="177"/>
      <c r="P3712" s="38"/>
      <c r="Q3712" s="38"/>
      <c r="R3712" s="178"/>
      <c r="S3712" s="38"/>
      <c r="T3712" s="178"/>
      <c r="U3712" s="38"/>
      <c r="AA3712" s="8"/>
      <c r="AB3712" s="366"/>
    </row>
    <row r="3713" spans="15:28">
      <c r="O3713" s="177"/>
      <c r="P3713" s="38"/>
      <c r="Q3713" s="38"/>
      <c r="R3713" s="178"/>
      <c r="S3713" s="38"/>
      <c r="T3713" s="178"/>
      <c r="U3713" s="38"/>
      <c r="AA3713" s="8"/>
      <c r="AB3713" s="366"/>
    </row>
    <row r="3714" spans="15:28">
      <c r="O3714" s="177"/>
      <c r="P3714" s="38"/>
      <c r="Q3714" s="38"/>
      <c r="R3714" s="178"/>
      <c r="S3714" s="38"/>
      <c r="T3714" s="178"/>
      <c r="U3714" s="38"/>
      <c r="AA3714" s="8"/>
      <c r="AB3714" s="366"/>
    </row>
    <row r="3715" spans="15:28">
      <c r="O3715" s="177"/>
      <c r="P3715" s="38"/>
      <c r="Q3715" s="38"/>
      <c r="R3715" s="178"/>
      <c r="S3715" s="38"/>
      <c r="T3715" s="178"/>
      <c r="U3715" s="38"/>
      <c r="AA3715" s="8"/>
      <c r="AB3715" s="366"/>
    </row>
    <row r="3716" spans="15:28">
      <c r="O3716" s="177"/>
      <c r="P3716" s="38"/>
      <c r="Q3716" s="38"/>
      <c r="R3716" s="178"/>
      <c r="S3716" s="38"/>
      <c r="T3716" s="178"/>
      <c r="U3716" s="38"/>
      <c r="AA3716" s="8"/>
      <c r="AB3716" s="366"/>
    </row>
    <row r="3717" spans="15:28">
      <c r="O3717" s="177"/>
      <c r="P3717" s="38"/>
      <c r="Q3717" s="38"/>
      <c r="R3717" s="178"/>
      <c r="S3717" s="38"/>
      <c r="T3717" s="178"/>
      <c r="U3717" s="38"/>
      <c r="AA3717" s="8"/>
      <c r="AB3717" s="366"/>
    </row>
    <row r="3718" spans="15:28">
      <c r="O3718" s="177"/>
      <c r="P3718" s="38"/>
      <c r="Q3718" s="38"/>
      <c r="R3718" s="178"/>
      <c r="S3718" s="38"/>
      <c r="T3718" s="178"/>
      <c r="U3718" s="38"/>
      <c r="AA3718" s="8"/>
      <c r="AB3718" s="366"/>
    </row>
    <row r="3719" spans="15:28">
      <c r="O3719" s="177"/>
      <c r="P3719" s="38"/>
      <c r="Q3719" s="38"/>
      <c r="R3719" s="178"/>
      <c r="S3719" s="38"/>
      <c r="T3719" s="178"/>
      <c r="U3719" s="38"/>
      <c r="AA3719" s="8"/>
      <c r="AB3719" s="366"/>
    </row>
    <row r="3720" spans="15:28">
      <c r="O3720" s="177"/>
      <c r="P3720" s="38"/>
      <c r="Q3720" s="38"/>
      <c r="R3720" s="178"/>
      <c r="S3720" s="38"/>
      <c r="T3720" s="178"/>
      <c r="U3720" s="38"/>
      <c r="AA3720" s="8"/>
      <c r="AB3720" s="366"/>
    </row>
    <row r="3721" spans="15:28">
      <c r="O3721" s="177"/>
      <c r="P3721" s="38"/>
      <c r="Q3721" s="38"/>
      <c r="R3721" s="178"/>
      <c r="S3721" s="38"/>
      <c r="T3721" s="178"/>
      <c r="U3721" s="38"/>
      <c r="AA3721" s="8"/>
      <c r="AB3721" s="366"/>
    </row>
    <row r="3722" spans="15:28">
      <c r="O3722" s="177"/>
      <c r="P3722" s="38"/>
      <c r="Q3722" s="38"/>
      <c r="R3722" s="178"/>
      <c r="S3722" s="38"/>
      <c r="T3722" s="178"/>
      <c r="U3722" s="38"/>
      <c r="AA3722" s="8"/>
      <c r="AB3722" s="366"/>
    </row>
    <row r="3723" spans="15:28">
      <c r="O3723" s="177"/>
      <c r="P3723" s="38"/>
      <c r="Q3723" s="38"/>
      <c r="R3723" s="178"/>
      <c r="S3723" s="38"/>
      <c r="T3723" s="178"/>
      <c r="U3723" s="38"/>
      <c r="AA3723" s="8"/>
      <c r="AB3723" s="366"/>
    </row>
    <row r="3724" spans="15:28">
      <c r="O3724" s="177"/>
      <c r="P3724" s="38"/>
      <c r="Q3724" s="38"/>
      <c r="R3724" s="178"/>
      <c r="S3724" s="38"/>
      <c r="T3724" s="178"/>
      <c r="U3724" s="38"/>
      <c r="AA3724" s="8"/>
      <c r="AB3724" s="366"/>
    </row>
    <row r="3725" spans="15:28">
      <c r="O3725" s="177"/>
      <c r="P3725" s="38"/>
      <c r="Q3725" s="38"/>
      <c r="R3725" s="178"/>
      <c r="S3725" s="38"/>
      <c r="T3725" s="178"/>
      <c r="U3725" s="38"/>
      <c r="AA3725" s="8"/>
      <c r="AB3725" s="366"/>
    </row>
    <row r="3726" spans="15:28">
      <c r="O3726" s="177"/>
      <c r="P3726" s="38"/>
      <c r="Q3726" s="38"/>
      <c r="R3726" s="178"/>
      <c r="S3726" s="38"/>
      <c r="T3726" s="178"/>
      <c r="U3726" s="38"/>
      <c r="AA3726" s="8"/>
      <c r="AB3726" s="366"/>
    </row>
    <row r="3727" spans="15:28">
      <c r="O3727" s="177"/>
      <c r="P3727" s="38"/>
      <c r="Q3727" s="38"/>
      <c r="R3727" s="178"/>
      <c r="S3727" s="38"/>
      <c r="T3727" s="178"/>
      <c r="U3727" s="38"/>
      <c r="AA3727" s="8"/>
      <c r="AB3727" s="366"/>
    </row>
    <row r="3728" spans="15:28">
      <c r="O3728" s="177"/>
      <c r="P3728" s="38"/>
      <c r="Q3728" s="38"/>
      <c r="R3728" s="178"/>
      <c r="S3728" s="38"/>
      <c r="T3728" s="178"/>
      <c r="U3728" s="38"/>
      <c r="AA3728" s="8"/>
      <c r="AB3728" s="366"/>
    </row>
    <row r="3729" spans="15:28">
      <c r="O3729" s="177"/>
      <c r="P3729" s="38"/>
      <c r="Q3729" s="38"/>
      <c r="R3729" s="178"/>
      <c r="S3729" s="38"/>
      <c r="T3729" s="178"/>
      <c r="U3729" s="38"/>
      <c r="AA3729" s="8"/>
      <c r="AB3729" s="366"/>
    </row>
    <row r="3730" spans="15:28">
      <c r="O3730" s="177"/>
      <c r="P3730" s="38"/>
      <c r="Q3730" s="38"/>
      <c r="R3730" s="178"/>
      <c r="S3730" s="38"/>
      <c r="T3730" s="178"/>
      <c r="U3730" s="38"/>
      <c r="AA3730" s="8"/>
      <c r="AB3730" s="366"/>
    </row>
    <row r="3731" spans="15:28">
      <c r="O3731" s="177"/>
      <c r="P3731" s="38"/>
      <c r="Q3731" s="38"/>
      <c r="R3731" s="178"/>
      <c r="S3731" s="38"/>
      <c r="T3731" s="178"/>
      <c r="U3731" s="38"/>
      <c r="AA3731" s="8"/>
      <c r="AB3731" s="366"/>
    </row>
    <row r="3732" spans="15:28">
      <c r="O3732" s="177"/>
      <c r="P3732" s="38"/>
      <c r="Q3732" s="38"/>
      <c r="R3732" s="178"/>
      <c r="S3732" s="38"/>
      <c r="T3732" s="178"/>
      <c r="U3732" s="38"/>
      <c r="AA3732" s="8"/>
      <c r="AB3732" s="366"/>
    </row>
    <row r="3733" spans="15:28">
      <c r="O3733" s="177"/>
      <c r="P3733" s="38"/>
      <c r="Q3733" s="38"/>
      <c r="R3733" s="178"/>
      <c r="S3733" s="38"/>
      <c r="T3733" s="178"/>
      <c r="U3733" s="38"/>
      <c r="AA3733" s="8"/>
      <c r="AB3733" s="366"/>
    </row>
    <row r="3734" spans="15:28">
      <c r="O3734" s="177"/>
      <c r="P3734" s="38"/>
      <c r="Q3734" s="38"/>
      <c r="R3734" s="178"/>
      <c r="S3734" s="38"/>
      <c r="T3734" s="178"/>
      <c r="U3734" s="38"/>
      <c r="AA3734" s="8"/>
      <c r="AB3734" s="366"/>
    </row>
    <row r="3735" spans="15:28">
      <c r="O3735" s="177"/>
      <c r="P3735" s="38"/>
      <c r="Q3735" s="38"/>
      <c r="R3735" s="178"/>
      <c r="S3735" s="38"/>
      <c r="T3735" s="178"/>
      <c r="U3735" s="38"/>
      <c r="AA3735" s="8"/>
      <c r="AB3735" s="366"/>
    </row>
    <row r="3736" spans="15:28">
      <c r="O3736" s="177"/>
      <c r="P3736" s="38"/>
      <c r="Q3736" s="38"/>
      <c r="R3736" s="178"/>
      <c r="S3736" s="38"/>
      <c r="T3736" s="178"/>
      <c r="U3736" s="38"/>
      <c r="AA3736" s="8"/>
      <c r="AB3736" s="366"/>
    </row>
    <row r="3737" spans="15:28">
      <c r="O3737" s="177"/>
      <c r="P3737" s="38"/>
      <c r="Q3737" s="38"/>
      <c r="R3737" s="178"/>
      <c r="S3737" s="38"/>
      <c r="T3737" s="178"/>
      <c r="U3737" s="38"/>
      <c r="AA3737" s="8"/>
      <c r="AB3737" s="366"/>
    </row>
    <row r="3738" spans="15:28">
      <c r="O3738" s="177"/>
      <c r="P3738" s="38"/>
      <c r="Q3738" s="38"/>
      <c r="R3738" s="178"/>
      <c r="S3738" s="38"/>
      <c r="T3738" s="178"/>
      <c r="U3738" s="38"/>
      <c r="AA3738" s="8"/>
      <c r="AB3738" s="366"/>
    </row>
    <row r="3739" spans="15:28">
      <c r="O3739" s="177"/>
      <c r="P3739" s="38"/>
      <c r="Q3739" s="38"/>
      <c r="R3739" s="178"/>
      <c r="S3739" s="38"/>
      <c r="T3739" s="178"/>
      <c r="U3739" s="38"/>
      <c r="AA3739" s="8"/>
      <c r="AB3739" s="366"/>
    </row>
    <row r="3740" spans="15:28">
      <c r="O3740" s="177"/>
      <c r="P3740" s="38"/>
      <c r="Q3740" s="38"/>
      <c r="R3740" s="178"/>
      <c r="S3740" s="38"/>
      <c r="T3740" s="178"/>
      <c r="U3740" s="38"/>
      <c r="AA3740" s="8"/>
      <c r="AB3740" s="366"/>
    </row>
    <row r="3741" spans="15:28">
      <c r="O3741" s="177"/>
      <c r="P3741" s="38"/>
      <c r="Q3741" s="38"/>
      <c r="R3741" s="178"/>
      <c r="S3741" s="38"/>
      <c r="T3741" s="178"/>
      <c r="U3741" s="38"/>
      <c r="AA3741" s="8"/>
      <c r="AB3741" s="366"/>
    </row>
    <row r="3742" spans="15:28">
      <c r="O3742" s="177"/>
      <c r="P3742" s="38"/>
      <c r="Q3742" s="38"/>
      <c r="R3742" s="178"/>
      <c r="S3742" s="38"/>
      <c r="T3742" s="178"/>
      <c r="U3742" s="38"/>
      <c r="AA3742" s="8"/>
      <c r="AB3742" s="366"/>
    </row>
    <row r="3743" spans="15:28">
      <c r="O3743" s="177"/>
      <c r="P3743" s="38"/>
      <c r="Q3743" s="38"/>
      <c r="R3743" s="178"/>
      <c r="S3743" s="38"/>
      <c r="T3743" s="178"/>
      <c r="U3743" s="38"/>
      <c r="AA3743" s="8"/>
      <c r="AB3743" s="366"/>
    </row>
    <row r="3744" spans="15:28">
      <c r="O3744" s="177"/>
      <c r="P3744" s="38"/>
      <c r="Q3744" s="38"/>
      <c r="R3744" s="178"/>
      <c r="S3744" s="38"/>
      <c r="T3744" s="178"/>
      <c r="U3744" s="38"/>
      <c r="AA3744" s="8"/>
      <c r="AB3744" s="366"/>
    </row>
    <row r="3745" spans="15:28">
      <c r="O3745" s="177"/>
      <c r="P3745" s="38"/>
      <c r="Q3745" s="38"/>
      <c r="R3745" s="178"/>
      <c r="S3745" s="38"/>
      <c r="T3745" s="178"/>
      <c r="U3745" s="38"/>
      <c r="AA3745" s="8"/>
      <c r="AB3745" s="366"/>
    </row>
    <row r="3746" spans="15:28">
      <c r="O3746" s="177"/>
      <c r="P3746" s="38"/>
      <c r="Q3746" s="38"/>
      <c r="R3746" s="178"/>
      <c r="S3746" s="38"/>
      <c r="T3746" s="178"/>
      <c r="U3746" s="38"/>
      <c r="AA3746" s="8"/>
      <c r="AB3746" s="366"/>
    </row>
    <row r="3747" spans="15:28">
      <c r="O3747" s="177"/>
      <c r="P3747" s="38"/>
      <c r="Q3747" s="38"/>
      <c r="R3747" s="178"/>
      <c r="S3747" s="38"/>
      <c r="T3747" s="178"/>
      <c r="U3747" s="38"/>
      <c r="AA3747" s="8"/>
      <c r="AB3747" s="366"/>
    </row>
    <row r="3748" spans="15:28">
      <c r="O3748" s="177"/>
      <c r="P3748" s="38"/>
      <c r="Q3748" s="38"/>
      <c r="R3748" s="178"/>
      <c r="S3748" s="38"/>
      <c r="T3748" s="178"/>
      <c r="U3748" s="38"/>
      <c r="AA3748" s="8"/>
      <c r="AB3748" s="366"/>
    </row>
    <row r="3749" spans="15:28">
      <c r="O3749" s="177"/>
      <c r="P3749" s="38"/>
      <c r="Q3749" s="38"/>
      <c r="R3749" s="178"/>
      <c r="S3749" s="38"/>
      <c r="T3749" s="178"/>
      <c r="U3749" s="38"/>
      <c r="AA3749" s="8"/>
      <c r="AB3749" s="366"/>
    </row>
    <row r="3750" spans="15:28">
      <c r="O3750" s="177"/>
      <c r="P3750" s="38"/>
      <c r="Q3750" s="38"/>
      <c r="R3750" s="178"/>
      <c r="S3750" s="38"/>
      <c r="T3750" s="178"/>
      <c r="U3750" s="38"/>
      <c r="AA3750" s="8"/>
      <c r="AB3750" s="366"/>
    </row>
    <row r="3751" spans="15:28">
      <c r="O3751" s="177"/>
      <c r="P3751" s="38"/>
      <c r="Q3751" s="38"/>
      <c r="R3751" s="178"/>
      <c r="S3751" s="38"/>
      <c r="T3751" s="178"/>
      <c r="U3751" s="38"/>
      <c r="AA3751" s="8"/>
      <c r="AB3751" s="366"/>
    </row>
    <row r="3752" spans="15:28">
      <c r="O3752" s="177"/>
      <c r="P3752" s="38"/>
      <c r="Q3752" s="38"/>
      <c r="R3752" s="178"/>
      <c r="S3752" s="38"/>
      <c r="T3752" s="178"/>
      <c r="U3752" s="38"/>
      <c r="AA3752" s="8"/>
      <c r="AB3752" s="366"/>
    </row>
    <row r="3753" spans="15:28">
      <c r="O3753" s="177"/>
      <c r="P3753" s="38"/>
      <c r="Q3753" s="38"/>
      <c r="R3753" s="178"/>
      <c r="S3753" s="38"/>
      <c r="T3753" s="178"/>
      <c r="U3753" s="38"/>
      <c r="AA3753" s="8"/>
      <c r="AB3753" s="366"/>
    </row>
    <row r="3754" spans="15:28">
      <c r="O3754" s="177"/>
      <c r="P3754" s="38"/>
      <c r="Q3754" s="38"/>
      <c r="R3754" s="178"/>
      <c r="S3754" s="38"/>
      <c r="T3754" s="178"/>
      <c r="U3754" s="38"/>
      <c r="AA3754" s="8"/>
      <c r="AB3754" s="366"/>
    </row>
    <row r="3755" spans="15:28">
      <c r="O3755" s="177"/>
      <c r="P3755" s="38"/>
      <c r="Q3755" s="38"/>
      <c r="R3755" s="178"/>
      <c r="S3755" s="38"/>
      <c r="T3755" s="178"/>
      <c r="U3755" s="38"/>
      <c r="AA3755" s="8"/>
      <c r="AB3755" s="366"/>
    </row>
    <row r="3756" spans="15:28">
      <c r="O3756" s="177"/>
      <c r="P3756" s="38"/>
      <c r="Q3756" s="38"/>
      <c r="R3756" s="178"/>
      <c r="S3756" s="38"/>
      <c r="T3756" s="178"/>
      <c r="U3756" s="38"/>
      <c r="AA3756" s="8"/>
      <c r="AB3756" s="366"/>
    </row>
    <row r="3757" spans="15:28">
      <c r="O3757" s="177"/>
      <c r="P3757" s="38"/>
      <c r="Q3757" s="38"/>
      <c r="R3757" s="178"/>
      <c r="S3757" s="38"/>
      <c r="T3757" s="178"/>
      <c r="U3757" s="38"/>
      <c r="AA3757" s="8"/>
      <c r="AB3757" s="366"/>
    </row>
    <row r="3758" spans="15:28">
      <c r="O3758" s="177"/>
      <c r="P3758" s="38"/>
      <c r="Q3758" s="38"/>
      <c r="R3758" s="178"/>
      <c r="S3758" s="38"/>
      <c r="T3758" s="178"/>
      <c r="U3758" s="38"/>
      <c r="AA3758" s="8"/>
      <c r="AB3758" s="366"/>
    </row>
    <row r="3759" spans="15:28">
      <c r="O3759" s="177"/>
      <c r="P3759" s="38"/>
      <c r="Q3759" s="38"/>
      <c r="R3759" s="178"/>
      <c r="S3759" s="38"/>
      <c r="T3759" s="178"/>
      <c r="U3759" s="38"/>
      <c r="AA3759" s="8"/>
      <c r="AB3759" s="366"/>
    </row>
    <row r="3760" spans="15:28">
      <c r="O3760" s="177"/>
      <c r="P3760" s="38"/>
      <c r="Q3760" s="38"/>
      <c r="R3760" s="178"/>
      <c r="S3760" s="38"/>
      <c r="T3760" s="178"/>
      <c r="U3760" s="38"/>
      <c r="AA3760" s="8"/>
      <c r="AB3760" s="366"/>
    </row>
    <row r="3761" spans="15:28">
      <c r="O3761" s="177"/>
      <c r="P3761" s="38"/>
      <c r="Q3761" s="38"/>
      <c r="R3761" s="178"/>
      <c r="S3761" s="38"/>
      <c r="T3761" s="178"/>
      <c r="U3761" s="38"/>
      <c r="AA3761" s="8"/>
      <c r="AB3761" s="366"/>
    </row>
    <row r="3762" spans="15:28">
      <c r="O3762" s="177"/>
      <c r="P3762" s="38"/>
      <c r="Q3762" s="38"/>
      <c r="R3762" s="178"/>
      <c r="S3762" s="38"/>
      <c r="T3762" s="178"/>
      <c r="U3762" s="38"/>
      <c r="AA3762" s="8"/>
      <c r="AB3762" s="366"/>
    </row>
    <row r="3763" spans="15:28">
      <c r="O3763" s="177"/>
      <c r="P3763" s="38"/>
      <c r="Q3763" s="38"/>
      <c r="R3763" s="178"/>
      <c r="S3763" s="38"/>
      <c r="T3763" s="178"/>
      <c r="U3763" s="38"/>
      <c r="AA3763" s="8"/>
      <c r="AB3763" s="366"/>
    </row>
    <row r="3764" spans="15:28">
      <c r="O3764" s="177"/>
      <c r="P3764" s="38"/>
      <c r="Q3764" s="38"/>
      <c r="R3764" s="178"/>
      <c r="S3764" s="38"/>
      <c r="T3764" s="178"/>
      <c r="U3764" s="38"/>
      <c r="AA3764" s="8"/>
      <c r="AB3764" s="366"/>
    </row>
    <row r="3765" spans="15:28">
      <c r="O3765" s="177"/>
      <c r="P3765" s="38"/>
      <c r="Q3765" s="38"/>
      <c r="R3765" s="178"/>
      <c r="S3765" s="38"/>
      <c r="T3765" s="178"/>
      <c r="U3765" s="38"/>
      <c r="AA3765" s="8"/>
      <c r="AB3765" s="366"/>
    </row>
    <row r="3766" spans="15:28">
      <c r="O3766" s="177"/>
      <c r="P3766" s="38"/>
      <c r="Q3766" s="38"/>
      <c r="R3766" s="178"/>
      <c r="S3766" s="38"/>
      <c r="T3766" s="178"/>
      <c r="U3766" s="38"/>
      <c r="AA3766" s="8"/>
      <c r="AB3766" s="366"/>
    </row>
    <row r="3767" spans="15:28">
      <c r="O3767" s="177"/>
      <c r="P3767" s="38"/>
      <c r="Q3767" s="38"/>
      <c r="R3767" s="178"/>
      <c r="S3767" s="38"/>
      <c r="T3767" s="178"/>
      <c r="U3767" s="38"/>
      <c r="AA3767" s="8"/>
      <c r="AB3767" s="366"/>
    </row>
    <row r="3768" spans="15:28">
      <c r="O3768" s="177"/>
      <c r="P3768" s="38"/>
      <c r="Q3768" s="38"/>
      <c r="R3768" s="178"/>
      <c r="S3768" s="38"/>
      <c r="T3768" s="178"/>
      <c r="U3768" s="38"/>
      <c r="AA3768" s="8"/>
      <c r="AB3768" s="366"/>
    </row>
    <row r="3769" spans="15:28">
      <c r="O3769" s="177"/>
      <c r="P3769" s="38"/>
      <c r="Q3769" s="38"/>
      <c r="R3769" s="178"/>
      <c r="S3769" s="38"/>
      <c r="T3769" s="178"/>
      <c r="U3769" s="38"/>
      <c r="AA3769" s="8"/>
      <c r="AB3769" s="366"/>
    </row>
    <row r="3770" spans="15:28">
      <c r="O3770" s="177"/>
      <c r="P3770" s="38"/>
      <c r="Q3770" s="38"/>
      <c r="R3770" s="178"/>
      <c r="S3770" s="38"/>
      <c r="T3770" s="178"/>
      <c r="U3770" s="38"/>
      <c r="AA3770" s="8"/>
      <c r="AB3770" s="366"/>
    </row>
    <row r="3771" spans="15:28">
      <c r="O3771" s="177"/>
      <c r="P3771" s="38"/>
      <c r="Q3771" s="38"/>
      <c r="R3771" s="178"/>
      <c r="S3771" s="38"/>
      <c r="T3771" s="178"/>
      <c r="U3771" s="38"/>
      <c r="AA3771" s="8"/>
      <c r="AB3771" s="366"/>
    </row>
    <row r="3772" spans="15:28">
      <c r="O3772" s="177"/>
      <c r="P3772" s="38"/>
      <c r="Q3772" s="38"/>
      <c r="R3772" s="178"/>
      <c r="S3772" s="38"/>
      <c r="T3772" s="178"/>
      <c r="U3772" s="38"/>
      <c r="AA3772" s="8"/>
      <c r="AB3772" s="366"/>
    </row>
    <row r="3773" spans="15:28">
      <c r="O3773" s="177"/>
      <c r="P3773" s="38"/>
      <c r="Q3773" s="38"/>
      <c r="R3773" s="178"/>
      <c r="S3773" s="38"/>
      <c r="T3773" s="178"/>
      <c r="U3773" s="38"/>
      <c r="AA3773" s="8"/>
      <c r="AB3773" s="366"/>
    </row>
    <row r="3774" spans="15:28">
      <c r="O3774" s="177"/>
      <c r="P3774" s="38"/>
      <c r="Q3774" s="38"/>
      <c r="R3774" s="178"/>
      <c r="S3774" s="38"/>
      <c r="T3774" s="178"/>
      <c r="U3774" s="38"/>
      <c r="AA3774" s="8"/>
      <c r="AB3774" s="366"/>
    </row>
    <row r="3775" spans="15:28">
      <c r="O3775" s="177"/>
      <c r="P3775" s="38"/>
      <c r="Q3775" s="38"/>
      <c r="R3775" s="178"/>
      <c r="S3775" s="38"/>
      <c r="T3775" s="178"/>
      <c r="U3775" s="38"/>
      <c r="AA3775" s="8"/>
      <c r="AB3775" s="366"/>
    </row>
    <row r="3776" spans="15:28">
      <c r="O3776" s="177"/>
      <c r="P3776" s="38"/>
      <c r="Q3776" s="38"/>
      <c r="R3776" s="178"/>
      <c r="S3776" s="38"/>
      <c r="T3776" s="178"/>
      <c r="U3776" s="38"/>
      <c r="AA3776" s="8"/>
      <c r="AB3776" s="366"/>
    </row>
    <row r="3777" spans="15:28">
      <c r="O3777" s="177"/>
      <c r="P3777" s="38"/>
      <c r="Q3777" s="38"/>
      <c r="R3777" s="178"/>
      <c r="S3777" s="38"/>
      <c r="T3777" s="178"/>
      <c r="U3777" s="38"/>
      <c r="AA3777" s="8"/>
      <c r="AB3777" s="366"/>
    </row>
    <row r="3778" spans="15:28">
      <c r="O3778" s="177"/>
      <c r="P3778" s="38"/>
      <c r="Q3778" s="38"/>
      <c r="R3778" s="178"/>
      <c r="S3778" s="38"/>
      <c r="T3778" s="178"/>
      <c r="U3778" s="38"/>
      <c r="AA3778" s="8"/>
      <c r="AB3778" s="366"/>
    </row>
    <row r="3779" spans="15:28">
      <c r="O3779" s="177"/>
      <c r="P3779" s="38"/>
      <c r="Q3779" s="38"/>
      <c r="R3779" s="178"/>
      <c r="S3779" s="38"/>
      <c r="T3779" s="178"/>
      <c r="U3779" s="38"/>
      <c r="AA3779" s="8"/>
      <c r="AB3779" s="366"/>
    </row>
    <row r="3780" spans="15:28">
      <c r="O3780" s="177"/>
      <c r="P3780" s="38"/>
      <c r="Q3780" s="38"/>
      <c r="R3780" s="178"/>
      <c r="S3780" s="38"/>
      <c r="T3780" s="178"/>
      <c r="U3780" s="38"/>
      <c r="AA3780" s="8"/>
      <c r="AB3780" s="366"/>
    </row>
    <row r="3781" spans="15:28">
      <c r="O3781" s="177"/>
      <c r="P3781" s="38"/>
      <c r="Q3781" s="38"/>
      <c r="R3781" s="178"/>
      <c r="S3781" s="38"/>
      <c r="T3781" s="178"/>
      <c r="U3781" s="38"/>
      <c r="AA3781" s="8"/>
      <c r="AB3781" s="366"/>
    </row>
    <row r="3782" spans="15:28">
      <c r="O3782" s="177"/>
      <c r="P3782" s="38"/>
      <c r="Q3782" s="38"/>
      <c r="R3782" s="178"/>
      <c r="S3782" s="38"/>
      <c r="T3782" s="178"/>
      <c r="U3782" s="38"/>
      <c r="AA3782" s="8"/>
      <c r="AB3782" s="366"/>
    </row>
    <row r="3783" spans="15:28">
      <c r="O3783" s="177"/>
      <c r="P3783" s="38"/>
      <c r="Q3783" s="38"/>
      <c r="R3783" s="178"/>
      <c r="S3783" s="38"/>
      <c r="T3783" s="178"/>
      <c r="U3783" s="38"/>
      <c r="AA3783" s="8"/>
      <c r="AB3783" s="366"/>
    </row>
    <row r="3784" spans="15:28">
      <c r="O3784" s="177"/>
      <c r="P3784" s="38"/>
      <c r="Q3784" s="38"/>
      <c r="R3784" s="178"/>
      <c r="S3784" s="38"/>
      <c r="T3784" s="178"/>
      <c r="U3784" s="38"/>
      <c r="AA3784" s="8"/>
      <c r="AB3784" s="366"/>
    </row>
    <row r="3785" spans="15:28">
      <c r="O3785" s="177"/>
      <c r="P3785" s="38"/>
      <c r="Q3785" s="38"/>
      <c r="R3785" s="178"/>
      <c r="S3785" s="38"/>
      <c r="T3785" s="178"/>
      <c r="U3785" s="38"/>
      <c r="AA3785" s="8"/>
      <c r="AB3785" s="366"/>
    </row>
    <row r="3786" spans="15:28">
      <c r="O3786" s="177"/>
      <c r="P3786" s="38"/>
      <c r="Q3786" s="38"/>
      <c r="R3786" s="178"/>
      <c r="S3786" s="38"/>
      <c r="T3786" s="178"/>
      <c r="U3786" s="38"/>
      <c r="AA3786" s="8"/>
      <c r="AB3786" s="366"/>
    </row>
    <row r="3787" spans="15:28">
      <c r="O3787" s="177"/>
      <c r="P3787" s="38"/>
      <c r="Q3787" s="38"/>
      <c r="R3787" s="178"/>
      <c r="S3787" s="38"/>
      <c r="T3787" s="178"/>
      <c r="U3787" s="38"/>
      <c r="AA3787" s="8"/>
      <c r="AB3787" s="366"/>
    </row>
    <row r="3788" spans="15:28">
      <c r="O3788" s="177"/>
      <c r="P3788" s="38"/>
      <c r="Q3788" s="38"/>
      <c r="R3788" s="178"/>
      <c r="S3788" s="38"/>
      <c r="T3788" s="178"/>
      <c r="U3788" s="38"/>
      <c r="AA3788" s="8"/>
      <c r="AB3788" s="366"/>
    </row>
    <row r="3789" spans="15:28">
      <c r="O3789" s="177"/>
      <c r="P3789" s="38"/>
      <c r="Q3789" s="38"/>
      <c r="R3789" s="178"/>
      <c r="S3789" s="38"/>
      <c r="T3789" s="178"/>
      <c r="U3789" s="38"/>
      <c r="AA3789" s="8"/>
      <c r="AB3789" s="366"/>
    </row>
    <row r="3790" spans="15:28">
      <c r="O3790" s="177"/>
      <c r="P3790" s="38"/>
      <c r="Q3790" s="38"/>
      <c r="R3790" s="178"/>
      <c r="S3790" s="38"/>
      <c r="T3790" s="178"/>
      <c r="U3790" s="38"/>
      <c r="AA3790" s="8"/>
      <c r="AB3790" s="366"/>
    </row>
    <row r="3791" spans="15:28">
      <c r="O3791" s="177"/>
      <c r="P3791" s="38"/>
      <c r="Q3791" s="38"/>
      <c r="R3791" s="178"/>
      <c r="S3791" s="38"/>
      <c r="T3791" s="178"/>
      <c r="U3791" s="38"/>
      <c r="AA3791" s="8"/>
      <c r="AB3791" s="366"/>
    </row>
    <row r="3792" spans="15:28">
      <c r="O3792" s="177"/>
      <c r="P3792" s="38"/>
      <c r="Q3792" s="38"/>
      <c r="R3792" s="178"/>
      <c r="S3792" s="38"/>
      <c r="T3792" s="178"/>
      <c r="U3792" s="38"/>
      <c r="AA3792" s="8"/>
      <c r="AB3792" s="366"/>
    </row>
    <row r="3793" spans="15:28">
      <c r="O3793" s="177"/>
      <c r="P3793" s="38"/>
      <c r="Q3793" s="38"/>
      <c r="R3793" s="178"/>
      <c r="S3793" s="38"/>
      <c r="T3793" s="178"/>
      <c r="U3793" s="38"/>
      <c r="AA3793" s="8"/>
      <c r="AB3793" s="366"/>
    </row>
    <row r="3794" spans="15:28">
      <c r="O3794" s="177"/>
      <c r="P3794" s="38"/>
      <c r="Q3794" s="38"/>
      <c r="R3794" s="178"/>
      <c r="S3794" s="38"/>
      <c r="T3794" s="178"/>
      <c r="U3794" s="38"/>
      <c r="AA3794" s="8"/>
      <c r="AB3794" s="366"/>
    </row>
    <row r="3795" spans="15:28">
      <c r="O3795" s="177"/>
      <c r="P3795" s="38"/>
      <c r="Q3795" s="38"/>
      <c r="R3795" s="178"/>
      <c r="S3795" s="38"/>
      <c r="T3795" s="178"/>
      <c r="U3795" s="38"/>
      <c r="AA3795" s="8"/>
      <c r="AB3795" s="366"/>
    </row>
    <row r="3796" spans="15:28">
      <c r="O3796" s="177"/>
      <c r="P3796" s="38"/>
      <c r="Q3796" s="38"/>
      <c r="R3796" s="178"/>
      <c r="S3796" s="38"/>
      <c r="T3796" s="178"/>
      <c r="U3796" s="38"/>
      <c r="AA3796" s="8"/>
      <c r="AB3796" s="366"/>
    </row>
    <row r="3797" spans="15:28">
      <c r="O3797" s="177"/>
      <c r="P3797" s="38"/>
      <c r="Q3797" s="38"/>
      <c r="R3797" s="178"/>
      <c r="S3797" s="38"/>
      <c r="T3797" s="178"/>
      <c r="U3797" s="38"/>
      <c r="AA3797" s="8"/>
      <c r="AB3797" s="366"/>
    </row>
    <row r="3798" spans="15:28">
      <c r="O3798" s="177"/>
      <c r="P3798" s="38"/>
      <c r="Q3798" s="38"/>
      <c r="R3798" s="178"/>
      <c r="S3798" s="38"/>
      <c r="T3798" s="178"/>
      <c r="U3798" s="38"/>
      <c r="AA3798" s="8"/>
      <c r="AB3798" s="366"/>
    </row>
    <row r="3799" spans="15:28">
      <c r="O3799" s="177"/>
      <c r="P3799" s="38"/>
      <c r="Q3799" s="38"/>
      <c r="R3799" s="178"/>
      <c r="S3799" s="38"/>
      <c r="T3799" s="178"/>
      <c r="U3799" s="38"/>
      <c r="AA3799" s="8"/>
      <c r="AB3799" s="366"/>
    </row>
    <row r="3800" spans="15:28">
      <c r="O3800" s="177"/>
      <c r="P3800" s="38"/>
      <c r="Q3800" s="38"/>
      <c r="R3800" s="178"/>
      <c r="S3800" s="38"/>
      <c r="T3800" s="178"/>
      <c r="U3800" s="38"/>
      <c r="AA3800" s="8"/>
      <c r="AB3800" s="366"/>
    </row>
    <row r="3801" spans="15:28">
      <c r="O3801" s="177"/>
      <c r="P3801" s="38"/>
      <c r="Q3801" s="38"/>
      <c r="R3801" s="178"/>
      <c r="S3801" s="38"/>
      <c r="T3801" s="178"/>
      <c r="U3801" s="38"/>
      <c r="AA3801" s="8"/>
      <c r="AB3801" s="366"/>
    </row>
    <row r="3802" spans="15:28">
      <c r="O3802" s="177"/>
      <c r="P3802" s="38"/>
      <c r="Q3802" s="38"/>
      <c r="R3802" s="178"/>
      <c r="S3802" s="38"/>
      <c r="T3802" s="178"/>
      <c r="U3802" s="38"/>
      <c r="AA3802" s="8"/>
      <c r="AB3802" s="366"/>
    </row>
    <row r="3803" spans="15:28">
      <c r="O3803" s="177"/>
      <c r="P3803" s="38"/>
      <c r="Q3803" s="38"/>
      <c r="R3803" s="178"/>
      <c r="S3803" s="38"/>
      <c r="T3803" s="178"/>
      <c r="U3803" s="38"/>
      <c r="AA3803" s="8"/>
      <c r="AB3803" s="366"/>
    </row>
    <row r="3804" spans="15:28">
      <c r="O3804" s="177"/>
      <c r="P3804" s="38"/>
      <c r="Q3804" s="38"/>
      <c r="R3804" s="178"/>
      <c r="S3804" s="38"/>
      <c r="T3804" s="178"/>
      <c r="U3804" s="38"/>
      <c r="AA3804" s="8"/>
      <c r="AB3804" s="366"/>
    </row>
    <row r="3805" spans="15:28">
      <c r="O3805" s="177"/>
      <c r="P3805" s="38"/>
      <c r="Q3805" s="38"/>
      <c r="R3805" s="178"/>
      <c r="S3805" s="38"/>
      <c r="T3805" s="178"/>
      <c r="U3805" s="38"/>
      <c r="AA3805" s="8"/>
      <c r="AB3805" s="366"/>
    </row>
    <row r="3806" spans="15:28">
      <c r="O3806" s="177"/>
      <c r="P3806" s="38"/>
      <c r="Q3806" s="38"/>
      <c r="R3806" s="178"/>
      <c r="S3806" s="38"/>
      <c r="T3806" s="178"/>
      <c r="U3806" s="38"/>
      <c r="AA3806" s="8"/>
      <c r="AB3806" s="366"/>
    </row>
    <row r="3807" spans="15:28">
      <c r="O3807" s="177"/>
      <c r="P3807" s="38"/>
      <c r="Q3807" s="38"/>
      <c r="R3807" s="178"/>
      <c r="S3807" s="38"/>
      <c r="T3807" s="178"/>
      <c r="U3807" s="38"/>
      <c r="AA3807" s="8"/>
      <c r="AB3807" s="366"/>
    </row>
    <row r="3808" spans="15:28">
      <c r="O3808" s="177"/>
      <c r="P3808" s="38"/>
      <c r="Q3808" s="38"/>
      <c r="R3808" s="178"/>
      <c r="S3808" s="38"/>
      <c r="T3808" s="178"/>
      <c r="U3808" s="38"/>
      <c r="AA3808" s="8"/>
      <c r="AB3808" s="366"/>
    </row>
    <row r="3809" spans="15:28">
      <c r="O3809" s="177"/>
      <c r="P3809" s="38"/>
      <c r="Q3809" s="38"/>
      <c r="R3809" s="178"/>
      <c r="S3809" s="38"/>
      <c r="T3809" s="178"/>
      <c r="U3809" s="38"/>
      <c r="AA3809" s="8"/>
      <c r="AB3809" s="366"/>
    </row>
    <row r="3810" spans="15:28">
      <c r="O3810" s="177"/>
      <c r="P3810" s="38"/>
      <c r="Q3810" s="38"/>
      <c r="R3810" s="178"/>
      <c r="S3810" s="38"/>
      <c r="T3810" s="178"/>
      <c r="U3810" s="38"/>
      <c r="AA3810" s="8"/>
      <c r="AB3810" s="366"/>
    </row>
    <row r="3811" spans="15:28">
      <c r="O3811" s="177"/>
      <c r="P3811" s="38"/>
      <c r="Q3811" s="38"/>
      <c r="R3811" s="178"/>
      <c r="S3811" s="38"/>
      <c r="T3811" s="178"/>
      <c r="U3811" s="38"/>
      <c r="AA3811" s="8"/>
      <c r="AB3811" s="366"/>
    </row>
    <row r="3812" spans="15:28">
      <c r="O3812" s="177"/>
      <c r="P3812" s="38"/>
      <c r="Q3812" s="38"/>
      <c r="R3812" s="178"/>
      <c r="S3812" s="38"/>
      <c r="T3812" s="178"/>
      <c r="U3812" s="38"/>
      <c r="AA3812" s="8"/>
      <c r="AB3812" s="366"/>
    </row>
    <row r="3813" spans="15:28">
      <c r="O3813" s="177"/>
      <c r="P3813" s="38"/>
      <c r="Q3813" s="38"/>
      <c r="R3813" s="178"/>
      <c r="S3813" s="38"/>
      <c r="T3813" s="178"/>
      <c r="U3813" s="38"/>
      <c r="AA3813" s="8"/>
      <c r="AB3813" s="366"/>
    </row>
    <row r="3814" spans="15:28">
      <c r="O3814" s="177"/>
      <c r="P3814" s="38"/>
      <c r="Q3814" s="38"/>
      <c r="R3814" s="178"/>
      <c r="S3814" s="38"/>
      <c r="T3814" s="178"/>
      <c r="U3814" s="38"/>
      <c r="AA3814" s="8"/>
      <c r="AB3814" s="366"/>
    </row>
    <row r="3815" spans="15:28">
      <c r="O3815" s="177"/>
      <c r="P3815" s="38"/>
      <c r="Q3815" s="38"/>
      <c r="R3815" s="178"/>
      <c r="S3815" s="38"/>
      <c r="T3815" s="178"/>
      <c r="U3815" s="38"/>
      <c r="AA3815" s="8"/>
      <c r="AB3815" s="366"/>
    </row>
    <row r="3816" spans="15:28">
      <c r="O3816" s="177"/>
      <c r="P3816" s="38"/>
      <c r="Q3816" s="38"/>
      <c r="R3816" s="178"/>
      <c r="S3816" s="38"/>
      <c r="T3816" s="178"/>
      <c r="U3816" s="38"/>
      <c r="AA3816" s="8"/>
      <c r="AB3816" s="366"/>
    </row>
    <row r="3817" spans="15:28">
      <c r="O3817" s="177"/>
      <c r="P3817" s="38"/>
      <c r="Q3817" s="38"/>
      <c r="R3817" s="178"/>
      <c r="S3817" s="38"/>
      <c r="T3817" s="178"/>
      <c r="U3817" s="38"/>
      <c r="AA3817" s="8"/>
      <c r="AB3817" s="366"/>
    </row>
    <row r="3818" spans="15:28">
      <c r="O3818" s="177"/>
      <c r="P3818" s="38"/>
      <c r="Q3818" s="38"/>
      <c r="R3818" s="178"/>
      <c r="S3818" s="38"/>
      <c r="T3818" s="178"/>
      <c r="U3818" s="38"/>
      <c r="AA3818" s="8"/>
      <c r="AB3818" s="366"/>
    </row>
    <row r="3819" spans="15:28">
      <c r="O3819" s="177"/>
      <c r="P3819" s="38"/>
      <c r="Q3819" s="38"/>
      <c r="R3819" s="178"/>
      <c r="S3819" s="38"/>
      <c r="T3819" s="178"/>
      <c r="U3819" s="38"/>
      <c r="AA3819" s="8"/>
      <c r="AB3819" s="366"/>
    </row>
    <row r="3820" spans="15:28">
      <c r="O3820" s="177"/>
      <c r="P3820" s="38"/>
      <c r="Q3820" s="38"/>
      <c r="R3820" s="178"/>
      <c r="S3820" s="38"/>
      <c r="T3820" s="178"/>
      <c r="U3820" s="38"/>
      <c r="AA3820" s="8"/>
      <c r="AB3820" s="366"/>
    </row>
    <row r="3821" spans="15:28">
      <c r="O3821" s="177"/>
      <c r="P3821" s="38"/>
      <c r="Q3821" s="38"/>
      <c r="R3821" s="178"/>
      <c r="S3821" s="38"/>
      <c r="T3821" s="178"/>
      <c r="U3821" s="38"/>
      <c r="AA3821" s="8"/>
      <c r="AB3821" s="366"/>
    </row>
    <row r="3822" spans="15:28">
      <c r="O3822" s="177"/>
      <c r="P3822" s="38"/>
      <c r="Q3822" s="38"/>
      <c r="R3822" s="178"/>
      <c r="S3822" s="38"/>
      <c r="T3822" s="178"/>
      <c r="U3822" s="38"/>
      <c r="AA3822" s="8"/>
      <c r="AB3822" s="366"/>
    </row>
    <row r="3823" spans="15:28">
      <c r="O3823" s="177"/>
      <c r="P3823" s="38"/>
      <c r="Q3823" s="38"/>
      <c r="R3823" s="178"/>
      <c r="S3823" s="38"/>
      <c r="T3823" s="178"/>
      <c r="U3823" s="38"/>
      <c r="AA3823" s="8"/>
      <c r="AB3823" s="366"/>
    </row>
    <row r="3824" spans="15:28">
      <c r="O3824" s="177"/>
      <c r="P3824" s="38"/>
      <c r="Q3824" s="38"/>
      <c r="R3824" s="178"/>
      <c r="S3824" s="38"/>
      <c r="T3824" s="178"/>
      <c r="U3824" s="38"/>
      <c r="AA3824" s="8"/>
      <c r="AB3824" s="366"/>
    </row>
    <row r="3825" spans="15:28">
      <c r="O3825" s="177"/>
      <c r="P3825" s="38"/>
      <c r="Q3825" s="38"/>
      <c r="R3825" s="178"/>
      <c r="S3825" s="38"/>
      <c r="T3825" s="178"/>
      <c r="U3825" s="38"/>
      <c r="AA3825" s="8"/>
      <c r="AB3825" s="366"/>
    </row>
    <row r="3826" spans="15:28">
      <c r="O3826" s="177"/>
      <c r="P3826" s="38"/>
      <c r="Q3826" s="38"/>
      <c r="R3826" s="178"/>
      <c r="S3826" s="38"/>
      <c r="T3826" s="178"/>
      <c r="U3826" s="38"/>
      <c r="AA3826" s="8"/>
      <c r="AB3826" s="366"/>
    </row>
    <row r="3827" spans="15:28">
      <c r="O3827" s="177"/>
      <c r="P3827" s="38"/>
      <c r="Q3827" s="38"/>
      <c r="R3827" s="178"/>
      <c r="S3827" s="38"/>
      <c r="T3827" s="178"/>
      <c r="U3827" s="38"/>
      <c r="AA3827" s="8"/>
      <c r="AB3827" s="366"/>
    </row>
    <row r="3828" spans="15:28">
      <c r="O3828" s="177"/>
      <c r="P3828" s="38"/>
      <c r="Q3828" s="38"/>
      <c r="R3828" s="178"/>
      <c r="S3828" s="38"/>
      <c r="T3828" s="178"/>
      <c r="U3828" s="38"/>
      <c r="AA3828" s="8"/>
      <c r="AB3828" s="366"/>
    </row>
    <row r="3829" spans="15:28">
      <c r="O3829" s="177"/>
      <c r="P3829" s="38"/>
      <c r="Q3829" s="38"/>
      <c r="R3829" s="178"/>
      <c r="S3829" s="38"/>
      <c r="T3829" s="178"/>
      <c r="U3829" s="38"/>
      <c r="AA3829" s="8"/>
      <c r="AB3829" s="366"/>
    </row>
    <row r="3830" spans="15:28">
      <c r="O3830" s="177"/>
      <c r="P3830" s="38"/>
      <c r="Q3830" s="38"/>
      <c r="R3830" s="178"/>
      <c r="S3830" s="38"/>
      <c r="T3830" s="178"/>
      <c r="U3830" s="38"/>
      <c r="AA3830" s="8"/>
      <c r="AB3830" s="366"/>
    </row>
    <row r="3831" spans="15:28">
      <c r="O3831" s="177"/>
      <c r="P3831" s="38"/>
      <c r="Q3831" s="38"/>
      <c r="R3831" s="178"/>
      <c r="S3831" s="38"/>
      <c r="T3831" s="178"/>
      <c r="U3831" s="38"/>
      <c r="AA3831" s="8"/>
      <c r="AB3831" s="366"/>
    </row>
    <row r="3832" spans="15:28">
      <c r="O3832" s="177"/>
      <c r="P3832" s="38"/>
      <c r="Q3832" s="38"/>
      <c r="R3832" s="178"/>
      <c r="S3832" s="38"/>
      <c r="T3832" s="178"/>
      <c r="U3832" s="38"/>
      <c r="AA3832" s="8"/>
      <c r="AB3832" s="366"/>
    </row>
    <row r="3833" spans="15:28">
      <c r="O3833" s="177"/>
      <c r="P3833" s="38"/>
      <c r="Q3833" s="38"/>
      <c r="R3833" s="178"/>
      <c r="S3833" s="38"/>
      <c r="T3833" s="178"/>
      <c r="U3833" s="38"/>
      <c r="AA3833" s="8"/>
      <c r="AB3833" s="366"/>
    </row>
    <row r="3834" spans="15:28">
      <c r="O3834" s="177"/>
      <c r="P3834" s="38"/>
      <c r="Q3834" s="38"/>
      <c r="R3834" s="178"/>
      <c r="S3834" s="38"/>
      <c r="T3834" s="178"/>
      <c r="U3834" s="38"/>
      <c r="AA3834" s="8"/>
      <c r="AB3834" s="366"/>
    </row>
    <row r="3835" spans="15:28">
      <c r="O3835" s="177"/>
      <c r="P3835" s="38"/>
      <c r="Q3835" s="38"/>
      <c r="R3835" s="178"/>
      <c r="S3835" s="38"/>
      <c r="T3835" s="178"/>
      <c r="U3835" s="38"/>
      <c r="AA3835" s="8"/>
      <c r="AB3835" s="366"/>
    </row>
    <row r="3836" spans="15:28">
      <c r="O3836" s="177"/>
      <c r="P3836" s="38"/>
      <c r="Q3836" s="38"/>
      <c r="R3836" s="178"/>
      <c r="S3836" s="38"/>
      <c r="T3836" s="178"/>
      <c r="U3836" s="38"/>
      <c r="AA3836" s="8"/>
      <c r="AB3836" s="366"/>
    </row>
    <row r="3837" spans="15:28">
      <c r="O3837" s="177"/>
      <c r="P3837" s="38"/>
      <c r="Q3837" s="38"/>
      <c r="R3837" s="178"/>
      <c r="S3837" s="38"/>
      <c r="T3837" s="178"/>
      <c r="U3837" s="38"/>
      <c r="AA3837" s="8"/>
      <c r="AB3837" s="366"/>
    </row>
    <row r="3838" spans="15:28">
      <c r="O3838" s="177"/>
      <c r="P3838" s="38"/>
      <c r="Q3838" s="38"/>
      <c r="R3838" s="178"/>
      <c r="S3838" s="38"/>
      <c r="T3838" s="178"/>
      <c r="U3838" s="38"/>
      <c r="AA3838" s="8"/>
      <c r="AB3838" s="366"/>
    </row>
    <row r="3839" spans="15:28">
      <c r="O3839" s="177"/>
      <c r="P3839" s="38"/>
      <c r="Q3839" s="38"/>
      <c r="R3839" s="178"/>
      <c r="S3839" s="38"/>
      <c r="T3839" s="178"/>
      <c r="U3839" s="38"/>
      <c r="AA3839" s="8"/>
      <c r="AB3839" s="366"/>
    </row>
    <row r="3840" spans="15:28">
      <c r="O3840" s="177"/>
      <c r="P3840" s="38"/>
      <c r="Q3840" s="38"/>
      <c r="R3840" s="178"/>
      <c r="S3840" s="38"/>
      <c r="T3840" s="178"/>
      <c r="U3840" s="38"/>
      <c r="AA3840" s="8"/>
      <c r="AB3840" s="366"/>
    </row>
    <row r="3841" spans="15:28">
      <c r="O3841" s="177"/>
      <c r="P3841" s="38"/>
      <c r="Q3841" s="38"/>
      <c r="R3841" s="178"/>
      <c r="S3841" s="38"/>
      <c r="T3841" s="178"/>
      <c r="U3841" s="38"/>
      <c r="AA3841" s="8"/>
      <c r="AB3841" s="366"/>
    </row>
    <row r="3842" spans="15:28">
      <c r="O3842" s="177"/>
      <c r="P3842" s="38"/>
      <c r="Q3842" s="38"/>
      <c r="R3842" s="178"/>
      <c r="S3842" s="38"/>
      <c r="T3842" s="178"/>
      <c r="U3842" s="38"/>
      <c r="AA3842" s="8"/>
      <c r="AB3842" s="366"/>
    </row>
    <row r="3843" spans="15:28">
      <c r="O3843" s="177"/>
      <c r="P3843" s="38"/>
      <c r="Q3843" s="38"/>
      <c r="R3843" s="178"/>
      <c r="S3843" s="38"/>
      <c r="T3843" s="178"/>
      <c r="U3843" s="38"/>
      <c r="AA3843" s="8"/>
      <c r="AB3843" s="366"/>
    </row>
    <row r="3844" spans="15:28">
      <c r="O3844" s="177"/>
      <c r="P3844" s="38"/>
      <c r="Q3844" s="38"/>
      <c r="R3844" s="178"/>
      <c r="S3844" s="38"/>
      <c r="T3844" s="178"/>
      <c r="U3844" s="38"/>
      <c r="AA3844" s="8"/>
      <c r="AB3844" s="366"/>
    </row>
    <row r="3845" spans="15:28">
      <c r="O3845" s="177"/>
      <c r="P3845" s="38"/>
      <c r="Q3845" s="38"/>
      <c r="R3845" s="178"/>
      <c r="S3845" s="38"/>
      <c r="T3845" s="178"/>
      <c r="U3845" s="38"/>
      <c r="AA3845" s="8"/>
      <c r="AB3845" s="366"/>
    </row>
    <row r="3846" spans="15:28">
      <c r="O3846" s="177"/>
      <c r="P3846" s="38"/>
      <c r="Q3846" s="38"/>
      <c r="R3846" s="178"/>
      <c r="S3846" s="38"/>
      <c r="T3846" s="178"/>
      <c r="U3846" s="38"/>
      <c r="AA3846" s="8"/>
      <c r="AB3846" s="366"/>
    </row>
    <row r="3847" spans="15:28">
      <c r="O3847" s="177"/>
      <c r="P3847" s="38"/>
      <c r="Q3847" s="38"/>
      <c r="R3847" s="178"/>
      <c r="S3847" s="38"/>
      <c r="T3847" s="178"/>
      <c r="U3847" s="38"/>
      <c r="AA3847" s="8"/>
      <c r="AB3847" s="366"/>
    </row>
    <row r="3848" spans="15:28">
      <c r="O3848" s="177"/>
      <c r="P3848" s="38"/>
      <c r="Q3848" s="38"/>
      <c r="R3848" s="178"/>
      <c r="S3848" s="38"/>
      <c r="T3848" s="178"/>
      <c r="U3848" s="38"/>
      <c r="AA3848" s="8"/>
      <c r="AB3848" s="366"/>
    </row>
    <row r="3849" spans="15:28">
      <c r="O3849" s="177"/>
      <c r="P3849" s="38"/>
      <c r="Q3849" s="38"/>
      <c r="R3849" s="178"/>
      <c r="S3849" s="38"/>
      <c r="T3849" s="178"/>
      <c r="U3849" s="38"/>
      <c r="AA3849" s="8"/>
      <c r="AB3849" s="366"/>
    </row>
    <row r="3850" spans="15:28">
      <c r="O3850" s="177"/>
      <c r="P3850" s="38"/>
      <c r="Q3850" s="38"/>
      <c r="R3850" s="178"/>
      <c r="S3850" s="38"/>
      <c r="T3850" s="178"/>
      <c r="U3850" s="38"/>
      <c r="AA3850" s="8"/>
      <c r="AB3850" s="366"/>
    </row>
    <row r="3851" spans="15:28">
      <c r="O3851" s="177"/>
      <c r="P3851" s="38"/>
      <c r="Q3851" s="38"/>
      <c r="R3851" s="178"/>
      <c r="S3851" s="38"/>
      <c r="T3851" s="178"/>
      <c r="U3851" s="38"/>
      <c r="AA3851" s="8"/>
      <c r="AB3851" s="366"/>
    </row>
    <row r="3852" spans="15:28">
      <c r="O3852" s="177"/>
      <c r="P3852" s="38"/>
      <c r="Q3852" s="38"/>
      <c r="R3852" s="178"/>
      <c r="S3852" s="38"/>
      <c r="T3852" s="178"/>
      <c r="U3852" s="38"/>
      <c r="AA3852" s="8"/>
      <c r="AB3852" s="366"/>
    </row>
    <row r="3853" spans="15:28">
      <c r="O3853" s="177"/>
      <c r="P3853" s="38"/>
      <c r="Q3853" s="38"/>
      <c r="R3853" s="178"/>
      <c r="S3853" s="38"/>
      <c r="T3853" s="178"/>
      <c r="U3853" s="38"/>
      <c r="AA3853" s="8"/>
      <c r="AB3853" s="366"/>
    </row>
    <row r="3854" spans="15:28">
      <c r="O3854" s="177"/>
      <c r="P3854" s="38"/>
      <c r="Q3854" s="38"/>
      <c r="R3854" s="178"/>
      <c r="S3854" s="38"/>
      <c r="T3854" s="178"/>
      <c r="U3854" s="38"/>
      <c r="AA3854" s="8"/>
      <c r="AB3854" s="366"/>
    </row>
    <row r="3855" spans="15:28">
      <c r="O3855" s="177"/>
      <c r="P3855" s="38"/>
      <c r="Q3855" s="38"/>
      <c r="R3855" s="178"/>
      <c r="S3855" s="38"/>
      <c r="T3855" s="178"/>
      <c r="U3855" s="38"/>
      <c r="AA3855" s="8"/>
      <c r="AB3855" s="366"/>
    </row>
    <row r="3856" spans="15:28">
      <c r="O3856" s="177"/>
      <c r="P3856" s="38"/>
      <c r="Q3856" s="38"/>
      <c r="R3856" s="178"/>
      <c r="S3856" s="38"/>
      <c r="T3856" s="178"/>
      <c r="U3856" s="38"/>
      <c r="AA3856" s="8"/>
      <c r="AB3856" s="366"/>
    </row>
    <row r="3857" spans="15:28">
      <c r="O3857" s="177"/>
      <c r="P3857" s="38"/>
      <c r="Q3857" s="38"/>
      <c r="R3857" s="178"/>
      <c r="S3857" s="38"/>
      <c r="T3857" s="178"/>
      <c r="U3857" s="38"/>
      <c r="AA3857" s="8"/>
      <c r="AB3857" s="366"/>
    </row>
    <row r="3858" spans="15:28">
      <c r="O3858" s="177"/>
      <c r="P3858" s="38"/>
      <c r="Q3858" s="38"/>
      <c r="R3858" s="178"/>
      <c r="S3858" s="38"/>
      <c r="T3858" s="178"/>
      <c r="U3858" s="38"/>
      <c r="AA3858" s="8"/>
      <c r="AB3858" s="366"/>
    </row>
    <row r="3859" spans="15:28">
      <c r="O3859" s="177"/>
      <c r="P3859" s="38"/>
      <c r="Q3859" s="38"/>
      <c r="R3859" s="178"/>
      <c r="S3859" s="38"/>
      <c r="T3859" s="178"/>
      <c r="U3859" s="38"/>
      <c r="AA3859" s="8"/>
      <c r="AB3859" s="366"/>
    </row>
    <row r="3860" spans="15:28">
      <c r="O3860" s="177"/>
      <c r="P3860" s="38"/>
      <c r="Q3860" s="38"/>
      <c r="R3860" s="178"/>
      <c r="S3860" s="38"/>
      <c r="T3860" s="178"/>
      <c r="U3860" s="38"/>
      <c r="AA3860" s="8"/>
      <c r="AB3860" s="366"/>
    </row>
    <row r="3861" spans="15:28">
      <c r="O3861" s="177"/>
      <c r="P3861" s="38"/>
      <c r="Q3861" s="38"/>
      <c r="R3861" s="178"/>
      <c r="S3861" s="38"/>
      <c r="T3861" s="178"/>
      <c r="U3861" s="38"/>
      <c r="AA3861" s="8"/>
      <c r="AB3861" s="366"/>
    </row>
    <row r="3862" spans="15:28">
      <c r="O3862" s="177"/>
      <c r="P3862" s="38"/>
      <c r="Q3862" s="38"/>
      <c r="R3862" s="178"/>
      <c r="S3862" s="38"/>
      <c r="T3862" s="178"/>
      <c r="U3862" s="38"/>
      <c r="AA3862" s="8"/>
      <c r="AB3862" s="366"/>
    </row>
    <row r="3863" spans="15:28">
      <c r="O3863" s="177"/>
      <c r="P3863" s="38"/>
      <c r="Q3863" s="38"/>
      <c r="R3863" s="178"/>
      <c r="S3863" s="38"/>
      <c r="T3863" s="178"/>
      <c r="U3863" s="38"/>
      <c r="AA3863" s="8"/>
      <c r="AB3863" s="366"/>
    </row>
    <row r="3864" spans="15:28">
      <c r="O3864" s="177"/>
      <c r="P3864" s="38"/>
      <c r="Q3864" s="38"/>
      <c r="R3864" s="178"/>
      <c r="S3864" s="38"/>
      <c r="T3864" s="178"/>
      <c r="U3864" s="38"/>
      <c r="AA3864" s="8"/>
      <c r="AB3864" s="366"/>
    </row>
    <row r="3865" spans="15:28">
      <c r="O3865" s="177"/>
      <c r="P3865" s="38"/>
      <c r="Q3865" s="38"/>
      <c r="R3865" s="178"/>
      <c r="S3865" s="38"/>
      <c r="T3865" s="178"/>
      <c r="U3865" s="38"/>
      <c r="AA3865" s="8"/>
      <c r="AB3865" s="366"/>
    </row>
    <row r="3866" spans="15:28">
      <c r="O3866" s="177"/>
      <c r="P3866" s="38"/>
      <c r="Q3866" s="38"/>
      <c r="R3866" s="178"/>
      <c r="S3866" s="38"/>
      <c r="T3866" s="178"/>
      <c r="U3866" s="38"/>
      <c r="AA3866" s="8"/>
      <c r="AB3866" s="366"/>
    </row>
    <row r="3867" spans="15:28">
      <c r="O3867" s="177"/>
      <c r="P3867" s="38"/>
      <c r="Q3867" s="38"/>
      <c r="R3867" s="178"/>
      <c r="S3867" s="38"/>
      <c r="T3867" s="178"/>
      <c r="U3867" s="38"/>
      <c r="AA3867" s="8"/>
      <c r="AB3867" s="366"/>
    </row>
    <row r="3868" spans="15:28">
      <c r="O3868" s="177"/>
      <c r="P3868" s="38"/>
      <c r="Q3868" s="38"/>
      <c r="R3868" s="178"/>
      <c r="S3868" s="38"/>
      <c r="T3868" s="178"/>
      <c r="U3868" s="38"/>
      <c r="AA3868" s="8"/>
      <c r="AB3868" s="366"/>
    </row>
    <row r="3869" spans="15:28">
      <c r="O3869" s="177"/>
      <c r="P3869" s="38"/>
      <c r="Q3869" s="38"/>
      <c r="R3869" s="178"/>
      <c r="S3869" s="38"/>
      <c r="T3869" s="178"/>
      <c r="U3869" s="38"/>
      <c r="AA3869" s="8"/>
      <c r="AB3869" s="366"/>
    </row>
    <row r="3870" spans="15:28">
      <c r="O3870" s="177"/>
      <c r="P3870" s="38"/>
      <c r="Q3870" s="38"/>
      <c r="R3870" s="178"/>
      <c r="S3870" s="38"/>
      <c r="T3870" s="178"/>
      <c r="U3870" s="38"/>
      <c r="AA3870" s="8"/>
      <c r="AB3870" s="366"/>
    </row>
    <row r="3871" spans="15:28">
      <c r="O3871" s="177"/>
      <c r="P3871" s="38"/>
      <c r="Q3871" s="38"/>
      <c r="R3871" s="178"/>
      <c r="S3871" s="38"/>
      <c r="T3871" s="178"/>
      <c r="U3871" s="38"/>
      <c r="AA3871" s="8"/>
      <c r="AB3871" s="366"/>
    </row>
    <row r="3872" spans="15:28">
      <c r="O3872" s="177"/>
      <c r="P3872" s="38"/>
      <c r="Q3872" s="38"/>
      <c r="R3872" s="178"/>
      <c r="S3872" s="38"/>
      <c r="T3872" s="178"/>
      <c r="U3872" s="38"/>
      <c r="AA3872" s="8"/>
      <c r="AB3872" s="366"/>
    </row>
    <row r="3873" spans="15:28">
      <c r="O3873" s="177"/>
      <c r="P3873" s="38"/>
      <c r="Q3873" s="38"/>
      <c r="R3873" s="178"/>
      <c r="S3873" s="38"/>
      <c r="T3873" s="178"/>
      <c r="U3873" s="38"/>
      <c r="AA3873" s="8"/>
      <c r="AB3873" s="366"/>
    </row>
    <row r="3874" spans="15:28">
      <c r="O3874" s="177"/>
      <c r="P3874" s="38"/>
      <c r="Q3874" s="38"/>
      <c r="R3874" s="178"/>
      <c r="S3874" s="38"/>
      <c r="T3874" s="178"/>
      <c r="U3874" s="38"/>
      <c r="AA3874" s="8"/>
      <c r="AB3874" s="366"/>
    </row>
    <row r="3875" spans="15:28">
      <c r="O3875" s="177"/>
      <c r="P3875" s="38"/>
      <c r="Q3875" s="38"/>
      <c r="R3875" s="178"/>
      <c r="S3875" s="38"/>
      <c r="T3875" s="178"/>
      <c r="U3875" s="38"/>
      <c r="AA3875" s="8"/>
      <c r="AB3875" s="366"/>
    </row>
    <row r="3876" spans="15:28">
      <c r="O3876" s="177"/>
      <c r="P3876" s="38"/>
      <c r="Q3876" s="38"/>
      <c r="R3876" s="178"/>
      <c r="S3876" s="38"/>
      <c r="T3876" s="178"/>
      <c r="U3876" s="38"/>
      <c r="AA3876" s="8"/>
      <c r="AB3876" s="366"/>
    </row>
    <row r="3877" spans="15:28">
      <c r="O3877" s="177"/>
      <c r="P3877" s="38"/>
      <c r="Q3877" s="38"/>
      <c r="R3877" s="178"/>
      <c r="S3877" s="38"/>
      <c r="T3877" s="178"/>
      <c r="U3877" s="38"/>
      <c r="AA3877" s="8"/>
      <c r="AB3877" s="366"/>
    </row>
    <row r="3878" spans="15:28">
      <c r="O3878" s="177"/>
      <c r="P3878" s="38"/>
      <c r="Q3878" s="38"/>
      <c r="R3878" s="178"/>
      <c r="S3878" s="38"/>
      <c r="T3878" s="178"/>
      <c r="U3878" s="38"/>
      <c r="AA3878" s="8"/>
      <c r="AB3878" s="366"/>
    </row>
    <row r="3879" spans="15:28">
      <c r="O3879" s="177"/>
      <c r="P3879" s="38"/>
      <c r="Q3879" s="38"/>
      <c r="R3879" s="178"/>
      <c r="S3879" s="38"/>
      <c r="T3879" s="178"/>
      <c r="U3879" s="38"/>
      <c r="AA3879" s="8"/>
      <c r="AB3879" s="366"/>
    </row>
    <row r="3880" spans="15:28">
      <c r="O3880" s="177"/>
      <c r="P3880" s="38"/>
      <c r="Q3880" s="38"/>
      <c r="R3880" s="178"/>
      <c r="S3880" s="38"/>
      <c r="T3880" s="178"/>
      <c r="U3880" s="38"/>
      <c r="AA3880" s="8"/>
      <c r="AB3880" s="366"/>
    </row>
    <row r="3881" spans="15:28">
      <c r="O3881" s="177"/>
      <c r="P3881" s="38"/>
      <c r="Q3881" s="38"/>
      <c r="R3881" s="178"/>
      <c r="S3881" s="38"/>
      <c r="T3881" s="178"/>
      <c r="U3881" s="38"/>
      <c r="AA3881" s="8"/>
      <c r="AB3881" s="366"/>
    </row>
    <row r="3882" spans="15:28">
      <c r="O3882" s="177"/>
      <c r="P3882" s="38"/>
      <c r="Q3882" s="38"/>
      <c r="R3882" s="178"/>
      <c r="S3882" s="38"/>
      <c r="T3882" s="178"/>
      <c r="U3882" s="38"/>
      <c r="AA3882" s="8"/>
      <c r="AB3882" s="366"/>
    </row>
    <row r="3883" spans="15:28">
      <c r="O3883" s="177"/>
      <c r="P3883" s="38"/>
      <c r="Q3883" s="38"/>
      <c r="R3883" s="178"/>
      <c r="S3883" s="38"/>
      <c r="T3883" s="178"/>
      <c r="U3883" s="38"/>
      <c r="AA3883" s="8"/>
      <c r="AB3883" s="366"/>
    </row>
    <row r="3884" spans="15:28">
      <c r="O3884" s="177"/>
      <c r="P3884" s="38"/>
      <c r="Q3884" s="38"/>
      <c r="R3884" s="178"/>
      <c r="S3884" s="38"/>
      <c r="T3884" s="178"/>
      <c r="U3884" s="38"/>
      <c r="AA3884" s="8"/>
      <c r="AB3884" s="366"/>
    </row>
    <row r="3885" spans="15:28">
      <c r="O3885" s="177"/>
      <c r="P3885" s="38"/>
      <c r="Q3885" s="38"/>
      <c r="R3885" s="178"/>
      <c r="S3885" s="38"/>
      <c r="T3885" s="178"/>
      <c r="U3885" s="38"/>
      <c r="AA3885" s="8"/>
      <c r="AB3885" s="366"/>
    </row>
    <row r="3886" spans="15:28">
      <c r="O3886" s="177"/>
      <c r="P3886" s="38"/>
      <c r="Q3886" s="38"/>
      <c r="R3886" s="178"/>
      <c r="S3886" s="38"/>
      <c r="T3886" s="178"/>
      <c r="U3886" s="38"/>
      <c r="AA3886" s="8"/>
      <c r="AB3886" s="366"/>
    </row>
    <row r="3887" spans="15:28">
      <c r="O3887" s="177"/>
      <c r="P3887" s="38"/>
      <c r="Q3887" s="38"/>
      <c r="R3887" s="178"/>
      <c r="S3887" s="38"/>
      <c r="T3887" s="178"/>
      <c r="U3887" s="38"/>
      <c r="AA3887" s="8"/>
      <c r="AB3887" s="366"/>
    </row>
    <row r="3888" spans="15:28">
      <c r="O3888" s="177"/>
      <c r="P3888" s="38"/>
      <c r="Q3888" s="38"/>
      <c r="R3888" s="178"/>
      <c r="S3888" s="38"/>
      <c r="T3888" s="178"/>
      <c r="U3888" s="38"/>
      <c r="AA3888" s="8"/>
      <c r="AB3888" s="366"/>
    </row>
    <row r="3889" spans="15:28">
      <c r="O3889" s="177"/>
      <c r="P3889" s="38"/>
      <c r="Q3889" s="38"/>
      <c r="R3889" s="178"/>
      <c r="S3889" s="38"/>
      <c r="T3889" s="178"/>
      <c r="U3889" s="38"/>
      <c r="AA3889" s="8"/>
      <c r="AB3889" s="366"/>
    </row>
    <row r="3890" spans="15:28">
      <c r="O3890" s="177"/>
      <c r="P3890" s="38"/>
      <c r="Q3890" s="38"/>
      <c r="R3890" s="178"/>
      <c r="S3890" s="38"/>
      <c r="T3890" s="178"/>
      <c r="U3890" s="38"/>
      <c r="AA3890" s="8"/>
      <c r="AB3890" s="366"/>
    </row>
    <row r="3891" spans="15:28">
      <c r="O3891" s="177"/>
      <c r="P3891" s="38"/>
      <c r="Q3891" s="38"/>
      <c r="R3891" s="178"/>
      <c r="S3891" s="38"/>
      <c r="T3891" s="178"/>
      <c r="U3891" s="38"/>
      <c r="AA3891" s="8"/>
      <c r="AB3891" s="366"/>
    </row>
    <row r="3892" spans="15:28">
      <c r="O3892" s="177"/>
      <c r="P3892" s="38"/>
      <c r="Q3892" s="38"/>
      <c r="R3892" s="178"/>
      <c r="S3892" s="38"/>
      <c r="T3892" s="178"/>
      <c r="U3892" s="38"/>
      <c r="AA3892" s="8"/>
      <c r="AB3892" s="366"/>
    </row>
    <row r="3893" spans="15:28">
      <c r="O3893" s="177"/>
      <c r="P3893" s="38"/>
      <c r="Q3893" s="38"/>
      <c r="R3893" s="178"/>
      <c r="S3893" s="38"/>
      <c r="T3893" s="178"/>
      <c r="U3893" s="38"/>
      <c r="AA3893" s="8"/>
      <c r="AB3893" s="366"/>
    </row>
    <row r="3894" spans="15:28">
      <c r="O3894" s="177"/>
      <c r="P3894" s="38"/>
      <c r="Q3894" s="38"/>
      <c r="R3894" s="178"/>
      <c r="S3894" s="38"/>
      <c r="T3894" s="178"/>
      <c r="U3894" s="38"/>
      <c r="AA3894" s="8"/>
      <c r="AB3894" s="366"/>
    </row>
    <row r="3895" spans="15:28">
      <c r="O3895" s="177"/>
      <c r="P3895" s="38"/>
      <c r="Q3895" s="38"/>
      <c r="R3895" s="178"/>
      <c r="S3895" s="38"/>
      <c r="T3895" s="178"/>
      <c r="U3895" s="38"/>
      <c r="AA3895" s="8"/>
      <c r="AB3895" s="366"/>
    </row>
    <row r="3896" spans="15:28">
      <c r="O3896" s="177"/>
      <c r="P3896" s="38"/>
      <c r="Q3896" s="38"/>
      <c r="R3896" s="178"/>
      <c r="S3896" s="38"/>
      <c r="T3896" s="178"/>
      <c r="U3896" s="38"/>
      <c r="AA3896" s="8"/>
      <c r="AB3896" s="366"/>
    </row>
    <row r="3897" spans="15:28">
      <c r="O3897" s="177"/>
      <c r="P3897" s="38"/>
      <c r="Q3897" s="38"/>
      <c r="R3897" s="178"/>
      <c r="S3897" s="38"/>
      <c r="T3897" s="178"/>
      <c r="U3897" s="38"/>
      <c r="AA3897" s="8"/>
      <c r="AB3897" s="366"/>
    </row>
    <row r="3898" spans="15:28">
      <c r="O3898" s="177"/>
      <c r="P3898" s="38"/>
      <c r="Q3898" s="38"/>
      <c r="R3898" s="178"/>
      <c r="S3898" s="38"/>
      <c r="T3898" s="178"/>
      <c r="U3898" s="38"/>
      <c r="AA3898" s="8"/>
      <c r="AB3898" s="366"/>
    </row>
    <row r="3899" spans="15:28">
      <c r="O3899" s="177"/>
      <c r="P3899" s="38"/>
      <c r="Q3899" s="38"/>
      <c r="R3899" s="178"/>
      <c r="S3899" s="38"/>
      <c r="T3899" s="178"/>
      <c r="U3899" s="38"/>
      <c r="AA3899" s="8"/>
      <c r="AB3899" s="366"/>
    </row>
    <row r="3900" spans="15:28">
      <c r="O3900" s="177"/>
      <c r="P3900" s="38"/>
      <c r="Q3900" s="38"/>
      <c r="R3900" s="178"/>
      <c r="S3900" s="38"/>
      <c r="T3900" s="178"/>
      <c r="U3900" s="38"/>
      <c r="AA3900" s="8"/>
      <c r="AB3900" s="366"/>
    </row>
    <row r="3901" spans="15:28">
      <c r="O3901" s="177"/>
      <c r="P3901" s="38"/>
      <c r="Q3901" s="38"/>
      <c r="R3901" s="178"/>
      <c r="S3901" s="38"/>
      <c r="T3901" s="178"/>
      <c r="U3901" s="38"/>
      <c r="AA3901" s="8"/>
      <c r="AB3901" s="366"/>
    </row>
    <row r="3902" spans="15:28">
      <c r="O3902" s="177"/>
      <c r="P3902" s="38"/>
      <c r="Q3902" s="38"/>
      <c r="R3902" s="178"/>
      <c r="S3902" s="38"/>
      <c r="T3902" s="178"/>
      <c r="U3902" s="38"/>
      <c r="AA3902" s="8"/>
      <c r="AB3902" s="366"/>
    </row>
    <row r="3903" spans="15:28">
      <c r="O3903" s="177"/>
      <c r="P3903" s="38"/>
      <c r="Q3903" s="38"/>
      <c r="R3903" s="178"/>
      <c r="S3903" s="38"/>
      <c r="T3903" s="178"/>
      <c r="U3903" s="38"/>
      <c r="AA3903" s="8"/>
      <c r="AB3903" s="366"/>
    </row>
    <row r="3904" spans="15:28">
      <c r="O3904" s="177"/>
      <c r="P3904" s="38"/>
      <c r="Q3904" s="38"/>
      <c r="R3904" s="178"/>
      <c r="S3904" s="38"/>
      <c r="T3904" s="178"/>
      <c r="U3904" s="38"/>
      <c r="AA3904" s="8"/>
      <c r="AB3904" s="366"/>
    </row>
    <row r="3905" spans="15:28">
      <c r="O3905" s="177"/>
      <c r="P3905" s="38"/>
      <c r="Q3905" s="38"/>
      <c r="R3905" s="178"/>
      <c r="S3905" s="38"/>
      <c r="T3905" s="178"/>
      <c r="U3905" s="38"/>
      <c r="AA3905" s="8"/>
      <c r="AB3905" s="366"/>
    </row>
    <row r="3906" spans="15:28">
      <c r="O3906" s="177"/>
      <c r="P3906" s="38"/>
      <c r="Q3906" s="38"/>
      <c r="R3906" s="178"/>
      <c r="S3906" s="38"/>
      <c r="T3906" s="178"/>
      <c r="U3906" s="38"/>
      <c r="AA3906" s="8"/>
      <c r="AB3906" s="366"/>
    </row>
    <row r="3907" spans="15:28">
      <c r="O3907" s="177"/>
      <c r="P3907" s="38"/>
      <c r="Q3907" s="38"/>
      <c r="R3907" s="178"/>
      <c r="S3907" s="38"/>
      <c r="T3907" s="178"/>
      <c r="U3907" s="38"/>
      <c r="AA3907" s="8"/>
      <c r="AB3907" s="366"/>
    </row>
    <row r="3908" spans="15:28">
      <c r="O3908" s="177"/>
      <c r="P3908" s="38"/>
      <c r="Q3908" s="38"/>
      <c r="R3908" s="178"/>
      <c r="S3908" s="38"/>
      <c r="T3908" s="178"/>
      <c r="U3908" s="38"/>
      <c r="AA3908" s="8"/>
      <c r="AB3908" s="366"/>
    </row>
    <row r="3909" spans="15:28">
      <c r="O3909" s="177"/>
      <c r="P3909" s="38"/>
      <c r="Q3909" s="38"/>
      <c r="R3909" s="178"/>
      <c r="S3909" s="38"/>
      <c r="T3909" s="178"/>
      <c r="U3909" s="38"/>
      <c r="AA3909" s="8"/>
      <c r="AB3909" s="366"/>
    </row>
    <row r="3910" spans="15:28">
      <c r="O3910" s="177"/>
      <c r="P3910" s="38"/>
      <c r="Q3910" s="38"/>
      <c r="R3910" s="178"/>
      <c r="S3910" s="38"/>
      <c r="T3910" s="178"/>
      <c r="U3910" s="38"/>
      <c r="AA3910" s="8"/>
      <c r="AB3910" s="366"/>
    </row>
    <row r="3911" spans="15:28">
      <c r="O3911" s="177"/>
      <c r="P3911" s="38"/>
      <c r="Q3911" s="38"/>
      <c r="R3911" s="178"/>
      <c r="S3911" s="38"/>
      <c r="T3911" s="178"/>
      <c r="U3911" s="38"/>
      <c r="AA3911" s="8"/>
      <c r="AB3911" s="366"/>
    </row>
    <row r="3912" spans="15:28">
      <c r="O3912" s="177"/>
      <c r="P3912" s="38"/>
      <c r="Q3912" s="38"/>
      <c r="R3912" s="178"/>
      <c r="S3912" s="38"/>
      <c r="T3912" s="178"/>
      <c r="U3912" s="38"/>
      <c r="AA3912" s="8"/>
      <c r="AB3912" s="366"/>
    </row>
    <row r="3913" spans="15:28">
      <c r="O3913" s="177"/>
      <c r="P3913" s="38"/>
      <c r="Q3913" s="38"/>
      <c r="R3913" s="178"/>
      <c r="S3913" s="38"/>
      <c r="T3913" s="178"/>
      <c r="U3913" s="38"/>
      <c r="AA3913" s="8"/>
      <c r="AB3913" s="366"/>
    </row>
    <row r="3914" spans="15:28">
      <c r="O3914" s="177"/>
      <c r="P3914" s="38"/>
      <c r="Q3914" s="38"/>
      <c r="R3914" s="178"/>
      <c r="S3914" s="38"/>
      <c r="T3914" s="178"/>
      <c r="U3914" s="38"/>
      <c r="AA3914" s="8"/>
      <c r="AB3914" s="366"/>
    </row>
    <row r="3915" spans="15:28">
      <c r="O3915" s="177"/>
      <c r="P3915" s="38"/>
      <c r="Q3915" s="38"/>
      <c r="R3915" s="178"/>
      <c r="S3915" s="38"/>
      <c r="T3915" s="178"/>
      <c r="U3915" s="38"/>
      <c r="AA3915" s="8"/>
      <c r="AB3915" s="366"/>
    </row>
    <row r="3916" spans="15:28">
      <c r="O3916" s="177"/>
      <c r="P3916" s="38"/>
      <c r="Q3916" s="38"/>
      <c r="R3916" s="178"/>
      <c r="S3916" s="38"/>
      <c r="T3916" s="178"/>
      <c r="U3916" s="38"/>
      <c r="AA3916" s="8"/>
      <c r="AB3916" s="366"/>
    </row>
    <row r="3917" spans="15:28">
      <c r="O3917" s="177"/>
      <c r="P3917" s="38"/>
      <c r="Q3917" s="38"/>
      <c r="R3917" s="178"/>
      <c r="S3917" s="38"/>
      <c r="T3917" s="178"/>
      <c r="U3917" s="38"/>
      <c r="AA3917" s="8"/>
      <c r="AB3917" s="366"/>
    </row>
    <row r="3918" spans="15:28">
      <c r="O3918" s="177"/>
      <c r="P3918" s="38"/>
      <c r="Q3918" s="38"/>
      <c r="R3918" s="178"/>
      <c r="S3918" s="38"/>
      <c r="T3918" s="178"/>
      <c r="U3918" s="38"/>
      <c r="AA3918" s="8"/>
      <c r="AB3918" s="366"/>
    </row>
    <row r="3919" spans="15:28">
      <c r="O3919" s="177"/>
      <c r="P3919" s="38"/>
      <c r="Q3919" s="38"/>
      <c r="R3919" s="178"/>
      <c r="S3919" s="38"/>
      <c r="T3919" s="178"/>
      <c r="U3919" s="38"/>
      <c r="AA3919" s="8"/>
      <c r="AB3919" s="366"/>
    </row>
    <row r="3920" spans="15:28">
      <c r="O3920" s="177"/>
      <c r="P3920" s="38"/>
      <c r="Q3920" s="38"/>
      <c r="R3920" s="178"/>
      <c r="S3920" s="38"/>
      <c r="T3920" s="178"/>
      <c r="U3920" s="38"/>
      <c r="AA3920" s="8"/>
      <c r="AB3920" s="366"/>
    </row>
    <row r="3921" spans="15:28">
      <c r="O3921" s="177"/>
      <c r="P3921" s="38"/>
      <c r="Q3921" s="38"/>
      <c r="R3921" s="178"/>
      <c r="S3921" s="38"/>
      <c r="T3921" s="178"/>
      <c r="U3921" s="38"/>
      <c r="AA3921" s="8"/>
      <c r="AB3921" s="366"/>
    </row>
    <row r="3922" spans="15:28">
      <c r="O3922" s="177"/>
      <c r="P3922" s="38"/>
      <c r="Q3922" s="38"/>
      <c r="R3922" s="178"/>
      <c r="S3922" s="38"/>
      <c r="T3922" s="178"/>
      <c r="U3922" s="38"/>
      <c r="AA3922" s="8"/>
      <c r="AB3922" s="366"/>
    </row>
    <row r="3923" spans="15:28">
      <c r="O3923" s="177"/>
      <c r="P3923" s="38"/>
      <c r="Q3923" s="38"/>
      <c r="R3923" s="178"/>
      <c r="S3923" s="38"/>
      <c r="T3923" s="178"/>
      <c r="U3923" s="38"/>
      <c r="AA3923" s="8"/>
      <c r="AB3923" s="366"/>
    </row>
    <row r="3924" spans="15:28">
      <c r="O3924" s="177"/>
      <c r="P3924" s="38"/>
      <c r="Q3924" s="38"/>
      <c r="R3924" s="178"/>
      <c r="S3924" s="38"/>
      <c r="T3924" s="178"/>
      <c r="U3924" s="38"/>
      <c r="AA3924" s="8"/>
      <c r="AB3924" s="366"/>
    </row>
    <row r="3925" spans="15:28">
      <c r="O3925" s="177"/>
      <c r="P3925" s="38"/>
      <c r="Q3925" s="38"/>
      <c r="R3925" s="178"/>
      <c r="S3925" s="38"/>
      <c r="T3925" s="178"/>
      <c r="U3925" s="38"/>
      <c r="AA3925" s="8"/>
      <c r="AB3925" s="366"/>
    </row>
    <row r="3926" spans="15:28">
      <c r="O3926" s="177"/>
      <c r="P3926" s="38"/>
      <c r="Q3926" s="38"/>
      <c r="R3926" s="178"/>
      <c r="S3926" s="38"/>
      <c r="T3926" s="178"/>
      <c r="U3926" s="38"/>
      <c r="AA3926" s="8"/>
      <c r="AB3926" s="366"/>
    </row>
    <row r="3927" spans="15:28">
      <c r="O3927" s="177"/>
      <c r="P3927" s="38"/>
      <c r="Q3927" s="38"/>
      <c r="R3927" s="178"/>
      <c r="S3927" s="38"/>
      <c r="T3927" s="178"/>
      <c r="U3927" s="38"/>
      <c r="AA3927" s="8"/>
      <c r="AB3927" s="366"/>
    </row>
    <row r="3928" spans="15:28">
      <c r="O3928" s="177"/>
      <c r="P3928" s="38"/>
      <c r="Q3928" s="38"/>
      <c r="R3928" s="178"/>
      <c r="S3928" s="38"/>
      <c r="T3928" s="178"/>
      <c r="U3928" s="38"/>
      <c r="AA3928" s="8"/>
      <c r="AB3928" s="366"/>
    </row>
    <row r="3929" spans="15:28">
      <c r="O3929" s="177"/>
      <c r="P3929" s="38"/>
      <c r="Q3929" s="38"/>
      <c r="R3929" s="178"/>
      <c r="S3929" s="38"/>
      <c r="T3929" s="178"/>
      <c r="U3929" s="38"/>
      <c r="AA3929" s="8"/>
      <c r="AB3929" s="366"/>
    </row>
    <row r="3930" spans="15:28">
      <c r="O3930" s="177"/>
      <c r="P3930" s="38"/>
      <c r="Q3930" s="38"/>
      <c r="R3930" s="178"/>
      <c r="S3930" s="38"/>
      <c r="T3930" s="178"/>
      <c r="U3930" s="38"/>
      <c r="AA3930" s="8"/>
      <c r="AB3930" s="366"/>
    </row>
    <row r="3931" spans="15:28">
      <c r="O3931" s="177"/>
      <c r="P3931" s="38"/>
      <c r="Q3931" s="38"/>
      <c r="R3931" s="178"/>
      <c r="S3931" s="38"/>
      <c r="T3931" s="178"/>
      <c r="U3931" s="38"/>
      <c r="AA3931" s="8"/>
      <c r="AB3931" s="366"/>
    </row>
    <row r="3932" spans="15:28">
      <c r="O3932" s="177"/>
      <c r="P3932" s="38"/>
      <c r="Q3932" s="38"/>
      <c r="R3932" s="178"/>
      <c r="S3932" s="38"/>
      <c r="T3932" s="178"/>
      <c r="U3932" s="38"/>
      <c r="AA3932" s="8"/>
      <c r="AB3932" s="366"/>
    </row>
    <row r="3933" spans="15:28">
      <c r="O3933" s="177"/>
      <c r="P3933" s="38"/>
      <c r="Q3933" s="38"/>
      <c r="R3933" s="178"/>
      <c r="S3933" s="38"/>
      <c r="T3933" s="178"/>
      <c r="U3933" s="38"/>
      <c r="AA3933" s="8"/>
      <c r="AB3933" s="366"/>
    </row>
    <row r="3934" spans="15:28">
      <c r="O3934" s="177"/>
      <c r="P3934" s="38"/>
      <c r="Q3934" s="38"/>
      <c r="R3934" s="178"/>
      <c r="S3934" s="38"/>
      <c r="T3934" s="178"/>
      <c r="U3934" s="38"/>
      <c r="AA3934" s="8"/>
      <c r="AB3934" s="366"/>
    </row>
    <row r="3935" spans="15:28">
      <c r="O3935" s="177"/>
      <c r="P3935" s="38"/>
      <c r="Q3935" s="38"/>
      <c r="R3935" s="178"/>
      <c r="S3935" s="38"/>
      <c r="T3935" s="178"/>
      <c r="U3935" s="38"/>
      <c r="AA3935" s="8"/>
      <c r="AB3935" s="366"/>
    </row>
    <row r="3936" spans="15:28">
      <c r="O3936" s="177"/>
      <c r="P3936" s="38"/>
      <c r="Q3936" s="38"/>
      <c r="R3936" s="178"/>
      <c r="S3936" s="38"/>
      <c r="T3936" s="178"/>
      <c r="U3936" s="38"/>
      <c r="AA3936" s="8"/>
      <c r="AB3936" s="366"/>
    </row>
    <row r="3937" spans="15:28">
      <c r="O3937" s="177"/>
      <c r="P3937" s="38"/>
      <c r="Q3937" s="38"/>
      <c r="R3937" s="178"/>
      <c r="S3937" s="38"/>
      <c r="T3937" s="178"/>
      <c r="U3937" s="38"/>
      <c r="AA3937" s="8"/>
      <c r="AB3937" s="366"/>
    </row>
    <row r="3938" spans="15:28">
      <c r="O3938" s="177"/>
      <c r="P3938" s="38"/>
      <c r="Q3938" s="38"/>
      <c r="R3938" s="178"/>
      <c r="S3938" s="38"/>
      <c r="T3938" s="178"/>
      <c r="U3938" s="38"/>
      <c r="AA3938" s="8"/>
      <c r="AB3938" s="366"/>
    </row>
    <row r="3939" spans="15:28">
      <c r="O3939" s="177"/>
      <c r="P3939" s="38"/>
      <c r="Q3939" s="38"/>
      <c r="R3939" s="178"/>
      <c r="S3939" s="38"/>
      <c r="T3939" s="178"/>
      <c r="U3939" s="38"/>
      <c r="AA3939" s="8"/>
      <c r="AB3939" s="366"/>
    </row>
    <row r="3940" spans="15:28">
      <c r="O3940" s="177"/>
      <c r="P3940" s="38"/>
      <c r="Q3940" s="38"/>
      <c r="R3940" s="178"/>
      <c r="S3940" s="38"/>
      <c r="T3940" s="178"/>
      <c r="U3940" s="38"/>
      <c r="AA3940" s="8"/>
      <c r="AB3940" s="366"/>
    </row>
    <row r="3941" spans="15:28">
      <c r="O3941" s="177"/>
      <c r="P3941" s="38"/>
      <c r="Q3941" s="38"/>
      <c r="R3941" s="178"/>
      <c r="S3941" s="38"/>
      <c r="T3941" s="178"/>
      <c r="U3941" s="38"/>
      <c r="AA3941" s="8"/>
      <c r="AB3941" s="366"/>
    </row>
    <row r="3942" spans="15:28">
      <c r="O3942" s="177"/>
      <c r="P3942" s="38"/>
      <c r="Q3942" s="38"/>
      <c r="R3942" s="178"/>
      <c r="S3942" s="38"/>
      <c r="T3942" s="178"/>
      <c r="U3942" s="38"/>
      <c r="AA3942" s="8"/>
      <c r="AB3942" s="366"/>
    </row>
    <row r="3943" spans="15:28">
      <c r="O3943" s="177"/>
      <c r="P3943" s="38"/>
      <c r="Q3943" s="38"/>
      <c r="R3943" s="178"/>
      <c r="S3943" s="38"/>
      <c r="T3943" s="178"/>
      <c r="U3943" s="38"/>
      <c r="AA3943" s="8"/>
      <c r="AB3943" s="366"/>
    </row>
    <row r="3944" spans="15:28">
      <c r="O3944" s="177"/>
      <c r="P3944" s="38"/>
      <c r="Q3944" s="38"/>
      <c r="R3944" s="178"/>
      <c r="S3944" s="38"/>
      <c r="T3944" s="178"/>
      <c r="U3944" s="38"/>
      <c r="AA3944" s="8"/>
      <c r="AB3944" s="366"/>
    </row>
    <row r="3945" spans="15:28">
      <c r="O3945" s="177"/>
      <c r="P3945" s="38"/>
      <c r="Q3945" s="38"/>
      <c r="R3945" s="178"/>
      <c r="S3945" s="38"/>
      <c r="T3945" s="178"/>
      <c r="U3945" s="38"/>
      <c r="AA3945" s="8"/>
      <c r="AB3945" s="366"/>
    </row>
    <row r="3946" spans="15:28">
      <c r="O3946" s="177"/>
      <c r="P3946" s="38"/>
      <c r="Q3946" s="38"/>
      <c r="R3946" s="178"/>
      <c r="S3946" s="38"/>
      <c r="T3946" s="178"/>
      <c r="U3946" s="38"/>
      <c r="AA3946" s="8"/>
      <c r="AB3946" s="366"/>
    </row>
    <row r="3947" spans="15:28">
      <c r="O3947" s="177"/>
      <c r="P3947" s="38"/>
      <c r="Q3947" s="38"/>
      <c r="R3947" s="178"/>
      <c r="S3947" s="38"/>
      <c r="T3947" s="178"/>
      <c r="U3947" s="38"/>
      <c r="AA3947" s="8"/>
      <c r="AB3947" s="366"/>
    </row>
    <row r="3948" spans="15:28">
      <c r="O3948" s="177"/>
      <c r="P3948" s="38"/>
      <c r="Q3948" s="38"/>
      <c r="R3948" s="178"/>
      <c r="S3948" s="38"/>
      <c r="T3948" s="178"/>
      <c r="U3948" s="38"/>
      <c r="AA3948" s="8"/>
      <c r="AB3948" s="366"/>
    </row>
    <row r="3949" spans="15:28">
      <c r="O3949" s="177"/>
      <c r="P3949" s="38"/>
      <c r="Q3949" s="38"/>
      <c r="R3949" s="178"/>
      <c r="S3949" s="38"/>
      <c r="T3949" s="178"/>
      <c r="U3949" s="38"/>
      <c r="AA3949" s="8"/>
      <c r="AB3949" s="366"/>
    </row>
    <row r="3950" spans="15:28">
      <c r="O3950" s="177"/>
      <c r="P3950" s="38"/>
      <c r="Q3950" s="38"/>
      <c r="R3950" s="178"/>
      <c r="S3950" s="38"/>
      <c r="T3950" s="178"/>
      <c r="U3950" s="38"/>
      <c r="AA3950" s="8"/>
      <c r="AB3950" s="366"/>
    </row>
    <row r="3951" spans="15:28">
      <c r="O3951" s="177"/>
      <c r="P3951" s="38"/>
      <c r="Q3951" s="38"/>
      <c r="R3951" s="178"/>
      <c r="S3951" s="38"/>
      <c r="T3951" s="178"/>
      <c r="U3951" s="38"/>
      <c r="AA3951" s="8"/>
      <c r="AB3951" s="366"/>
    </row>
    <row r="3952" spans="15:28">
      <c r="O3952" s="177"/>
      <c r="P3952" s="38"/>
      <c r="Q3952" s="38"/>
      <c r="R3952" s="178"/>
      <c r="S3952" s="38"/>
      <c r="T3952" s="178"/>
      <c r="U3952" s="38"/>
      <c r="AA3952" s="8"/>
      <c r="AB3952" s="366"/>
    </row>
    <row r="3953" spans="15:28">
      <c r="O3953" s="177"/>
      <c r="P3953" s="38"/>
      <c r="Q3953" s="38"/>
      <c r="R3953" s="178"/>
      <c r="S3953" s="38"/>
      <c r="T3953" s="178"/>
      <c r="U3953" s="38"/>
      <c r="AA3953" s="8"/>
      <c r="AB3953" s="366"/>
    </row>
    <row r="3954" spans="15:28">
      <c r="O3954" s="177"/>
      <c r="P3954" s="38"/>
      <c r="Q3954" s="38"/>
      <c r="R3954" s="178"/>
      <c r="S3954" s="38"/>
      <c r="T3954" s="178"/>
      <c r="U3954" s="38"/>
      <c r="AA3954" s="8"/>
      <c r="AB3954" s="366"/>
    </row>
    <row r="3955" spans="15:28">
      <c r="O3955" s="177"/>
      <c r="P3955" s="38"/>
      <c r="Q3955" s="38"/>
      <c r="R3955" s="178"/>
      <c r="S3955" s="38"/>
      <c r="T3955" s="178"/>
      <c r="U3955" s="38"/>
      <c r="AA3955" s="8"/>
      <c r="AB3955" s="366"/>
    </row>
    <row r="3956" spans="15:28">
      <c r="O3956" s="177"/>
      <c r="P3956" s="38"/>
      <c r="Q3956" s="38"/>
      <c r="R3956" s="178"/>
      <c r="S3956" s="38"/>
      <c r="T3956" s="178"/>
      <c r="U3956" s="38"/>
      <c r="AA3956" s="8"/>
      <c r="AB3956" s="366"/>
    </row>
    <row r="3957" spans="15:28">
      <c r="O3957" s="177"/>
      <c r="P3957" s="38"/>
      <c r="Q3957" s="38"/>
      <c r="R3957" s="178"/>
      <c r="S3957" s="38"/>
      <c r="T3957" s="178"/>
      <c r="U3957" s="38"/>
      <c r="AA3957" s="8"/>
      <c r="AB3957" s="366"/>
    </row>
    <row r="3958" spans="15:28">
      <c r="O3958" s="177"/>
      <c r="P3958" s="38"/>
      <c r="Q3958" s="38"/>
      <c r="R3958" s="178"/>
      <c r="S3958" s="38"/>
      <c r="T3958" s="178"/>
      <c r="U3958" s="38"/>
      <c r="AA3958" s="8"/>
      <c r="AB3958" s="366"/>
    </row>
    <row r="3959" spans="15:28">
      <c r="O3959" s="177"/>
      <c r="P3959" s="38"/>
      <c r="Q3959" s="38"/>
      <c r="R3959" s="178"/>
      <c r="S3959" s="38"/>
      <c r="T3959" s="178"/>
      <c r="U3959" s="38"/>
      <c r="AA3959" s="8"/>
      <c r="AB3959" s="366"/>
    </row>
    <row r="3960" spans="15:28">
      <c r="O3960" s="177"/>
      <c r="P3960" s="38"/>
      <c r="Q3960" s="38"/>
      <c r="R3960" s="178"/>
      <c r="S3960" s="38"/>
      <c r="T3960" s="178"/>
      <c r="U3960" s="38"/>
      <c r="AA3960" s="8"/>
      <c r="AB3960" s="366"/>
    </row>
    <row r="3961" spans="15:28">
      <c r="O3961" s="177"/>
      <c r="P3961" s="38"/>
      <c r="Q3961" s="38"/>
      <c r="R3961" s="178"/>
      <c r="S3961" s="38"/>
      <c r="T3961" s="178"/>
      <c r="U3961" s="38"/>
      <c r="AA3961" s="8"/>
      <c r="AB3961" s="366"/>
    </row>
    <row r="3962" spans="15:28">
      <c r="O3962" s="177"/>
      <c r="P3962" s="38"/>
      <c r="Q3962" s="38"/>
      <c r="R3962" s="178"/>
      <c r="S3962" s="38"/>
      <c r="T3962" s="178"/>
      <c r="U3962" s="38"/>
      <c r="AA3962" s="8"/>
      <c r="AB3962" s="366"/>
    </row>
    <row r="3963" spans="15:28">
      <c r="O3963" s="177"/>
      <c r="P3963" s="38"/>
      <c r="Q3963" s="38"/>
      <c r="R3963" s="178"/>
      <c r="S3963" s="38"/>
      <c r="T3963" s="178"/>
      <c r="U3963" s="38"/>
      <c r="AA3963" s="8"/>
      <c r="AB3963" s="366"/>
    </row>
    <row r="3964" spans="15:28">
      <c r="O3964" s="177"/>
      <c r="P3964" s="38"/>
      <c r="Q3964" s="38"/>
      <c r="R3964" s="178"/>
      <c r="S3964" s="38"/>
      <c r="T3964" s="178"/>
      <c r="U3964" s="38"/>
      <c r="AA3964" s="8"/>
      <c r="AB3964" s="366"/>
    </row>
    <row r="3965" spans="15:28">
      <c r="O3965" s="177"/>
      <c r="P3965" s="38"/>
      <c r="Q3965" s="38"/>
      <c r="R3965" s="178"/>
      <c r="S3965" s="38"/>
      <c r="T3965" s="178"/>
      <c r="U3965" s="38"/>
      <c r="AA3965" s="8"/>
      <c r="AB3965" s="366"/>
    </row>
    <row r="3966" spans="15:28">
      <c r="O3966" s="177"/>
      <c r="P3966" s="38"/>
      <c r="Q3966" s="38"/>
      <c r="R3966" s="178"/>
      <c r="S3966" s="38"/>
      <c r="T3966" s="178"/>
      <c r="U3966" s="38"/>
      <c r="AA3966" s="8"/>
      <c r="AB3966" s="366"/>
    </row>
    <row r="3967" spans="15:28">
      <c r="O3967" s="177"/>
      <c r="P3967" s="38"/>
      <c r="Q3967" s="38"/>
      <c r="R3967" s="178"/>
      <c r="S3967" s="38"/>
      <c r="T3967" s="178"/>
      <c r="U3967" s="38"/>
      <c r="AA3967" s="8"/>
      <c r="AB3967" s="366"/>
    </row>
    <row r="3968" spans="15:28">
      <c r="O3968" s="177"/>
      <c r="P3968" s="38"/>
      <c r="Q3968" s="38"/>
      <c r="R3968" s="178"/>
      <c r="S3968" s="38"/>
      <c r="T3968" s="178"/>
      <c r="U3968" s="38"/>
      <c r="AA3968" s="8"/>
      <c r="AB3968" s="366"/>
    </row>
    <row r="3969" spans="15:28">
      <c r="O3969" s="177"/>
      <c r="P3969" s="38"/>
      <c r="Q3969" s="38"/>
      <c r="R3969" s="178"/>
      <c r="S3969" s="38"/>
      <c r="T3969" s="178"/>
      <c r="U3969" s="38"/>
      <c r="AA3969" s="8"/>
      <c r="AB3969" s="366"/>
    </row>
    <row r="3970" spans="15:28">
      <c r="O3970" s="177"/>
      <c r="P3970" s="38"/>
      <c r="Q3970" s="38"/>
      <c r="R3970" s="178"/>
      <c r="S3970" s="38"/>
      <c r="T3970" s="178"/>
      <c r="U3970" s="38"/>
      <c r="AA3970" s="8"/>
      <c r="AB3970" s="366"/>
    </row>
    <row r="3971" spans="15:28">
      <c r="O3971" s="177"/>
      <c r="P3971" s="38"/>
      <c r="Q3971" s="38"/>
      <c r="R3971" s="178"/>
      <c r="S3971" s="38"/>
      <c r="T3971" s="178"/>
      <c r="U3971" s="38"/>
      <c r="AA3971" s="8"/>
      <c r="AB3971" s="366"/>
    </row>
    <row r="3972" spans="15:28">
      <c r="O3972" s="177"/>
      <c r="P3972" s="38"/>
      <c r="Q3972" s="38"/>
      <c r="R3972" s="178"/>
      <c r="S3972" s="38"/>
      <c r="T3972" s="178"/>
      <c r="U3972" s="38"/>
      <c r="AA3972" s="8"/>
      <c r="AB3972" s="366"/>
    </row>
    <row r="3973" spans="15:28">
      <c r="O3973" s="177"/>
      <c r="P3973" s="38"/>
      <c r="Q3973" s="38"/>
      <c r="R3973" s="178"/>
      <c r="S3973" s="38"/>
      <c r="T3973" s="178"/>
      <c r="U3973" s="38"/>
      <c r="AA3973" s="8"/>
      <c r="AB3973" s="366"/>
    </row>
    <row r="3974" spans="15:28">
      <c r="O3974" s="177"/>
      <c r="P3974" s="38"/>
      <c r="Q3974" s="38"/>
      <c r="R3974" s="178"/>
      <c r="S3974" s="38"/>
      <c r="T3974" s="178"/>
      <c r="U3974" s="38"/>
      <c r="AA3974" s="8"/>
      <c r="AB3974" s="366"/>
    </row>
    <row r="3975" spans="15:28">
      <c r="O3975" s="177"/>
      <c r="P3975" s="38"/>
      <c r="Q3975" s="38"/>
      <c r="R3975" s="178"/>
      <c r="S3975" s="38"/>
      <c r="T3975" s="178"/>
      <c r="U3975" s="38"/>
      <c r="AA3975" s="8"/>
      <c r="AB3975" s="366"/>
    </row>
    <row r="3976" spans="15:28">
      <c r="O3976" s="177"/>
      <c r="P3976" s="38"/>
      <c r="Q3976" s="38"/>
      <c r="R3976" s="178"/>
      <c r="S3976" s="38"/>
      <c r="T3976" s="178"/>
      <c r="U3976" s="38"/>
      <c r="AA3976" s="8"/>
      <c r="AB3976" s="366"/>
    </row>
    <row r="3977" spans="15:28">
      <c r="O3977" s="177"/>
      <c r="P3977" s="38"/>
      <c r="Q3977" s="38"/>
      <c r="R3977" s="178"/>
      <c r="S3977" s="38"/>
      <c r="T3977" s="178"/>
      <c r="U3977" s="38"/>
      <c r="AA3977" s="8"/>
      <c r="AB3977" s="366"/>
    </row>
    <row r="3978" spans="15:28">
      <c r="O3978" s="177"/>
      <c r="P3978" s="38"/>
      <c r="Q3978" s="38"/>
      <c r="R3978" s="178"/>
      <c r="S3978" s="38"/>
      <c r="T3978" s="178"/>
      <c r="U3978" s="38"/>
      <c r="AA3978" s="8"/>
      <c r="AB3978" s="366"/>
    </row>
    <row r="3979" spans="15:28">
      <c r="O3979" s="177"/>
      <c r="P3979" s="38"/>
      <c r="Q3979" s="38"/>
      <c r="R3979" s="178"/>
      <c r="S3979" s="38"/>
      <c r="T3979" s="178"/>
      <c r="U3979" s="38"/>
      <c r="AA3979" s="8"/>
      <c r="AB3979" s="366"/>
    </row>
    <row r="3980" spans="15:28">
      <c r="O3980" s="177"/>
      <c r="P3980" s="38"/>
      <c r="Q3980" s="38"/>
      <c r="R3980" s="178"/>
      <c r="S3980" s="38"/>
      <c r="T3980" s="178"/>
      <c r="U3980" s="38"/>
      <c r="AA3980" s="8"/>
      <c r="AB3980" s="366"/>
    </row>
    <row r="3981" spans="15:28">
      <c r="O3981" s="177"/>
      <c r="P3981" s="38"/>
      <c r="Q3981" s="38"/>
      <c r="R3981" s="178"/>
      <c r="S3981" s="38"/>
      <c r="T3981" s="178"/>
      <c r="U3981" s="38"/>
      <c r="AA3981" s="8"/>
      <c r="AB3981" s="366"/>
    </row>
    <row r="3982" spans="15:28">
      <c r="O3982" s="177"/>
      <c r="P3982" s="38"/>
      <c r="Q3982" s="38"/>
      <c r="R3982" s="178"/>
      <c r="S3982" s="38"/>
      <c r="T3982" s="178"/>
      <c r="U3982" s="38"/>
      <c r="AA3982" s="8"/>
      <c r="AB3982" s="366"/>
    </row>
    <row r="3983" spans="15:28">
      <c r="O3983" s="177"/>
      <c r="P3983" s="38"/>
      <c r="Q3983" s="38"/>
      <c r="R3983" s="178"/>
      <c r="S3983" s="38"/>
      <c r="T3983" s="178"/>
      <c r="U3983" s="38"/>
      <c r="AA3983" s="8"/>
      <c r="AB3983" s="366"/>
    </row>
    <row r="3984" spans="15:28">
      <c r="O3984" s="177"/>
      <c r="P3984" s="38"/>
      <c r="Q3984" s="38"/>
      <c r="R3984" s="178"/>
      <c r="S3984" s="38"/>
      <c r="T3984" s="178"/>
      <c r="U3984" s="38"/>
      <c r="AA3984" s="8"/>
      <c r="AB3984" s="366"/>
    </row>
    <row r="3985" spans="15:28">
      <c r="O3985" s="177"/>
      <c r="P3985" s="38"/>
      <c r="Q3985" s="38"/>
      <c r="R3985" s="178"/>
      <c r="S3985" s="38"/>
      <c r="T3985" s="178"/>
      <c r="U3985" s="38"/>
      <c r="AA3985" s="8"/>
      <c r="AB3985" s="366"/>
    </row>
    <row r="3986" spans="15:28">
      <c r="O3986" s="177"/>
      <c r="P3986" s="38"/>
      <c r="Q3986" s="38"/>
      <c r="R3986" s="178"/>
      <c r="S3986" s="38"/>
      <c r="T3986" s="178"/>
      <c r="U3986" s="38"/>
      <c r="AA3986" s="8"/>
      <c r="AB3986" s="366"/>
    </row>
    <row r="3987" spans="15:28">
      <c r="O3987" s="177"/>
      <c r="P3987" s="38"/>
      <c r="Q3987" s="38"/>
      <c r="R3987" s="178"/>
      <c r="S3987" s="38"/>
      <c r="T3987" s="178"/>
      <c r="U3987" s="38"/>
      <c r="AA3987" s="8"/>
      <c r="AB3987" s="366"/>
    </row>
    <row r="3988" spans="15:28">
      <c r="O3988" s="177"/>
      <c r="P3988" s="38"/>
      <c r="Q3988" s="38"/>
      <c r="R3988" s="178"/>
      <c r="S3988" s="38"/>
      <c r="T3988" s="178"/>
      <c r="U3988" s="38"/>
      <c r="AA3988" s="8"/>
      <c r="AB3988" s="366"/>
    </row>
    <row r="3989" spans="15:28">
      <c r="O3989" s="177"/>
      <c r="P3989" s="38"/>
      <c r="Q3989" s="38"/>
      <c r="R3989" s="178"/>
      <c r="S3989" s="38"/>
      <c r="T3989" s="178"/>
      <c r="U3989" s="38"/>
      <c r="AA3989" s="8"/>
      <c r="AB3989" s="366"/>
    </row>
    <row r="3990" spans="15:28">
      <c r="O3990" s="177"/>
      <c r="P3990" s="38"/>
      <c r="Q3990" s="38"/>
      <c r="R3990" s="178"/>
      <c r="S3990" s="38"/>
      <c r="T3990" s="178"/>
      <c r="U3990" s="38"/>
      <c r="AA3990" s="8"/>
      <c r="AB3990" s="366"/>
    </row>
    <row r="3991" spans="15:28">
      <c r="O3991" s="177"/>
      <c r="P3991" s="38"/>
      <c r="Q3991" s="38"/>
      <c r="R3991" s="178"/>
      <c r="S3991" s="38"/>
      <c r="T3991" s="178"/>
      <c r="U3991" s="38"/>
      <c r="AA3991" s="8"/>
      <c r="AB3991" s="366"/>
    </row>
    <row r="3992" spans="15:28">
      <c r="O3992" s="177"/>
      <c r="P3992" s="38"/>
      <c r="Q3992" s="38"/>
      <c r="R3992" s="178"/>
      <c r="S3992" s="38"/>
      <c r="T3992" s="178"/>
      <c r="U3992" s="38"/>
      <c r="AA3992" s="8"/>
      <c r="AB3992" s="366"/>
    </row>
    <row r="3993" spans="15:28">
      <c r="O3993" s="177"/>
      <c r="P3993" s="38"/>
      <c r="Q3993" s="38"/>
      <c r="R3993" s="178"/>
      <c r="S3993" s="38"/>
      <c r="T3993" s="178"/>
      <c r="U3993" s="38"/>
      <c r="AA3993" s="8"/>
      <c r="AB3993" s="366"/>
    </row>
    <row r="3994" spans="15:28">
      <c r="O3994" s="177"/>
      <c r="P3994" s="38"/>
      <c r="Q3994" s="38"/>
      <c r="R3994" s="178"/>
      <c r="S3994" s="38"/>
      <c r="T3994" s="178"/>
      <c r="U3994" s="38"/>
      <c r="AA3994" s="8"/>
      <c r="AB3994" s="366"/>
    </row>
    <row r="3995" spans="15:28">
      <c r="O3995" s="177"/>
      <c r="P3995" s="38"/>
      <c r="Q3995" s="38"/>
      <c r="R3995" s="178"/>
      <c r="S3995" s="38"/>
      <c r="T3995" s="178"/>
      <c r="U3995" s="38"/>
      <c r="AA3995" s="8"/>
      <c r="AB3995" s="366"/>
    </row>
    <row r="3996" spans="15:28">
      <c r="O3996" s="177"/>
      <c r="P3996" s="38"/>
      <c r="Q3996" s="38"/>
      <c r="R3996" s="178"/>
      <c r="S3996" s="38"/>
      <c r="T3996" s="178"/>
      <c r="U3996" s="38"/>
      <c r="AA3996" s="8"/>
      <c r="AB3996" s="366"/>
    </row>
    <row r="3997" spans="15:28">
      <c r="O3997" s="177"/>
      <c r="P3997" s="38"/>
      <c r="Q3997" s="38"/>
      <c r="R3997" s="178"/>
      <c r="S3997" s="38"/>
      <c r="T3997" s="178"/>
      <c r="U3997" s="38"/>
      <c r="AA3997" s="8"/>
      <c r="AB3997" s="366"/>
    </row>
    <row r="3998" spans="15:28">
      <c r="O3998" s="177"/>
      <c r="P3998" s="38"/>
      <c r="Q3998" s="38"/>
      <c r="R3998" s="178"/>
      <c r="S3998" s="38"/>
      <c r="T3998" s="178"/>
      <c r="U3998" s="38"/>
      <c r="AA3998" s="8"/>
      <c r="AB3998" s="366"/>
    </row>
    <row r="3999" spans="15:28">
      <c r="O3999" s="177"/>
      <c r="P3999" s="38"/>
      <c r="Q3999" s="38"/>
      <c r="R3999" s="178"/>
      <c r="S3999" s="38"/>
      <c r="T3999" s="178"/>
      <c r="U3999" s="38"/>
      <c r="AA3999" s="8"/>
      <c r="AB3999" s="366"/>
    </row>
    <row r="4000" spans="15:28">
      <c r="O4000" s="177"/>
      <c r="P4000" s="38"/>
      <c r="Q4000" s="38"/>
      <c r="R4000" s="178"/>
      <c r="S4000" s="38"/>
      <c r="T4000" s="178"/>
      <c r="U4000" s="38"/>
      <c r="AA4000" s="8"/>
      <c r="AB4000" s="366"/>
    </row>
    <row r="4001" spans="15:28">
      <c r="O4001" s="177"/>
      <c r="P4001" s="38"/>
      <c r="Q4001" s="38"/>
      <c r="R4001" s="178"/>
      <c r="S4001" s="38"/>
      <c r="T4001" s="178"/>
      <c r="U4001" s="38"/>
      <c r="AA4001" s="8"/>
      <c r="AB4001" s="366"/>
    </row>
    <row r="4002" spans="15:28">
      <c r="O4002" s="177"/>
      <c r="P4002" s="38"/>
      <c r="Q4002" s="38"/>
      <c r="R4002" s="178"/>
      <c r="S4002" s="38"/>
      <c r="T4002" s="178"/>
      <c r="U4002" s="38"/>
      <c r="AA4002" s="8"/>
      <c r="AB4002" s="366"/>
    </row>
    <row r="4003" spans="15:28">
      <c r="O4003" s="177"/>
      <c r="P4003" s="38"/>
      <c r="Q4003" s="38"/>
      <c r="R4003" s="178"/>
      <c r="S4003" s="38"/>
      <c r="T4003" s="178"/>
      <c r="U4003" s="38"/>
      <c r="AA4003" s="8"/>
      <c r="AB4003" s="366"/>
    </row>
    <row r="4004" spans="15:28">
      <c r="O4004" s="177"/>
      <c r="P4004" s="38"/>
      <c r="Q4004" s="38"/>
      <c r="R4004" s="178"/>
      <c r="S4004" s="38"/>
      <c r="T4004" s="178"/>
      <c r="U4004" s="38"/>
      <c r="AA4004" s="8"/>
      <c r="AB4004" s="366"/>
    </row>
    <row r="4005" spans="15:28">
      <c r="O4005" s="177"/>
      <c r="P4005" s="38"/>
      <c r="Q4005" s="38"/>
      <c r="R4005" s="178"/>
      <c r="S4005" s="38"/>
      <c r="T4005" s="178"/>
      <c r="U4005" s="38"/>
      <c r="AA4005" s="8"/>
      <c r="AB4005" s="366"/>
    </row>
    <row r="4006" spans="15:28">
      <c r="O4006" s="177"/>
      <c r="P4006" s="38"/>
      <c r="Q4006" s="38"/>
      <c r="R4006" s="178"/>
      <c r="S4006" s="38"/>
      <c r="T4006" s="178"/>
      <c r="U4006" s="38"/>
      <c r="AA4006" s="8"/>
      <c r="AB4006" s="366"/>
    </row>
    <row r="4007" spans="15:28">
      <c r="O4007" s="177"/>
      <c r="P4007" s="38"/>
      <c r="Q4007" s="38"/>
      <c r="R4007" s="178"/>
      <c r="S4007" s="38"/>
      <c r="T4007" s="178"/>
      <c r="U4007" s="38"/>
      <c r="AA4007" s="8"/>
      <c r="AB4007" s="366"/>
    </row>
    <row r="4008" spans="15:28">
      <c r="O4008" s="177"/>
      <c r="P4008" s="38"/>
      <c r="Q4008" s="38"/>
      <c r="R4008" s="178"/>
      <c r="S4008" s="38"/>
      <c r="T4008" s="178"/>
      <c r="U4008" s="38"/>
      <c r="AA4008" s="8"/>
      <c r="AB4008" s="366"/>
    </row>
    <row r="4009" spans="15:28">
      <c r="O4009" s="177"/>
      <c r="P4009" s="38"/>
      <c r="Q4009" s="38"/>
      <c r="R4009" s="178"/>
      <c r="S4009" s="38"/>
      <c r="T4009" s="178"/>
      <c r="U4009" s="38"/>
      <c r="AA4009" s="8"/>
      <c r="AB4009" s="366"/>
    </row>
    <row r="4010" spans="15:28">
      <c r="O4010" s="177"/>
      <c r="P4010" s="38"/>
      <c r="Q4010" s="38"/>
      <c r="R4010" s="178"/>
      <c r="S4010" s="38"/>
      <c r="T4010" s="178"/>
      <c r="U4010" s="38"/>
      <c r="AA4010" s="8"/>
      <c r="AB4010" s="366"/>
    </row>
    <row r="4011" spans="15:28">
      <c r="O4011" s="177"/>
      <c r="P4011" s="38"/>
      <c r="Q4011" s="38"/>
      <c r="R4011" s="178"/>
      <c r="S4011" s="38"/>
      <c r="T4011" s="178"/>
      <c r="U4011" s="38"/>
      <c r="AA4011" s="8"/>
      <c r="AB4011" s="366"/>
    </row>
    <row r="4012" spans="15:28">
      <c r="O4012" s="177"/>
      <c r="P4012" s="38"/>
      <c r="Q4012" s="38"/>
      <c r="R4012" s="178"/>
      <c r="S4012" s="38"/>
      <c r="T4012" s="178"/>
      <c r="U4012" s="38"/>
      <c r="AA4012" s="8"/>
      <c r="AB4012" s="366"/>
    </row>
    <row r="4013" spans="15:28">
      <c r="O4013" s="177"/>
      <c r="P4013" s="38"/>
      <c r="Q4013" s="38"/>
      <c r="R4013" s="178"/>
      <c r="S4013" s="38"/>
      <c r="T4013" s="178"/>
      <c r="U4013" s="38"/>
      <c r="AA4013" s="8"/>
      <c r="AB4013" s="366"/>
    </row>
    <row r="4014" spans="15:28">
      <c r="O4014" s="177"/>
      <c r="P4014" s="38"/>
      <c r="Q4014" s="38"/>
      <c r="R4014" s="178"/>
      <c r="S4014" s="38"/>
      <c r="T4014" s="178"/>
      <c r="U4014" s="38"/>
      <c r="AA4014" s="8"/>
      <c r="AB4014" s="366"/>
    </row>
    <row r="4015" spans="15:28">
      <c r="O4015" s="177"/>
      <c r="P4015" s="38"/>
      <c r="Q4015" s="38"/>
      <c r="R4015" s="178"/>
      <c r="S4015" s="38"/>
      <c r="T4015" s="178"/>
      <c r="U4015" s="38"/>
      <c r="AA4015" s="8"/>
      <c r="AB4015" s="366"/>
    </row>
    <row r="4016" spans="15:28">
      <c r="O4016" s="177"/>
      <c r="P4016" s="38"/>
      <c r="Q4016" s="38"/>
      <c r="R4016" s="178"/>
      <c r="S4016" s="38"/>
      <c r="T4016" s="178"/>
      <c r="U4016" s="38"/>
      <c r="AA4016" s="8"/>
      <c r="AB4016" s="366"/>
    </row>
    <row r="4017" spans="15:28">
      <c r="O4017" s="177"/>
      <c r="P4017" s="38"/>
      <c r="Q4017" s="38"/>
      <c r="R4017" s="178"/>
      <c r="S4017" s="38"/>
      <c r="T4017" s="178"/>
      <c r="U4017" s="38"/>
      <c r="AA4017" s="8"/>
      <c r="AB4017" s="366"/>
    </row>
    <row r="4018" spans="15:28">
      <c r="O4018" s="177"/>
      <c r="P4018" s="38"/>
      <c r="Q4018" s="38"/>
      <c r="R4018" s="178"/>
      <c r="S4018" s="38"/>
      <c r="T4018" s="178"/>
      <c r="U4018" s="38"/>
      <c r="AA4018" s="8"/>
      <c r="AB4018" s="366"/>
    </row>
    <row r="4019" spans="15:28">
      <c r="O4019" s="177"/>
      <c r="P4019" s="38"/>
      <c r="Q4019" s="38"/>
      <c r="R4019" s="178"/>
      <c r="S4019" s="38"/>
      <c r="T4019" s="178"/>
      <c r="U4019" s="38"/>
      <c r="AA4019" s="8"/>
      <c r="AB4019" s="366"/>
    </row>
    <row r="4020" spans="15:28">
      <c r="O4020" s="177"/>
      <c r="P4020" s="38"/>
      <c r="Q4020" s="38"/>
      <c r="R4020" s="178"/>
      <c r="S4020" s="38"/>
      <c r="T4020" s="178"/>
      <c r="U4020" s="38"/>
      <c r="AA4020" s="8"/>
      <c r="AB4020" s="366"/>
    </row>
    <row r="4021" spans="15:28">
      <c r="O4021" s="177"/>
      <c r="P4021" s="38"/>
      <c r="Q4021" s="38"/>
      <c r="R4021" s="178"/>
      <c r="S4021" s="38"/>
      <c r="T4021" s="178"/>
      <c r="U4021" s="38"/>
      <c r="AA4021" s="8"/>
      <c r="AB4021" s="366"/>
    </row>
    <row r="4022" spans="15:28">
      <c r="O4022" s="177"/>
      <c r="P4022" s="38"/>
      <c r="Q4022" s="38"/>
      <c r="R4022" s="178"/>
      <c r="S4022" s="38"/>
      <c r="T4022" s="178"/>
      <c r="U4022" s="38"/>
      <c r="AA4022" s="8"/>
      <c r="AB4022" s="366"/>
    </row>
    <row r="4023" spans="15:28">
      <c r="O4023" s="177"/>
      <c r="P4023" s="38"/>
      <c r="Q4023" s="38"/>
      <c r="R4023" s="178"/>
      <c r="S4023" s="38"/>
      <c r="T4023" s="178"/>
      <c r="U4023" s="38"/>
      <c r="AA4023" s="8"/>
      <c r="AB4023" s="366"/>
    </row>
    <row r="4024" spans="15:28">
      <c r="O4024" s="177"/>
      <c r="P4024" s="38"/>
      <c r="Q4024" s="38"/>
      <c r="R4024" s="178"/>
      <c r="S4024" s="38"/>
      <c r="T4024" s="178"/>
      <c r="U4024" s="38"/>
      <c r="AA4024" s="8"/>
      <c r="AB4024" s="366"/>
    </row>
    <row r="4025" spans="15:28">
      <c r="O4025" s="177"/>
      <c r="P4025" s="38"/>
      <c r="Q4025" s="38"/>
      <c r="R4025" s="178"/>
      <c r="S4025" s="38"/>
      <c r="T4025" s="178"/>
      <c r="U4025" s="38"/>
      <c r="AA4025" s="8"/>
      <c r="AB4025" s="366"/>
    </row>
    <row r="4026" spans="15:28">
      <c r="O4026" s="177"/>
      <c r="P4026" s="38"/>
      <c r="Q4026" s="38"/>
      <c r="R4026" s="178"/>
      <c r="S4026" s="38"/>
      <c r="T4026" s="178"/>
      <c r="U4026" s="38"/>
      <c r="AA4026" s="8"/>
      <c r="AB4026" s="366"/>
    </row>
    <row r="4027" spans="15:28">
      <c r="O4027" s="177"/>
      <c r="P4027" s="38"/>
      <c r="Q4027" s="38"/>
      <c r="R4027" s="178"/>
      <c r="S4027" s="38"/>
      <c r="T4027" s="178"/>
      <c r="U4027" s="38"/>
      <c r="AA4027" s="8"/>
      <c r="AB4027" s="366"/>
    </row>
    <row r="4028" spans="15:28">
      <c r="O4028" s="177"/>
      <c r="P4028" s="38"/>
      <c r="Q4028" s="38"/>
      <c r="R4028" s="178"/>
      <c r="S4028" s="38"/>
      <c r="T4028" s="178"/>
      <c r="U4028" s="38"/>
      <c r="AA4028" s="8"/>
      <c r="AB4028" s="366"/>
    </row>
    <row r="4029" spans="15:28">
      <c r="O4029" s="177"/>
      <c r="P4029" s="38"/>
      <c r="Q4029" s="38"/>
      <c r="R4029" s="178"/>
      <c r="S4029" s="38"/>
      <c r="T4029" s="178"/>
      <c r="U4029" s="38"/>
      <c r="AA4029" s="8"/>
      <c r="AB4029" s="366"/>
    </row>
    <row r="4030" spans="15:28">
      <c r="O4030" s="177"/>
      <c r="P4030" s="38"/>
      <c r="Q4030" s="38"/>
      <c r="R4030" s="178"/>
      <c r="S4030" s="38"/>
      <c r="T4030" s="178"/>
      <c r="U4030" s="38"/>
      <c r="AA4030" s="8"/>
      <c r="AB4030" s="366"/>
    </row>
    <row r="4031" spans="15:28">
      <c r="O4031" s="177"/>
      <c r="P4031" s="38"/>
      <c r="Q4031" s="38"/>
      <c r="R4031" s="178"/>
      <c r="S4031" s="38"/>
      <c r="T4031" s="178"/>
      <c r="U4031" s="38"/>
      <c r="AA4031" s="8"/>
      <c r="AB4031" s="366"/>
    </row>
    <row r="4032" spans="15:28">
      <c r="O4032" s="177"/>
      <c r="P4032" s="38"/>
      <c r="Q4032" s="38"/>
      <c r="R4032" s="178"/>
      <c r="S4032" s="38"/>
      <c r="T4032" s="178"/>
      <c r="U4032" s="38"/>
      <c r="AA4032" s="8"/>
      <c r="AB4032" s="366"/>
    </row>
    <row r="4033" spans="15:28">
      <c r="O4033" s="177"/>
      <c r="P4033" s="38"/>
      <c r="Q4033" s="38"/>
      <c r="R4033" s="178"/>
      <c r="S4033" s="38"/>
      <c r="T4033" s="178"/>
      <c r="U4033" s="38"/>
      <c r="AA4033" s="8"/>
      <c r="AB4033" s="366"/>
    </row>
    <row r="4034" spans="15:28">
      <c r="O4034" s="177"/>
      <c r="P4034" s="38"/>
      <c r="Q4034" s="38"/>
      <c r="R4034" s="178"/>
      <c r="S4034" s="38"/>
      <c r="T4034" s="178"/>
      <c r="U4034" s="38"/>
      <c r="AA4034" s="8"/>
      <c r="AB4034" s="366"/>
    </row>
    <row r="4035" spans="15:28">
      <c r="O4035" s="177"/>
      <c r="P4035" s="38"/>
      <c r="Q4035" s="38"/>
      <c r="R4035" s="178"/>
      <c r="S4035" s="38"/>
      <c r="T4035" s="178"/>
      <c r="U4035" s="38"/>
      <c r="AA4035" s="8"/>
      <c r="AB4035" s="366"/>
    </row>
    <row r="4036" spans="15:28">
      <c r="O4036" s="177"/>
      <c r="P4036" s="38"/>
      <c r="Q4036" s="38"/>
      <c r="R4036" s="178"/>
      <c r="S4036" s="38"/>
      <c r="T4036" s="178"/>
      <c r="U4036" s="38"/>
      <c r="AA4036" s="8"/>
      <c r="AB4036" s="366"/>
    </row>
    <row r="4037" spans="15:28">
      <c r="O4037" s="177"/>
      <c r="P4037" s="38"/>
      <c r="Q4037" s="38"/>
      <c r="R4037" s="178"/>
      <c r="S4037" s="38"/>
      <c r="T4037" s="178"/>
      <c r="U4037" s="38"/>
      <c r="AA4037" s="8"/>
      <c r="AB4037" s="366"/>
    </row>
    <row r="4038" spans="15:28">
      <c r="O4038" s="177"/>
      <c r="P4038" s="38"/>
      <c r="Q4038" s="38"/>
      <c r="R4038" s="178"/>
      <c r="S4038" s="38"/>
      <c r="T4038" s="178"/>
      <c r="U4038" s="38"/>
      <c r="AA4038" s="8"/>
      <c r="AB4038" s="366"/>
    </row>
    <row r="4039" spans="15:28">
      <c r="O4039" s="177"/>
      <c r="P4039" s="38"/>
      <c r="Q4039" s="38"/>
      <c r="R4039" s="178"/>
      <c r="S4039" s="38"/>
      <c r="T4039" s="178"/>
      <c r="U4039" s="38"/>
      <c r="AA4039" s="8"/>
      <c r="AB4039" s="366"/>
    </row>
    <row r="4040" spans="15:28">
      <c r="O4040" s="177"/>
      <c r="P4040" s="38"/>
      <c r="Q4040" s="38"/>
      <c r="R4040" s="178"/>
      <c r="S4040" s="38"/>
      <c r="T4040" s="178"/>
      <c r="U4040" s="38"/>
      <c r="AA4040" s="8"/>
      <c r="AB4040" s="366"/>
    </row>
    <row r="4041" spans="15:28">
      <c r="O4041" s="177"/>
      <c r="P4041" s="38"/>
      <c r="Q4041" s="38"/>
      <c r="R4041" s="178"/>
      <c r="S4041" s="38"/>
      <c r="T4041" s="178"/>
      <c r="U4041" s="38"/>
      <c r="AA4041" s="8"/>
      <c r="AB4041" s="366"/>
    </row>
    <row r="4042" spans="15:28">
      <c r="O4042" s="177"/>
      <c r="P4042" s="38"/>
      <c r="Q4042" s="38"/>
      <c r="R4042" s="178"/>
      <c r="S4042" s="38"/>
      <c r="T4042" s="178"/>
      <c r="U4042" s="38"/>
      <c r="AA4042" s="8"/>
      <c r="AB4042" s="366"/>
    </row>
    <row r="4043" spans="15:28">
      <c r="O4043" s="177"/>
      <c r="P4043" s="38"/>
      <c r="Q4043" s="38"/>
      <c r="R4043" s="178"/>
      <c r="S4043" s="38"/>
      <c r="T4043" s="178"/>
      <c r="U4043" s="38"/>
      <c r="AA4043" s="8"/>
      <c r="AB4043" s="366"/>
    </row>
    <row r="4044" spans="15:28">
      <c r="O4044" s="177"/>
      <c r="P4044" s="38"/>
      <c r="Q4044" s="38"/>
      <c r="R4044" s="178"/>
      <c r="S4044" s="38"/>
      <c r="T4044" s="178"/>
      <c r="U4044" s="38"/>
      <c r="AA4044" s="8"/>
      <c r="AB4044" s="366"/>
    </row>
    <row r="4045" spans="15:28">
      <c r="O4045" s="177"/>
      <c r="P4045" s="38"/>
      <c r="Q4045" s="38"/>
      <c r="R4045" s="178"/>
      <c r="S4045" s="38"/>
      <c r="T4045" s="178"/>
      <c r="U4045" s="38"/>
      <c r="AA4045" s="8"/>
      <c r="AB4045" s="366"/>
    </row>
    <row r="4046" spans="15:28">
      <c r="O4046" s="177"/>
      <c r="P4046" s="38"/>
      <c r="Q4046" s="38"/>
      <c r="R4046" s="178"/>
      <c r="S4046" s="38"/>
      <c r="T4046" s="178"/>
      <c r="U4046" s="38"/>
      <c r="AA4046" s="8"/>
      <c r="AB4046" s="366"/>
    </row>
    <row r="4047" spans="15:28">
      <c r="O4047" s="177"/>
      <c r="P4047" s="38"/>
      <c r="Q4047" s="38"/>
      <c r="R4047" s="178"/>
      <c r="S4047" s="38"/>
      <c r="T4047" s="178"/>
      <c r="U4047" s="38"/>
      <c r="AA4047" s="8"/>
      <c r="AB4047" s="366"/>
    </row>
    <row r="4048" spans="15:28">
      <c r="O4048" s="177"/>
      <c r="P4048" s="38"/>
      <c r="Q4048" s="38"/>
      <c r="R4048" s="178"/>
      <c r="S4048" s="38"/>
      <c r="T4048" s="178"/>
      <c r="U4048" s="38"/>
      <c r="AA4048" s="8"/>
      <c r="AB4048" s="366"/>
    </row>
    <row r="4049" spans="15:28">
      <c r="O4049" s="177"/>
      <c r="P4049" s="38"/>
      <c r="Q4049" s="38"/>
      <c r="R4049" s="178"/>
      <c r="S4049" s="38"/>
      <c r="T4049" s="178"/>
      <c r="U4049" s="38"/>
      <c r="AA4049" s="8"/>
      <c r="AB4049" s="366"/>
    </row>
    <row r="4050" spans="15:28">
      <c r="O4050" s="177"/>
      <c r="P4050" s="38"/>
      <c r="Q4050" s="38"/>
      <c r="R4050" s="178"/>
      <c r="S4050" s="38"/>
      <c r="T4050" s="178"/>
      <c r="U4050" s="38"/>
      <c r="AA4050" s="8"/>
      <c r="AB4050" s="366"/>
    </row>
    <row r="4051" spans="15:28">
      <c r="O4051" s="177"/>
      <c r="P4051" s="38"/>
      <c r="Q4051" s="38"/>
      <c r="R4051" s="178"/>
      <c r="S4051" s="38"/>
      <c r="T4051" s="178"/>
      <c r="U4051" s="38"/>
      <c r="AA4051" s="8"/>
      <c r="AB4051" s="366"/>
    </row>
    <row r="4052" spans="15:28">
      <c r="O4052" s="177"/>
      <c r="P4052" s="38"/>
      <c r="Q4052" s="38"/>
      <c r="R4052" s="178"/>
      <c r="S4052" s="38"/>
      <c r="T4052" s="178"/>
      <c r="U4052" s="38"/>
      <c r="AA4052" s="8"/>
      <c r="AB4052" s="366"/>
    </row>
    <row r="4053" spans="15:28">
      <c r="O4053" s="177"/>
      <c r="P4053" s="38"/>
      <c r="Q4053" s="38"/>
      <c r="R4053" s="178"/>
      <c r="S4053" s="38"/>
      <c r="T4053" s="178"/>
      <c r="U4053" s="38"/>
      <c r="AA4053" s="8"/>
      <c r="AB4053" s="366"/>
    </row>
    <row r="4054" spans="15:28">
      <c r="O4054" s="177"/>
      <c r="P4054" s="38"/>
      <c r="Q4054" s="38"/>
      <c r="R4054" s="178"/>
      <c r="S4054" s="38"/>
      <c r="T4054" s="178"/>
      <c r="U4054" s="38"/>
      <c r="AA4054" s="8"/>
      <c r="AB4054" s="366"/>
    </row>
    <row r="4055" spans="15:28">
      <c r="O4055" s="177"/>
      <c r="P4055" s="38"/>
      <c r="Q4055" s="38"/>
      <c r="R4055" s="178"/>
      <c r="S4055" s="38"/>
      <c r="T4055" s="178"/>
      <c r="U4055" s="38"/>
      <c r="AA4055" s="8"/>
      <c r="AB4055" s="366"/>
    </row>
    <row r="4056" spans="15:28">
      <c r="O4056" s="177"/>
      <c r="P4056" s="38"/>
      <c r="Q4056" s="38"/>
      <c r="R4056" s="178"/>
      <c r="S4056" s="38"/>
      <c r="T4056" s="178"/>
      <c r="U4056" s="38"/>
      <c r="AA4056" s="8"/>
      <c r="AB4056" s="366"/>
    </row>
    <row r="4057" spans="15:28">
      <c r="O4057" s="177"/>
      <c r="P4057" s="38"/>
      <c r="Q4057" s="38"/>
      <c r="R4057" s="178"/>
      <c r="S4057" s="38"/>
      <c r="T4057" s="178"/>
      <c r="U4057" s="38"/>
      <c r="AA4057" s="8"/>
      <c r="AB4057" s="366"/>
    </row>
    <row r="4058" spans="15:28">
      <c r="O4058" s="177"/>
      <c r="P4058" s="38"/>
      <c r="Q4058" s="38"/>
      <c r="R4058" s="178"/>
      <c r="S4058" s="38"/>
      <c r="T4058" s="178"/>
      <c r="U4058" s="38"/>
      <c r="AA4058" s="8"/>
      <c r="AB4058" s="366"/>
    </row>
    <row r="4059" spans="15:28">
      <c r="O4059" s="177"/>
      <c r="P4059" s="38"/>
      <c r="Q4059" s="38"/>
      <c r="R4059" s="178"/>
      <c r="S4059" s="38"/>
      <c r="T4059" s="178"/>
      <c r="U4059" s="38"/>
      <c r="AA4059" s="8"/>
      <c r="AB4059" s="366"/>
    </row>
    <row r="4060" spans="15:28">
      <c r="O4060" s="177"/>
      <c r="P4060" s="38"/>
      <c r="Q4060" s="38"/>
      <c r="R4060" s="178"/>
      <c r="S4060" s="38"/>
      <c r="T4060" s="178"/>
      <c r="U4060" s="38"/>
      <c r="AA4060" s="8"/>
      <c r="AB4060" s="366"/>
    </row>
    <row r="4061" spans="15:28">
      <c r="O4061" s="177"/>
      <c r="P4061" s="38"/>
      <c r="Q4061" s="38"/>
      <c r="R4061" s="178"/>
      <c r="S4061" s="38"/>
      <c r="T4061" s="178"/>
      <c r="U4061" s="38"/>
      <c r="AA4061" s="8"/>
      <c r="AB4061" s="366"/>
    </row>
    <row r="4062" spans="15:28">
      <c r="O4062" s="177"/>
      <c r="P4062" s="38"/>
      <c r="Q4062" s="38"/>
      <c r="R4062" s="178"/>
      <c r="S4062" s="38"/>
      <c r="T4062" s="178"/>
      <c r="U4062" s="38"/>
      <c r="AA4062" s="8"/>
      <c r="AB4062" s="366"/>
    </row>
    <row r="4063" spans="15:28">
      <c r="O4063" s="177"/>
      <c r="P4063" s="38"/>
      <c r="Q4063" s="38"/>
      <c r="R4063" s="178"/>
      <c r="S4063" s="38"/>
      <c r="T4063" s="178"/>
      <c r="U4063" s="38"/>
      <c r="AA4063" s="8"/>
      <c r="AB4063" s="366"/>
    </row>
    <row r="4064" spans="15:28">
      <c r="O4064" s="177"/>
      <c r="P4064" s="38"/>
      <c r="Q4064" s="38"/>
      <c r="R4064" s="178"/>
      <c r="S4064" s="38"/>
      <c r="T4064" s="178"/>
      <c r="U4064" s="38"/>
      <c r="AA4064" s="8"/>
      <c r="AB4064" s="366"/>
    </row>
    <row r="4065" spans="15:28">
      <c r="O4065" s="177"/>
      <c r="P4065" s="38"/>
      <c r="Q4065" s="38"/>
      <c r="R4065" s="178"/>
      <c r="S4065" s="38"/>
      <c r="T4065" s="178"/>
      <c r="U4065" s="38"/>
      <c r="AA4065" s="8"/>
      <c r="AB4065" s="366"/>
    </row>
    <row r="4066" spans="15:28">
      <c r="O4066" s="177"/>
      <c r="P4066" s="38"/>
      <c r="Q4066" s="38"/>
      <c r="R4066" s="178"/>
      <c r="S4066" s="38"/>
      <c r="T4066" s="178"/>
      <c r="U4066" s="38"/>
      <c r="AA4066" s="8"/>
      <c r="AB4066" s="366"/>
    </row>
    <row r="4067" spans="15:28">
      <c r="O4067" s="177"/>
      <c r="P4067" s="38"/>
      <c r="Q4067" s="38"/>
      <c r="R4067" s="178"/>
      <c r="S4067" s="38"/>
      <c r="T4067" s="178"/>
      <c r="U4067" s="38"/>
      <c r="AA4067" s="8"/>
      <c r="AB4067" s="366"/>
    </row>
    <row r="4068" spans="15:28">
      <c r="O4068" s="177"/>
      <c r="P4068" s="38"/>
      <c r="Q4068" s="38"/>
      <c r="R4068" s="178"/>
      <c r="S4068" s="38"/>
      <c r="T4068" s="178"/>
      <c r="U4068" s="38"/>
      <c r="AA4068" s="8"/>
      <c r="AB4068" s="366"/>
    </row>
    <row r="4069" spans="15:28">
      <c r="O4069" s="177"/>
      <c r="P4069" s="38"/>
      <c r="Q4069" s="38"/>
      <c r="R4069" s="178"/>
      <c r="S4069" s="38"/>
      <c r="T4069" s="178"/>
      <c r="U4069" s="38"/>
      <c r="AA4069" s="8"/>
      <c r="AB4069" s="366"/>
    </row>
    <row r="4070" spans="15:28">
      <c r="O4070" s="177"/>
      <c r="P4070" s="38"/>
      <c r="Q4070" s="38"/>
      <c r="R4070" s="178"/>
      <c r="S4070" s="38"/>
      <c r="T4070" s="178"/>
      <c r="U4070" s="38"/>
      <c r="AA4070" s="8"/>
      <c r="AB4070" s="366"/>
    </row>
    <row r="4071" spans="15:28">
      <c r="O4071" s="177"/>
      <c r="P4071" s="38"/>
      <c r="Q4071" s="38"/>
      <c r="R4071" s="178"/>
      <c r="S4071" s="38"/>
      <c r="T4071" s="178"/>
      <c r="U4071" s="38"/>
      <c r="AA4071" s="8"/>
      <c r="AB4071" s="366"/>
    </row>
    <row r="4072" spans="15:28">
      <c r="O4072" s="177"/>
      <c r="P4072" s="38"/>
      <c r="Q4072" s="38"/>
      <c r="R4072" s="178"/>
      <c r="S4072" s="38"/>
      <c r="T4072" s="178"/>
      <c r="U4072" s="38"/>
      <c r="AA4072" s="8"/>
      <c r="AB4072" s="366"/>
    </row>
    <row r="4073" spans="15:28">
      <c r="O4073" s="177"/>
      <c r="P4073" s="38"/>
      <c r="Q4073" s="38"/>
      <c r="R4073" s="178"/>
      <c r="S4073" s="38"/>
      <c r="T4073" s="178"/>
      <c r="U4073" s="38"/>
      <c r="AA4073" s="8"/>
      <c r="AB4073" s="366"/>
    </row>
    <row r="4074" spans="15:28">
      <c r="O4074" s="177"/>
      <c r="P4074" s="38"/>
      <c r="Q4074" s="38"/>
      <c r="R4074" s="178"/>
      <c r="S4074" s="38"/>
      <c r="T4074" s="178"/>
      <c r="U4074" s="38"/>
      <c r="AA4074" s="8"/>
      <c r="AB4074" s="366"/>
    </row>
    <row r="4075" spans="15:28">
      <c r="O4075" s="177"/>
      <c r="P4075" s="38"/>
      <c r="Q4075" s="38"/>
      <c r="R4075" s="178"/>
      <c r="S4075" s="38"/>
      <c r="T4075" s="178"/>
      <c r="U4075" s="38"/>
      <c r="AA4075" s="8"/>
      <c r="AB4075" s="366"/>
    </row>
    <row r="4076" spans="15:28">
      <c r="O4076" s="177"/>
      <c r="P4076" s="38"/>
      <c r="Q4076" s="38"/>
      <c r="R4076" s="178"/>
      <c r="S4076" s="38"/>
      <c r="T4076" s="178"/>
      <c r="U4076" s="38"/>
      <c r="AA4076" s="8"/>
      <c r="AB4076" s="366"/>
    </row>
    <row r="4077" spans="15:28">
      <c r="O4077" s="177"/>
      <c r="P4077" s="38"/>
      <c r="Q4077" s="38"/>
      <c r="R4077" s="178"/>
      <c r="S4077" s="38"/>
      <c r="T4077" s="178"/>
      <c r="U4077" s="38"/>
      <c r="AA4077" s="8"/>
      <c r="AB4077" s="366"/>
    </row>
    <row r="4078" spans="15:28">
      <c r="O4078" s="177"/>
      <c r="P4078" s="38"/>
      <c r="Q4078" s="38"/>
      <c r="R4078" s="178"/>
      <c r="S4078" s="38"/>
      <c r="T4078" s="178"/>
      <c r="U4078" s="38"/>
      <c r="AA4078" s="8"/>
      <c r="AB4078" s="366"/>
    </row>
    <row r="4079" spans="15:28">
      <c r="O4079" s="177"/>
      <c r="P4079" s="38"/>
      <c r="Q4079" s="38"/>
      <c r="R4079" s="178"/>
      <c r="S4079" s="38"/>
      <c r="T4079" s="178"/>
      <c r="U4079" s="38"/>
      <c r="AA4079" s="8"/>
      <c r="AB4079" s="366"/>
    </row>
    <row r="4080" spans="15:28">
      <c r="O4080" s="177"/>
      <c r="P4080" s="38"/>
      <c r="Q4080" s="38"/>
      <c r="R4080" s="178"/>
      <c r="S4080" s="38"/>
      <c r="T4080" s="178"/>
      <c r="U4080" s="38"/>
      <c r="AA4080" s="8"/>
      <c r="AB4080" s="366"/>
    </row>
    <row r="4081" spans="15:28">
      <c r="O4081" s="177"/>
      <c r="P4081" s="38"/>
      <c r="Q4081" s="38"/>
      <c r="R4081" s="178"/>
      <c r="S4081" s="38"/>
      <c r="T4081" s="178"/>
      <c r="U4081" s="38"/>
      <c r="AA4081" s="8"/>
      <c r="AB4081" s="366"/>
    </row>
    <row r="4082" spans="15:28">
      <c r="O4082" s="177"/>
      <c r="P4082" s="38"/>
      <c r="Q4082" s="38"/>
      <c r="R4082" s="178"/>
      <c r="S4082" s="38"/>
      <c r="T4082" s="178"/>
      <c r="U4082" s="38"/>
      <c r="AA4082" s="8"/>
      <c r="AB4082" s="366"/>
    </row>
    <row r="4083" spans="15:28">
      <c r="O4083" s="177"/>
      <c r="P4083" s="38"/>
      <c r="Q4083" s="38"/>
      <c r="R4083" s="178"/>
      <c r="S4083" s="38"/>
      <c r="T4083" s="178"/>
      <c r="U4083" s="38"/>
      <c r="AA4083" s="8"/>
      <c r="AB4083" s="366"/>
    </row>
    <row r="4084" spans="15:28">
      <c r="O4084" s="177"/>
      <c r="P4084" s="38"/>
      <c r="Q4084" s="38"/>
      <c r="R4084" s="178"/>
      <c r="S4084" s="38"/>
      <c r="T4084" s="178"/>
      <c r="U4084" s="38"/>
      <c r="AA4084" s="8"/>
      <c r="AB4084" s="366"/>
    </row>
    <row r="4085" spans="15:28">
      <c r="O4085" s="177"/>
      <c r="P4085" s="38"/>
      <c r="Q4085" s="38"/>
      <c r="R4085" s="178"/>
      <c r="S4085" s="38"/>
      <c r="T4085" s="178"/>
      <c r="U4085" s="38"/>
      <c r="AA4085" s="8"/>
      <c r="AB4085" s="366"/>
    </row>
    <row r="4086" spans="15:28">
      <c r="O4086" s="177"/>
      <c r="P4086" s="38"/>
      <c r="Q4086" s="38"/>
      <c r="R4086" s="178"/>
      <c r="S4086" s="38"/>
      <c r="T4086" s="178"/>
      <c r="U4086" s="38"/>
      <c r="AA4086" s="8"/>
      <c r="AB4086" s="366"/>
    </row>
    <row r="4087" spans="15:28">
      <c r="O4087" s="177"/>
      <c r="P4087" s="38"/>
      <c r="Q4087" s="38"/>
      <c r="R4087" s="178"/>
      <c r="S4087" s="38"/>
      <c r="T4087" s="178"/>
      <c r="U4087" s="38"/>
      <c r="AA4087" s="8"/>
      <c r="AB4087" s="366"/>
    </row>
    <row r="4088" spans="15:28">
      <c r="O4088" s="177"/>
      <c r="P4088" s="38"/>
      <c r="Q4088" s="38"/>
      <c r="R4088" s="178"/>
      <c r="S4088" s="38"/>
      <c r="T4088" s="178"/>
      <c r="U4088" s="38"/>
      <c r="AA4088" s="8"/>
      <c r="AB4088" s="366"/>
    </row>
    <row r="4089" spans="15:28">
      <c r="O4089" s="177"/>
      <c r="P4089" s="38"/>
      <c r="Q4089" s="38"/>
      <c r="R4089" s="178"/>
      <c r="S4089" s="38"/>
      <c r="T4089" s="178"/>
      <c r="U4089" s="38"/>
      <c r="AA4089" s="8"/>
      <c r="AB4089" s="366"/>
    </row>
    <row r="4090" spans="15:28">
      <c r="O4090" s="177"/>
      <c r="P4090" s="38"/>
      <c r="Q4090" s="38"/>
      <c r="R4090" s="178"/>
      <c r="S4090" s="38"/>
      <c r="T4090" s="178"/>
      <c r="U4090" s="38"/>
      <c r="AA4090" s="8"/>
      <c r="AB4090" s="366"/>
    </row>
    <row r="4091" spans="15:28">
      <c r="O4091" s="177"/>
      <c r="P4091" s="38"/>
      <c r="Q4091" s="38"/>
      <c r="R4091" s="178"/>
      <c r="S4091" s="38"/>
      <c r="T4091" s="178"/>
      <c r="U4091" s="38"/>
      <c r="AA4091" s="8"/>
      <c r="AB4091" s="366"/>
    </row>
    <row r="4092" spans="15:28">
      <c r="O4092" s="177"/>
      <c r="P4092" s="38"/>
      <c r="Q4092" s="38"/>
      <c r="R4092" s="178"/>
      <c r="S4092" s="38"/>
      <c r="T4092" s="178"/>
      <c r="U4092" s="38"/>
      <c r="AA4092" s="8"/>
      <c r="AB4092" s="366"/>
    </row>
    <row r="4093" spans="15:28">
      <c r="O4093" s="177"/>
      <c r="P4093" s="38"/>
      <c r="Q4093" s="38"/>
      <c r="R4093" s="178"/>
      <c r="S4093" s="38"/>
      <c r="T4093" s="178"/>
      <c r="U4093" s="38"/>
      <c r="AA4093" s="8"/>
      <c r="AB4093" s="366"/>
    </row>
    <row r="4094" spans="15:28">
      <c r="O4094" s="177"/>
      <c r="P4094" s="38"/>
      <c r="Q4094" s="38"/>
      <c r="R4094" s="178"/>
      <c r="S4094" s="38"/>
      <c r="T4094" s="178"/>
      <c r="U4094" s="38"/>
      <c r="AA4094" s="8"/>
      <c r="AB4094" s="366"/>
    </row>
    <row r="4095" spans="15:28">
      <c r="O4095" s="177"/>
      <c r="P4095" s="38"/>
      <c r="Q4095" s="38"/>
      <c r="R4095" s="178"/>
      <c r="S4095" s="38"/>
      <c r="T4095" s="178"/>
      <c r="U4095" s="38"/>
      <c r="AA4095" s="8"/>
      <c r="AB4095" s="366"/>
    </row>
    <row r="4096" spans="15:28">
      <c r="O4096" s="177"/>
      <c r="P4096" s="38"/>
      <c r="Q4096" s="38"/>
      <c r="R4096" s="178"/>
      <c r="S4096" s="38"/>
      <c r="T4096" s="178"/>
      <c r="U4096" s="38"/>
      <c r="AA4096" s="8"/>
      <c r="AB4096" s="366"/>
    </row>
    <row r="4097" spans="15:28">
      <c r="O4097" s="177"/>
      <c r="P4097" s="38"/>
      <c r="Q4097" s="38"/>
      <c r="R4097" s="178"/>
      <c r="S4097" s="38"/>
      <c r="T4097" s="178"/>
      <c r="U4097" s="38"/>
      <c r="AA4097" s="8"/>
      <c r="AB4097" s="366"/>
    </row>
    <row r="4098" spans="15:28">
      <c r="O4098" s="177"/>
      <c r="P4098" s="38"/>
      <c r="Q4098" s="38"/>
      <c r="R4098" s="178"/>
      <c r="S4098" s="38"/>
      <c r="T4098" s="178"/>
      <c r="U4098" s="38"/>
      <c r="AA4098" s="8"/>
      <c r="AB4098" s="366"/>
    </row>
    <row r="4099" spans="15:28">
      <c r="O4099" s="177"/>
      <c r="P4099" s="38"/>
      <c r="Q4099" s="38"/>
      <c r="R4099" s="178"/>
      <c r="S4099" s="38"/>
      <c r="T4099" s="178"/>
      <c r="U4099" s="38"/>
      <c r="AA4099" s="8"/>
      <c r="AB4099" s="366"/>
    </row>
    <row r="4100" spans="15:28">
      <c r="O4100" s="177"/>
      <c r="P4100" s="38"/>
      <c r="Q4100" s="38"/>
      <c r="R4100" s="178"/>
      <c r="S4100" s="38"/>
      <c r="T4100" s="178"/>
      <c r="U4100" s="38"/>
      <c r="AA4100" s="8"/>
      <c r="AB4100" s="366"/>
    </row>
    <row r="4101" spans="15:28">
      <c r="O4101" s="177"/>
      <c r="P4101" s="38"/>
      <c r="Q4101" s="38"/>
      <c r="R4101" s="178"/>
      <c r="S4101" s="38"/>
      <c r="T4101" s="178"/>
      <c r="U4101" s="38"/>
      <c r="AA4101" s="8"/>
      <c r="AB4101" s="366"/>
    </row>
    <row r="4102" spans="15:28">
      <c r="O4102" s="177"/>
      <c r="P4102" s="38"/>
      <c r="Q4102" s="38"/>
      <c r="R4102" s="178"/>
      <c r="S4102" s="38"/>
      <c r="T4102" s="178"/>
      <c r="U4102" s="38"/>
      <c r="AA4102" s="8"/>
      <c r="AB4102" s="366"/>
    </row>
    <row r="4103" spans="15:28">
      <c r="O4103" s="177"/>
      <c r="P4103" s="38"/>
      <c r="Q4103" s="38"/>
      <c r="R4103" s="178"/>
      <c r="S4103" s="38"/>
      <c r="T4103" s="178"/>
      <c r="U4103" s="38"/>
      <c r="AA4103" s="8"/>
      <c r="AB4103" s="366"/>
    </row>
    <row r="4104" spans="15:28">
      <c r="O4104" s="177"/>
      <c r="P4104" s="38"/>
      <c r="Q4104" s="38"/>
      <c r="R4104" s="178"/>
      <c r="S4104" s="38"/>
      <c r="T4104" s="178"/>
      <c r="U4104" s="38"/>
      <c r="AA4104" s="8"/>
      <c r="AB4104" s="366"/>
    </row>
    <row r="4105" spans="15:28">
      <c r="O4105" s="177"/>
      <c r="P4105" s="38"/>
      <c r="Q4105" s="38"/>
      <c r="R4105" s="178"/>
      <c r="S4105" s="38"/>
      <c r="T4105" s="178"/>
      <c r="U4105" s="38"/>
      <c r="AA4105" s="8"/>
      <c r="AB4105" s="366"/>
    </row>
    <row r="4106" spans="15:28">
      <c r="O4106" s="177"/>
      <c r="P4106" s="38"/>
      <c r="Q4106" s="38"/>
      <c r="R4106" s="178"/>
      <c r="S4106" s="38"/>
      <c r="T4106" s="178"/>
      <c r="U4106" s="38"/>
      <c r="AA4106" s="8"/>
      <c r="AB4106" s="366"/>
    </row>
    <row r="4107" spans="15:28">
      <c r="O4107" s="177"/>
      <c r="P4107" s="38"/>
      <c r="Q4107" s="38"/>
      <c r="R4107" s="178"/>
      <c r="S4107" s="38"/>
      <c r="T4107" s="178"/>
      <c r="U4107" s="38"/>
      <c r="AA4107" s="8"/>
      <c r="AB4107" s="366"/>
    </row>
    <row r="4108" spans="15:28">
      <c r="O4108" s="177"/>
      <c r="P4108" s="38"/>
      <c r="Q4108" s="38"/>
      <c r="R4108" s="178"/>
      <c r="S4108" s="38"/>
      <c r="T4108" s="178"/>
      <c r="U4108" s="38"/>
      <c r="AA4108" s="8"/>
      <c r="AB4108" s="366"/>
    </row>
    <row r="4109" spans="15:28">
      <c r="O4109" s="177"/>
      <c r="P4109" s="38"/>
      <c r="Q4109" s="38"/>
      <c r="R4109" s="178"/>
      <c r="S4109" s="38"/>
      <c r="T4109" s="178"/>
      <c r="U4109" s="38"/>
      <c r="AA4109" s="8"/>
      <c r="AB4109" s="366"/>
    </row>
    <row r="4110" spans="15:28">
      <c r="O4110" s="177"/>
      <c r="P4110" s="38"/>
      <c r="Q4110" s="38"/>
      <c r="R4110" s="178"/>
      <c r="S4110" s="38"/>
      <c r="T4110" s="178"/>
      <c r="U4110" s="38"/>
      <c r="AA4110" s="8"/>
      <c r="AB4110" s="366"/>
    </row>
    <row r="4111" spans="15:28">
      <c r="O4111" s="177"/>
      <c r="P4111" s="38"/>
      <c r="Q4111" s="38"/>
      <c r="R4111" s="178"/>
      <c r="S4111" s="38"/>
      <c r="T4111" s="178"/>
      <c r="U4111" s="38"/>
      <c r="AA4111" s="8"/>
      <c r="AB4111" s="366"/>
    </row>
    <row r="4112" spans="15:28">
      <c r="O4112" s="177"/>
      <c r="P4112" s="38"/>
      <c r="Q4112" s="38"/>
      <c r="R4112" s="178"/>
      <c r="S4112" s="38"/>
      <c r="T4112" s="178"/>
      <c r="U4112" s="38"/>
      <c r="AA4112" s="8"/>
      <c r="AB4112" s="366"/>
    </row>
    <row r="4113" spans="15:28">
      <c r="O4113" s="177"/>
      <c r="P4113" s="38"/>
      <c r="Q4113" s="38"/>
      <c r="R4113" s="178"/>
      <c r="S4113" s="38"/>
      <c r="T4113" s="178"/>
      <c r="U4113" s="38"/>
      <c r="AA4113" s="8"/>
      <c r="AB4113" s="366"/>
    </row>
    <row r="4114" spans="15:28">
      <c r="O4114" s="177"/>
      <c r="P4114" s="38"/>
      <c r="Q4114" s="38"/>
      <c r="R4114" s="178"/>
      <c r="S4114" s="38"/>
      <c r="T4114" s="178"/>
      <c r="U4114" s="38"/>
      <c r="AA4114" s="8"/>
      <c r="AB4114" s="366"/>
    </row>
    <row r="4115" spans="15:28">
      <c r="O4115" s="177"/>
      <c r="P4115" s="38"/>
      <c r="Q4115" s="38"/>
      <c r="R4115" s="178"/>
      <c r="S4115" s="38"/>
      <c r="T4115" s="178"/>
      <c r="U4115" s="38"/>
      <c r="AA4115" s="8"/>
      <c r="AB4115" s="366"/>
    </row>
    <row r="4116" spans="15:28">
      <c r="O4116" s="177"/>
      <c r="P4116" s="38"/>
      <c r="Q4116" s="38"/>
      <c r="R4116" s="178"/>
      <c r="S4116" s="38"/>
      <c r="T4116" s="178"/>
      <c r="U4116" s="38"/>
      <c r="AA4116" s="8"/>
      <c r="AB4116" s="366"/>
    </row>
    <row r="4117" spans="15:28">
      <c r="O4117" s="177"/>
      <c r="P4117" s="38"/>
      <c r="Q4117" s="38"/>
      <c r="R4117" s="178"/>
      <c r="S4117" s="38"/>
      <c r="T4117" s="178"/>
      <c r="U4117" s="38"/>
      <c r="AA4117" s="8"/>
      <c r="AB4117" s="366"/>
    </row>
    <row r="4118" spans="15:28">
      <c r="O4118" s="177"/>
      <c r="P4118" s="38"/>
      <c r="Q4118" s="38"/>
      <c r="R4118" s="178"/>
      <c r="S4118" s="38"/>
      <c r="T4118" s="178"/>
      <c r="U4118" s="38"/>
      <c r="AA4118" s="8"/>
      <c r="AB4118" s="366"/>
    </row>
    <row r="4119" spans="15:28">
      <c r="O4119" s="177"/>
      <c r="P4119" s="38"/>
      <c r="Q4119" s="38"/>
      <c r="R4119" s="178"/>
      <c r="S4119" s="38"/>
      <c r="T4119" s="178"/>
      <c r="U4119" s="38"/>
      <c r="AA4119" s="8"/>
      <c r="AB4119" s="366"/>
    </row>
    <row r="4120" spans="15:28">
      <c r="O4120" s="177"/>
      <c r="P4120" s="38"/>
      <c r="Q4120" s="38"/>
      <c r="R4120" s="178"/>
      <c r="S4120" s="38"/>
      <c r="T4120" s="178"/>
      <c r="U4120" s="38"/>
      <c r="AA4120" s="8"/>
      <c r="AB4120" s="366"/>
    </row>
    <row r="4121" spans="15:28">
      <c r="O4121" s="177"/>
      <c r="P4121" s="38"/>
      <c r="Q4121" s="38"/>
      <c r="R4121" s="178"/>
      <c r="S4121" s="38"/>
      <c r="T4121" s="178"/>
      <c r="U4121" s="38"/>
      <c r="AA4121" s="8"/>
      <c r="AB4121" s="366"/>
    </row>
    <row r="4122" spans="15:28">
      <c r="O4122" s="177"/>
      <c r="P4122" s="38"/>
      <c r="Q4122" s="38"/>
      <c r="R4122" s="178"/>
      <c r="S4122" s="38"/>
      <c r="T4122" s="178"/>
      <c r="U4122" s="38"/>
      <c r="AA4122" s="8"/>
      <c r="AB4122" s="366"/>
    </row>
    <row r="4123" spans="15:28">
      <c r="O4123" s="177"/>
      <c r="P4123" s="38"/>
      <c r="Q4123" s="38"/>
      <c r="R4123" s="178"/>
      <c r="S4123" s="38"/>
      <c r="T4123" s="178"/>
      <c r="U4123" s="38"/>
      <c r="AA4123" s="8"/>
      <c r="AB4123" s="366"/>
    </row>
    <row r="4124" spans="15:28">
      <c r="O4124" s="177"/>
      <c r="P4124" s="38"/>
      <c r="Q4124" s="38"/>
      <c r="R4124" s="178"/>
      <c r="S4124" s="38"/>
      <c r="T4124" s="178"/>
      <c r="U4124" s="38"/>
      <c r="AA4124" s="8"/>
      <c r="AB4124" s="366"/>
    </row>
    <row r="4125" spans="15:28">
      <c r="O4125" s="177"/>
      <c r="P4125" s="38"/>
      <c r="Q4125" s="38"/>
      <c r="R4125" s="178"/>
      <c r="S4125" s="38"/>
      <c r="T4125" s="178"/>
      <c r="U4125" s="38"/>
      <c r="AA4125" s="8"/>
      <c r="AB4125" s="366"/>
    </row>
    <row r="4126" spans="15:28">
      <c r="O4126" s="177"/>
      <c r="P4126" s="38"/>
      <c r="Q4126" s="38"/>
      <c r="R4126" s="178"/>
      <c r="S4126" s="38"/>
      <c r="T4126" s="178"/>
      <c r="U4126" s="38"/>
      <c r="AA4126" s="8"/>
      <c r="AB4126" s="366"/>
    </row>
    <row r="4127" spans="15:28">
      <c r="O4127" s="177"/>
      <c r="P4127" s="38"/>
      <c r="Q4127" s="38"/>
      <c r="R4127" s="178"/>
      <c r="S4127" s="38"/>
      <c r="T4127" s="178"/>
      <c r="U4127" s="38"/>
      <c r="AA4127" s="8"/>
      <c r="AB4127" s="366"/>
    </row>
    <row r="4128" spans="15:28">
      <c r="O4128" s="177"/>
      <c r="P4128" s="38"/>
      <c r="Q4128" s="38"/>
      <c r="R4128" s="178"/>
      <c r="S4128" s="38"/>
      <c r="T4128" s="178"/>
      <c r="U4128" s="38"/>
      <c r="AA4128" s="8"/>
      <c r="AB4128" s="366"/>
    </row>
    <row r="4129" spans="15:28">
      <c r="O4129" s="177"/>
      <c r="P4129" s="38"/>
      <c r="Q4129" s="38"/>
      <c r="R4129" s="178"/>
      <c r="S4129" s="38"/>
      <c r="T4129" s="178"/>
      <c r="U4129" s="38"/>
      <c r="AA4129" s="8"/>
      <c r="AB4129" s="366"/>
    </row>
    <row r="4130" spans="15:28">
      <c r="O4130" s="177"/>
      <c r="P4130" s="38"/>
      <c r="Q4130" s="38"/>
      <c r="R4130" s="178"/>
      <c r="S4130" s="38"/>
      <c r="T4130" s="178"/>
      <c r="U4130" s="38"/>
      <c r="AA4130" s="8"/>
      <c r="AB4130" s="366"/>
    </row>
    <row r="4131" spans="15:28">
      <c r="O4131" s="177"/>
      <c r="P4131" s="38"/>
      <c r="Q4131" s="38"/>
      <c r="R4131" s="178"/>
      <c r="S4131" s="38"/>
      <c r="T4131" s="178"/>
      <c r="U4131" s="38"/>
      <c r="AA4131" s="8"/>
      <c r="AB4131" s="366"/>
    </row>
    <row r="4132" spans="15:28">
      <c r="O4132" s="177"/>
      <c r="P4132" s="38"/>
      <c r="Q4132" s="38"/>
      <c r="R4132" s="178"/>
      <c r="S4132" s="38"/>
      <c r="T4132" s="178"/>
      <c r="U4132" s="38"/>
      <c r="AA4132" s="8"/>
      <c r="AB4132" s="366"/>
    </row>
    <row r="4133" spans="15:28">
      <c r="O4133" s="177"/>
      <c r="P4133" s="38"/>
      <c r="Q4133" s="38"/>
      <c r="R4133" s="178"/>
      <c r="S4133" s="38"/>
      <c r="T4133" s="178"/>
      <c r="U4133" s="38"/>
      <c r="AA4133" s="8"/>
      <c r="AB4133" s="366"/>
    </row>
    <row r="4134" spans="15:28">
      <c r="O4134" s="177"/>
      <c r="P4134" s="38"/>
      <c r="Q4134" s="38"/>
      <c r="R4134" s="178"/>
      <c r="S4134" s="38"/>
      <c r="T4134" s="178"/>
      <c r="U4134" s="38"/>
      <c r="AA4134" s="8"/>
      <c r="AB4134" s="366"/>
    </row>
    <row r="4135" spans="15:28">
      <c r="O4135" s="177"/>
      <c r="P4135" s="38"/>
      <c r="Q4135" s="38"/>
      <c r="R4135" s="178"/>
      <c r="S4135" s="38"/>
      <c r="T4135" s="178"/>
      <c r="U4135" s="38"/>
      <c r="AA4135" s="8"/>
      <c r="AB4135" s="366"/>
    </row>
    <row r="4136" spans="15:28">
      <c r="O4136" s="177"/>
      <c r="P4136" s="38"/>
      <c r="Q4136" s="38"/>
      <c r="R4136" s="178"/>
      <c r="S4136" s="38"/>
      <c r="T4136" s="178"/>
      <c r="U4136" s="38"/>
      <c r="AA4136" s="8"/>
      <c r="AB4136" s="366"/>
    </row>
    <row r="4137" spans="15:28">
      <c r="O4137" s="177"/>
      <c r="P4137" s="38"/>
      <c r="Q4137" s="38"/>
      <c r="R4137" s="178"/>
      <c r="S4137" s="38"/>
      <c r="T4137" s="178"/>
      <c r="U4137" s="38"/>
      <c r="AA4137" s="8"/>
      <c r="AB4137" s="366"/>
    </row>
    <row r="4138" spans="15:28">
      <c r="O4138" s="177"/>
      <c r="P4138" s="38"/>
      <c r="Q4138" s="38"/>
      <c r="R4138" s="178"/>
      <c r="S4138" s="38"/>
      <c r="T4138" s="178"/>
      <c r="U4138" s="38"/>
      <c r="AA4138" s="8"/>
      <c r="AB4138" s="366"/>
    </row>
    <row r="4139" spans="15:28">
      <c r="O4139" s="177"/>
      <c r="P4139" s="38"/>
      <c r="Q4139" s="38"/>
      <c r="R4139" s="178"/>
      <c r="S4139" s="38"/>
      <c r="T4139" s="178"/>
      <c r="U4139" s="38"/>
      <c r="AA4139" s="8"/>
      <c r="AB4139" s="366"/>
    </row>
    <row r="4140" spans="15:28">
      <c r="O4140" s="177"/>
      <c r="P4140" s="38"/>
      <c r="Q4140" s="38"/>
      <c r="R4140" s="178"/>
      <c r="S4140" s="38"/>
      <c r="T4140" s="178"/>
      <c r="U4140" s="38"/>
      <c r="AA4140" s="8"/>
      <c r="AB4140" s="366"/>
    </row>
    <row r="4141" spans="15:28">
      <c r="O4141" s="177"/>
      <c r="P4141" s="38"/>
      <c r="Q4141" s="38"/>
      <c r="R4141" s="178"/>
      <c r="S4141" s="38"/>
      <c r="T4141" s="178"/>
      <c r="U4141" s="38"/>
      <c r="AA4141" s="8"/>
      <c r="AB4141" s="366"/>
    </row>
    <row r="4142" spans="15:28">
      <c r="O4142" s="177"/>
      <c r="P4142" s="38"/>
      <c r="Q4142" s="38"/>
      <c r="R4142" s="178"/>
      <c r="S4142" s="38"/>
      <c r="T4142" s="178"/>
      <c r="U4142" s="38"/>
      <c r="AA4142" s="8"/>
      <c r="AB4142" s="366"/>
    </row>
    <row r="4143" spans="15:28">
      <c r="O4143" s="177"/>
      <c r="P4143" s="38"/>
      <c r="Q4143" s="38"/>
      <c r="R4143" s="178"/>
      <c r="S4143" s="38"/>
      <c r="T4143" s="178"/>
      <c r="U4143" s="38"/>
      <c r="AA4143" s="8"/>
      <c r="AB4143" s="366"/>
    </row>
    <row r="4144" spans="15:28">
      <c r="O4144" s="177"/>
      <c r="P4144" s="38"/>
      <c r="Q4144" s="38"/>
      <c r="R4144" s="178"/>
      <c r="S4144" s="38"/>
      <c r="T4144" s="178"/>
      <c r="U4144" s="38"/>
      <c r="AA4144" s="8"/>
      <c r="AB4144" s="368"/>
    </row>
    <row r="4145" spans="15:28">
      <c r="O4145" s="177"/>
      <c r="P4145" s="38"/>
      <c r="Q4145" s="38"/>
      <c r="R4145" s="178"/>
      <c r="S4145" s="38"/>
      <c r="T4145" s="178"/>
      <c r="U4145" s="38"/>
      <c r="AA4145" s="8"/>
      <c r="AB4145" s="366"/>
    </row>
    <row r="4146" spans="15:28">
      <c r="O4146" s="177"/>
      <c r="P4146" s="38"/>
      <c r="Q4146" s="38"/>
      <c r="R4146" s="178"/>
      <c r="S4146" s="38"/>
      <c r="T4146" s="178"/>
      <c r="U4146" s="38"/>
      <c r="AA4146" s="8"/>
      <c r="AB4146" s="366"/>
    </row>
    <row r="4147" spans="15:28">
      <c r="O4147" s="177"/>
      <c r="P4147" s="38"/>
      <c r="Q4147" s="38"/>
      <c r="R4147" s="178"/>
      <c r="S4147" s="38"/>
      <c r="T4147" s="178"/>
      <c r="U4147" s="38"/>
      <c r="AA4147" s="8"/>
      <c r="AB4147" s="366"/>
    </row>
    <row r="4148" spans="15:28">
      <c r="O4148" s="177"/>
      <c r="P4148" s="38"/>
      <c r="Q4148" s="38"/>
      <c r="R4148" s="178"/>
      <c r="S4148" s="38"/>
      <c r="T4148" s="178"/>
      <c r="U4148" s="38"/>
      <c r="AA4148" s="11"/>
      <c r="AB4148" s="366"/>
    </row>
    <row r="4149" spans="15:28">
      <c r="O4149" s="177"/>
      <c r="P4149" s="38"/>
      <c r="Q4149" s="38"/>
      <c r="R4149" s="178"/>
      <c r="S4149" s="38"/>
      <c r="T4149" s="178"/>
      <c r="U4149" s="38"/>
      <c r="AA4149" s="8"/>
      <c r="AB4149" s="366"/>
    </row>
    <row r="4150" spans="15:28">
      <c r="O4150" s="177"/>
      <c r="P4150" s="38"/>
      <c r="Q4150" s="38"/>
      <c r="R4150" s="178"/>
      <c r="S4150" s="38"/>
      <c r="T4150" s="178"/>
      <c r="U4150" s="38"/>
      <c r="AA4150" s="8"/>
      <c r="AB4150" s="366"/>
    </row>
    <row r="4151" spans="15:28">
      <c r="O4151" s="177"/>
      <c r="P4151" s="38"/>
      <c r="Q4151" s="38"/>
      <c r="R4151" s="178"/>
      <c r="S4151" s="38"/>
      <c r="T4151" s="178"/>
      <c r="U4151" s="38"/>
      <c r="AA4151" s="8"/>
      <c r="AB4151" s="366"/>
    </row>
    <row r="4152" spans="15:28">
      <c r="O4152" s="177"/>
      <c r="P4152" s="38"/>
      <c r="Q4152" s="38"/>
      <c r="R4152" s="178"/>
      <c r="S4152" s="38"/>
      <c r="T4152" s="178"/>
      <c r="U4152" s="38"/>
      <c r="AA4152" s="8"/>
      <c r="AB4152" s="366"/>
    </row>
    <row r="4153" spans="15:28">
      <c r="O4153" s="177"/>
      <c r="P4153" s="38"/>
      <c r="Q4153" s="38"/>
      <c r="R4153" s="178"/>
      <c r="S4153" s="38"/>
      <c r="T4153" s="178"/>
      <c r="U4153" s="38"/>
      <c r="AA4153" s="8"/>
      <c r="AB4153" s="366"/>
    </row>
    <row r="4154" spans="15:28">
      <c r="O4154" s="177"/>
      <c r="P4154" s="38"/>
      <c r="Q4154" s="38"/>
      <c r="R4154" s="178"/>
      <c r="S4154" s="38"/>
      <c r="T4154" s="178"/>
      <c r="U4154" s="38"/>
      <c r="AA4154" s="8"/>
      <c r="AB4154" s="366"/>
    </row>
    <row r="4155" spans="15:28">
      <c r="O4155" s="177"/>
      <c r="P4155" s="38"/>
      <c r="Q4155" s="38"/>
      <c r="R4155" s="178"/>
      <c r="S4155" s="38"/>
      <c r="T4155" s="178"/>
      <c r="U4155" s="38"/>
      <c r="AA4155" s="8"/>
      <c r="AB4155" s="366"/>
    </row>
    <row r="4156" spans="15:28">
      <c r="O4156" s="177"/>
      <c r="P4156" s="38"/>
      <c r="Q4156" s="38"/>
      <c r="R4156" s="178"/>
      <c r="S4156" s="38"/>
      <c r="T4156" s="178"/>
      <c r="U4156" s="38"/>
      <c r="AA4156" s="8"/>
      <c r="AB4156" s="366"/>
    </row>
    <row r="4157" spans="15:28">
      <c r="O4157" s="177"/>
      <c r="P4157" s="38"/>
      <c r="Q4157" s="38"/>
      <c r="R4157" s="178"/>
      <c r="S4157" s="38"/>
      <c r="T4157" s="178"/>
      <c r="U4157" s="38"/>
      <c r="AA4157" s="8"/>
      <c r="AB4157" s="366"/>
    </row>
    <row r="4158" spans="15:28">
      <c r="O4158" s="177"/>
      <c r="P4158" s="38"/>
      <c r="Q4158" s="38"/>
      <c r="R4158" s="178"/>
      <c r="S4158" s="38"/>
      <c r="T4158" s="178"/>
      <c r="U4158" s="38"/>
      <c r="AA4158" s="8"/>
      <c r="AB4158" s="366"/>
    </row>
    <row r="4159" spans="15:28">
      <c r="O4159" s="177"/>
      <c r="P4159" s="38"/>
      <c r="Q4159" s="38"/>
      <c r="R4159" s="178"/>
      <c r="S4159" s="38"/>
      <c r="T4159" s="178"/>
      <c r="U4159" s="38"/>
      <c r="AA4159" s="8"/>
      <c r="AB4159" s="366"/>
    </row>
    <row r="4160" spans="15:28">
      <c r="O4160" s="177"/>
      <c r="P4160" s="38"/>
      <c r="Q4160" s="38"/>
      <c r="R4160" s="178"/>
      <c r="S4160" s="38"/>
      <c r="T4160" s="178"/>
      <c r="U4160" s="38"/>
      <c r="AA4160" s="8"/>
      <c r="AB4160" s="366"/>
    </row>
    <row r="4161" spans="15:28">
      <c r="O4161" s="177"/>
      <c r="P4161" s="38"/>
      <c r="Q4161" s="38"/>
      <c r="R4161" s="178"/>
      <c r="S4161" s="38"/>
      <c r="T4161" s="178"/>
      <c r="U4161" s="38"/>
      <c r="AA4161" s="8"/>
      <c r="AB4161" s="366"/>
    </row>
    <row r="4162" spans="15:28">
      <c r="O4162" s="177"/>
      <c r="P4162" s="38"/>
      <c r="Q4162" s="38"/>
      <c r="R4162" s="178"/>
      <c r="S4162" s="38"/>
      <c r="T4162" s="178"/>
      <c r="U4162" s="38"/>
      <c r="AA4162" s="8"/>
      <c r="AB4162" s="366"/>
    </row>
    <row r="4163" spans="15:28">
      <c r="O4163" s="177"/>
      <c r="P4163" s="38"/>
      <c r="Q4163" s="38"/>
      <c r="R4163" s="178"/>
      <c r="S4163" s="38"/>
      <c r="T4163" s="178"/>
      <c r="U4163" s="38"/>
      <c r="AA4163" s="8"/>
      <c r="AB4163" s="366"/>
    </row>
    <row r="4164" spans="15:28">
      <c r="O4164" s="177"/>
      <c r="P4164" s="38"/>
      <c r="Q4164" s="38"/>
      <c r="R4164" s="178"/>
      <c r="S4164" s="38"/>
      <c r="T4164" s="178"/>
      <c r="U4164" s="38"/>
      <c r="AA4164" s="8"/>
      <c r="AB4164" s="366"/>
    </row>
    <row r="4165" spans="15:28">
      <c r="O4165" s="177"/>
      <c r="P4165" s="38"/>
      <c r="Q4165" s="38"/>
      <c r="R4165" s="178"/>
      <c r="S4165" s="38"/>
      <c r="T4165" s="178"/>
      <c r="U4165" s="38"/>
      <c r="AA4165" s="8"/>
      <c r="AB4165" s="366"/>
    </row>
    <row r="4166" spans="15:28">
      <c r="O4166" s="180"/>
      <c r="P4166" s="181"/>
      <c r="Q4166" s="181"/>
      <c r="R4166" s="182"/>
      <c r="S4166" s="181"/>
      <c r="T4166" s="182"/>
      <c r="U4166" s="181"/>
      <c r="AA4166" s="8"/>
      <c r="AB4166" s="366"/>
    </row>
    <row r="4167" spans="15:28">
      <c r="O4167" s="180"/>
      <c r="P4167" s="181"/>
      <c r="Q4167" s="181"/>
      <c r="R4167" s="182"/>
      <c r="S4167" s="181"/>
      <c r="T4167" s="182"/>
      <c r="U4167" s="181"/>
      <c r="AA4167" s="8"/>
      <c r="AB4167" s="366"/>
    </row>
    <row r="4168" spans="15:28">
      <c r="O4168" s="177"/>
      <c r="P4168" s="38"/>
      <c r="Q4168" s="38"/>
      <c r="R4168" s="178"/>
      <c r="S4168" s="38"/>
      <c r="T4168" s="178"/>
      <c r="U4168" s="38"/>
      <c r="AA4168" s="8"/>
      <c r="AB4168" s="366"/>
    </row>
    <row r="4169" spans="15:28">
      <c r="O4169" s="177"/>
      <c r="P4169" s="38"/>
      <c r="Q4169" s="38"/>
      <c r="R4169" s="178"/>
      <c r="S4169" s="38"/>
      <c r="T4169" s="178"/>
      <c r="U4169" s="38"/>
      <c r="AA4169" s="8"/>
      <c r="AB4169" s="366"/>
    </row>
    <row r="4170" spans="15:28">
      <c r="O4170" s="177"/>
      <c r="P4170" s="38"/>
      <c r="Q4170" s="38"/>
      <c r="R4170" s="178"/>
      <c r="S4170" s="38"/>
      <c r="T4170" s="178"/>
      <c r="U4170" s="38"/>
      <c r="AA4170" s="8"/>
      <c r="AB4170" s="366"/>
    </row>
    <row r="4171" spans="15:28">
      <c r="O4171" s="177"/>
      <c r="P4171" s="38"/>
      <c r="Q4171" s="38"/>
      <c r="R4171" s="178"/>
      <c r="S4171" s="38"/>
      <c r="T4171" s="178"/>
      <c r="U4171" s="38"/>
      <c r="AA4171" s="8"/>
      <c r="AB4171" s="366"/>
    </row>
    <row r="4172" spans="15:28">
      <c r="O4172" s="177"/>
      <c r="P4172" s="38"/>
      <c r="Q4172" s="38"/>
      <c r="R4172" s="178"/>
      <c r="S4172" s="38"/>
      <c r="T4172" s="178"/>
      <c r="U4172" s="38"/>
      <c r="Z4172" s="12"/>
      <c r="AA4172" s="8"/>
      <c r="AB4172" s="366"/>
    </row>
    <row r="4173" spans="15:28">
      <c r="O4173" s="177"/>
      <c r="P4173" s="38"/>
      <c r="Q4173" s="38"/>
      <c r="R4173" s="178"/>
      <c r="S4173" s="38"/>
      <c r="T4173" s="178"/>
      <c r="U4173" s="38"/>
      <c r="AA4173" s="8"/>
      <c r="AB4173" s="366"/>
    </row>
    <row r="4174" spans="15:28">
      <c r="O4174" s="177"/>
      <c r="P4174" s="38"/>
      <c r="Q4174" s="38"/>
      <c r="R4174" s="178"/>
      <c r="S4174" s="38"/>
      <c r="T4174" s="178"/>
      <c r="U4174" s="38"/>
      <c r="AA4174" s="8"/>
      <c r="AB4174" s="366"/>
    </row>
    <row r="4175" spans="15:28">
      <c r="O4175" s="177"/>
      <c r="P4175" s="38"/>
      <c r="Q4175" s="38"/>
      <c r="R4175" s="178"/>
      <c r="S4175" s="38"/>
      <c r="T4175" s="178"/>
      <c r="U4175" s="38"/>
      <c r="AA4175" s="8"/>
      <c r="AB4175" s="366"/>
    </row>
    <row r="4176" spans="15:28">
      <c r="O4176" s="177"/>
      <c r="P4176" s="38"/>
      <c r="Q4176" s="38"/>
      <c r="R4176" s="178"/>
      <c r="S4176" s="38"/>
      <c r="T4176" s="178"/>
      <c r="U4176" s="38"/>
      <c r="AA4176" s="8"/>
      <c r="AB4176" s="366"/>
    </row>
    <row r="4177" spans="15:28">
      <c r="O4177" s="177"/>
      <c r="P4177" s="38"/>
      <c r="Q4177" s="38"/>
      <c r="R4177" s="178"/>
      <c r="S4177" s="38"/>
      <c r="T4177" s="178"/>
      <c r="U4177" s="38"/>
      <c r="AA4177" s="8"/>
      <c r="AB4177" s="366"/>
    </row>
    <row r="4178" spans="15:28">
      <c r="O4178" s="177"/>
      <c r="P4178" s="38"/>
      <c r="Q4178" s="38"/>
      <c r="R4178" s="178"/>
      <c r="S4178" s="38"/>
      <c r="T4178" s="178"/>
      <c r="U4178" s="38"/>
      <c r="AA4178" s="8"/>
      <c r="AB4178" s="366"/>
    </row>
    <row r="4179" spans="15:28">
      <c r="O4179" s="177"/>
      <c r="P4179" s="38"/>
      <c r="Q4179" s="38"/>
      <c r="R4179" s="178"/>
      <c r="S4179" s="38"/>
      <c r="T4179" s="178"/>
      <c r="U4179" s="38"/>
      <c r="AA4179" s="8"/>
      <c r="AB4179" s="366"/>
    </row>
    <row r="4180" spans="15:28">
      <c r="O4180" s="177"/>
      <c r="P4180" s="38"/>
      <c r="Q4180" s="38"/>
      <c r="R4180" s="178"/>
      <c r="S4180" s="38"/>
      <c r="T4180" s="178"/>
      <c r="U4180" s="38"/>
      <c r="AA4180" s="8"/>
      <c r="AB4180" s="366"/>
    </row>
    <row r="4181" spans="15:28">
      <c r="O4181" s="177"/>
      <c r="P4181" s="38"/>
      <c r="Q4181" s="38"/>
      <c r="R4181" s="178"/>
      <c r="S4181" s="38"/>
      <c r="T4181" s="178"/>
      <c r="U4181" s="38"/>
      <c r="AA4181" s="8"/>
      <c r="AB4181" s="366"/>
    </row>
    <row r="4182" spans="15:28">
      <c r="O4182" s="177"/>
      <c r="P4182" s="38"/>
      <c r="Q4182" s="38"/>
      <c r="R4182" s="178"/>
      <c r="S4182" s="38"/>
      <c r="T4182" s="178"/>
      <c r="U4182" s="38"/>
      <c r="AA4182" s="8"/>
      <c r="AB4182" s="366"/>
    </row>
    <row r="4183" spans="15:28">
      <c r="O4183" s="177"/>
      <c r="P4183" s="38"/>
      <c r="Q4183" s="38"/>
      <c r="R4183" s="178"/>
      <c r="S4183" s="38"/>
      <c r="T4183" s="178"/>
      <c r="U4183" s="38"/>
      <c r="AA4183" s="8"/>
      <c r="AB4183" s="366"/>
    </row>
    <row r="4184" spans="15:28">
      <c r="O4184" s="177"/>
      <c r="P4184" s="38"/>
      <c r="Q4184" s="38"/>
      <c r="R4184" s="178"/>
      <c r="S4184" s="38"/>
      <c r="T4184" s="178"/>
      <c r="U4184" s="38"/>
      <c r="AA4184" s="8"/>
      <c r="AB4184" s="366"/>
    </row>
    <row r="4185" spans="15:28">
      <c r="O4185" s="177"/>
      <c r="P4185" s="38"/>
      <c r="Q4185" s="38"/>
      <c r="R4185" s="178"/>
      <c r="S4185" s="38"/>
      <c r="T4185" s="178"/>
      <c r="U4185" s="38"/>
      <c r="AA4185" s="8"/>
      <c r="AB4185" s="366"/>
    </row>
    <row r="4186" spans="15:28">
      <c r="O4186" s="177"/>
      <c r="P4186" s="38"/>
      <c r="Q4186" s="38"/>
      <c r="R4186" s="178"/>
      <c r="S4186" s="38"/>
      <c r="T4186" s="178"/>
      <c r="U4186" s="38"/>
      <c r="AA4186" s="8"/>
      <c r="AB4186" s="366"/>
    </row>
    <row r="4187" spans="15:28">
      <c r="O4187" s="177"/>
      <c r="P4187" s="38"/>
      <c r="Q4187" s="38"/>
      <c r="R4187" s="178"/>
      <c r="S4187" s="38"/>
      <c r="T4187" s="178"/>
      <c r="U4187" s="38"/>
      <c r="AA4187" s="8"/>
      <c r="AB4187" s="366"/>
    </row>
    <row r="4188" spans="15:28">
      <c r="O4188" s="177"/>
      <c r="P4188" s="38"/>
      <c r="Q4188" s="38"/>
      <c r="R4188" s="178"/>
      <c r="S4188" s="38"/>
      <c r="T4188" s="178"/>
      <c r="U4188" s="38"/>
      <c r="AA4188" s="8"/>
      <c r="AB4188" s="366"/>
    </row>
    <row r="4189" spans="15:28">
      <c r="O4189" s="177"/>
      <c r="P4189" s="38"/>
      <c r="Q4189" s="38"/>
      <c r="R4189" s="178"/>
      <c r="S4189" s="38"/>
      <c r="T4189" s="178"/>
      <c r="U4189" s="38"/>
      <c r="AA4189" s="8"/>
      <c r="AB4189" s="366"/>
    </row>
    <row r="4190" spans="15:28">
      <c r="O4190" s="177"/>
      <c r="P4190" s="38"/>
      <c r="Q4190" s="38"/>
      <c r="R4190" s="178"/>
      <c r="S4190" s="38"/>
      <c r="T4190" s="178"/>
      <c r="U4190" s="38"/>
      <c r="AA4190" s="8"/>
      <c r="AB4190" s="366"/>
    </row>
    <row r="4191" spans="15:28">
      <c r="O4191" s="177"/>
      <c r="P4191" s="38"/>
      <c r="Q4191" s="38"/>
      <c r="R4191" s="178"/>
      <c r="S4191" s="38"/>
      <c r="T4191" s="178"/>
      <c r="U4191" s="38"/>
      <c r="AA4191" s="8"/>
      <c r="AB4191" s="366"/>
    </row>
    <row r="4192" spans="15:28">
      <c r="O4192" s="177"/>
      <c r="P4192" s="38"/>
      <c r="Q4192" s="38"/>
      <c r="R4192" s="178"/>
      <c r="S4192" s="38"/>
      <c r="T4192" s="178"/>
      <c r="U4192" s="38"/>
      <c r="AA4192" s="8"/>
      <c r="AB4192" s="366"/>
    </row>
    <row r="4193" spans="15:28">
      <c r="O4193" s="177"/>
      <c r="P4193" s="38"/>
      <c r="Q4193" s="38"/>
      <c r="R4193" s="178"/>
      <c r="S4193" s="38"/>
      <c r="T4193" s="178"/>
      <c r="U4193" s="38"/>
      <c r="AA4193" s="8"/>
      <c r="AB4193" s="366"/>
    </row>
    <row r="4194" spans="15:28">
      <c r="O4194" s="177"/>
      <c r="P4194" s="38"/>
      <c r="Q4194" s="38"/>
      <c r="R4194" s="178"/>
      <c r="S4194" s="38"/>
      <c r="T4194" s="178"/>
      <c r="U4194" s="38"/>
      <c r="AA4194" s="8"/>
      <c r="AB4194" s="366"/>
    </row>
    <row r="4195" spans="15:28">
      <c r="O4195" s="177"/>
      <c r="P4195" s="38"/>
      <c r="Q4195" s="38"/>
      <c r="R4195" s="178"/>
      <c r="S4195" s="38"/>
      <c r="T4195" s="178"/>
      <c r="U4195" s="38"/>
      <c r="AA4195" s="8"/>
      <c r="AB4195" s="366"/>
    </row>
    <row r="4196" spans="15:28">
      <c r="O4196" s="177"/>
      <c r="P4196" s="38"/>
      <c r="Q4196" s="38"/>
      <c r="R4196" s="178"/>
      <c r="S4196" s="38"/>
      <c r="T4196" s="178"/>
      <c r="U4196" s="38"/>
      <c r="AA4196" s="8"/>
      <c r="AB4196" s="366"/>
    </row>
    <row r="4197" spans="15:28">
      <c r="O4197" s="177"/>
      <c r="P4197" s="38"/>
      <c r="Q4197" s="38"/>
      <c r="R4197" s="178"/>
      <c r="S4197" s="38"/>
      <c r="T4197" s="178"/>
      <c r="U4197" s="38"/>
      <c r="AA4197" s="8"/>
      <c r="AB4197" s="366"/>
    </row>
    <row r="4198" spans="15:28">
      <c r="O4198" s="177"/>
      <c r="P4198" s="38"/>
      <c r="Q4198" s="38"/>
      <c r="R4198" s="178"/>
      <c r="S4198" s="38"/>
      <c r="T4198" s="178"/>
      <c r="U4198" s="38"/>
      <c r="AA4198" s="8"/>
      <c r="AB4198" s="366"/>
    </row>
    <row r="4199" spans="15:28">
      <c r="O4199" s="177"/>
      <c r="P4199" s="38"/>
      <c r="Q4199" s="38"/>
      <c r="R4199" s="178"/>
      <c r="S4199" s="38"/>
      <c r="T4199" s="178"/>
      <c r="U4199" s="38"/>
      <c r="AA4199" s="8"/>
      <c r="AB4199" s="366"/>
    </row>
    <row r="4200" spans="15:28">
      <c r="O4200" s="177"/>
      <c r="P4200" s="38"/>
      <c r="Q4200" s="38"/>
      <c r="R4200" s="178"/>
      <c r="S4200" s="38"/>
      <c r="T4200" s="178"/>
      <c r="U4200" s="38"/>
      <c r="AA4200" s="8"/>
      <c r="AB4200" s="366"/>
    </row>
    <row r="4201" spans="15:28">
      <c r="O4201" s="177"/>
      <c r="P4201" s="38"/>
      <c r="Q4201" s="38"/>
      <c r="R4201" s="178"/>
      <c r="S4201" s="38"/>
      <c r="T4201" s="178"/>
      <c r="U4201" s="38"/>
      <c r="AA4201" s="8"/>
      <c r="AB4201" s="366"/>
    </row>
    <row r="4202" spans="15:28">
      <c r="O4202" s="177"/>
      <c r="P4202" s="38"/>
      <c r="Q4202" s="38"/>
      <c r="R4202" s="178"/>
      <c r="S4202" s="38"/>
      <c r="T4202" s="178"/>
      <c r="U4202" s="38"/>
      <c r="AA4202" s="8"/>
      <c r="AB4202" s="366"/>
    </row>
    <row r="4203" spans="15:28">
      <c r="O4203" s="177"/>
      <c r="P4203" s="38"/>
      <c r="Q4203" s="38"/>
      <c r="R4203" s="178"/>
      <c r="S4203" s="38"/>
      <c r="T4203" s="178"/>
      <c r="U4203" s="38"/>
      <c r="AA4203" s="8"/>
      <c r="AB4203" s="366"/>
    </row>
    <row r="4204" spans="15:28">
      <c r="O4204" s="177"/>
      <c r="P4204" s="38"/>
      <c r="Q4204" s="38"/>
      <c r="R4204" s="178"/>
      <c r="S4204" s="38"/>
      <c r="T4204" s="178"/>
      <c r="U4204" s="38"/>
      <c r="AA4204" s="8"/>
      <c r="AB4204" s="366"/>
    </row>
    <row r="4205" spans="15:28">
      <c r="O4205" s="177"/>
      <c r="P4205" s="38"/>
      <c r="Q4205" s="38"/>
      <c r="R4205" s="178"/>
      <c r="S4205" s="38"/>
      <c r="T4205" s="178"/>
      <c r="U4205" s="38"/>
      <c r="AA4205" s="8"/>
      <c r="AB4205" s="366"/>
    </row>
    <row r="4206" spans="15:28">
      <c r="O4206" s="177"/>
      <c r="P4206" s="38"/>
      <c r="Q4206" s="38"/>
      <c r="R4206" s="178"/>
      <c r="S4206" s="38"/>
      <c r="T4206" s="178"/>
      <c r="U4206" s="38"/>
      <c r="AA4206" s="8"/>
      <c r="AB4206" s="366"/>
    </row>
    <row r="4207" spans="15:28">
      <c r="O4207" s="177"/>
      <c r="P4207" s="38"/>
      <c r="Q4207" s="38"/>
      <c r="R4207" s="178"/>
      <c r="S4207" s="38"/>
      <c r="T4207" s="178"/>
      <c r="U4207" s="38"/>
      <c r="AA4207" s="8"/>
      <c r="AB4207" s="366"/>
    </row>
    <row r="4208" spans="15:28">
      <c r="O4208" s="177"/>
      <c r="P4208" s="38"/>
      <c r="Q4208" s="38"/>
      <c r="R4208" s="178"/>
      <c r="S4208" s="38"/>
      <c r="T4208" s="178"/>
      <c r="U4208" s="38"/>
      <c r="AA4208" s="8"/>
      <c r="AB4208" s="366"/>
    </row>
    <row r="4209" spans="15:28">
      <c r="O4209" s="177"/>
      <c r="P4209" s="38"/>
      <c r="Q4209" s="38"/>
      <c r="R4209" s="178"/>
      <c r="S4209" s="38"/>
      <c r="T4209" s="178"/>
      <c r="U4209" s="38"/>
      <c r="AA4209" s="8"/>
      <c r="AB4209" s="366"/>
    </row>
    <row r="4210" spans="15:28">
      <c r="O4210" s="177"/>
      <c r="P4210" s="38"/>
      <c r="Q4210" s="38"/>
      <c r="R4210" s="178"/>
      <c r="S4210" s="38"/>
      <c r="T4210" s="178"/>
      <c r="U4210" s="38"/>
      <c r="AA4210" s="8"/>
      <c r="AB4210" s="366"/>
    </row>
    <row r="4211" spans="15:28">
      <c r="O4211" s="177"/>
      <c r="P4211" s="38"/>
      <c r="Q4211" s="38"/>
      <c r="R4211" s="178"/>
      <c r="S4211" s="38"/>
      <c r="T4211" s="178"/>
      <c r="U4211" s="38"/>
      <c r="AA4211" s="8"/>
      <c r="AB4211" s="366"/>
    </row>
    <row r="4212" spans="15:28">
      <c r="O4212" s="177"/>
      <c r="P4212" s="38"/>
      <c r="Q4212" s="38"/>
      <c r="R4212" s="178"/>
      <c r="S4212" s="38"/>
      <c r="T4212" s="178"/>
      <c r="U4212" s="38"/>
      <c r="AA4212" s="8"/>
      <c r="AB4212" s="366"/>
    </row>
    <row r="4213" spans="15:28">
      <c r="O4213" s="177"/>
      <c r="P4213" s="38"/>
      <c r="Q4213" s="38"/>
      <c r="R4213" s="178"/>
      <c r="S4213" s="38"/>
      <c r="T4213" s="178"/>
      <c r="U4213" s="38"/>
      <c r="AA4213" s="8"/>
      <c r="AB4213" s="366"/>
    </row>
    <row r="4214" spans="15:28">
      <c r="O4214" s="177"/>
      <c r="P4214" s="38"/>
      <c r="Q4214" s="38"/>
      <c r="R4214" s="178"/>
      <c r="S4214" s="38"/>
      <c r="T4214" s="178"/>
      <c r="U4214" s="38"/>
      <c r="AA4214" s="8"/>
      <c r="AB4214" s="366"/>
    </row>
    <row r="4215" spans="15:28">
      <c r="O4215" s="177"/>
      <c r="P4215" s="38"/>
      <c r="Q4215" s="38"/>
      <c r="R4215" s="178"/>
      <c r="S4215" s="38"/>
      <c r="T4215" s="178"/>
      <c r="U4215" s="38"/>
      <c r="AA4215" s="8"/>
      <c r="AB4215" s="366"/>
    </row>
    <row r="4216" spans="15:28">
      <c r="O4216" s="177"/>
      <c r="P4216" s="38"/>
      <c r="Q4216" s="38"/>
      <c r="R4216" s="178"/>
      <c r="S4216" s="38"/>
      <c r="T4216" s="178"/>
      <c r="U4216" s="38"/>
      <c r="AA4216" s="8"/>
      <c r="AB4216" s="366"/>
    </row>
    <row r="4217" spans="15:28">
      <c r="O4217" s="177"/>
      <c r="P4217" s="38"/>
      <c r="Q4217" s="38"/>
      <c r="R4217" s="178"/>
      <c r="S4217" s="38"/>
      <c r="T4217" s="178"/>
      <c r="U4217" s="38"/>
      <c r="AA4217" s="8"/>
      <c r="AB4217" s="366"/>
    </row>
    <row r="4218" spans="15:28">
      <c r="O4218" s="177"/>
      <c r="P4218" s="38"/>
      <c r="Q4218" s="38"/>
      <c r="R4218" s="178"/>
      <c r="S4218" s="38"/>
      <c r="T4218" s="178"/>
      <c r="U4218" s="38"/>
      <c r="AA4218" s="8"/>
      <c r="AB4218" s="366"/>
    </row>
    <row r="4219" spans="15:28">
      <c r="O4219" s="177"/>
      <c r="P4219" s="38"/>
      <c r="Q4219" s="38"/>
      <c r="R4219" s="178"/>
      <c r="S4219" s="38"/>
      <c r="T4219" s="178"/>
      <c r="U4219" s="38"/>
      <c r="AA4219" s="8"/>
      <c r="AB4219" s="366"/>
    </row>
    <row r="4220" spans="15:28">
      <c r="O4220" s="177"/>
      <c r="P4220" s="38"/>
      <c r="Q4220" s="38"/>
      <c r="R4220" s="178"/>
      <c r="S4220" s="38"/>
      <c r="T4220" s="178"/>
      <c r="U4220" s="38"/>
      <c r="AA4220" s="8"/>
      <c r="AB4220" s="366"/>
    </row>
    <row r="4221" spans="15:28">
      <c r="O4221" s="177"/>
      <c r="P4221" s="38"/>
      <c r="Q4221" s="38"/>
      <c r="R4221" s="178"/>
      <c r="S4221" s="38"/>
      <c r="T4221" s="178"/>
      <c r="U4221" s="38"/>
      <c r="AA4221" s="8"/>
      <c r="AB4221" s="366"/>
    </row>
    <row r="4222" spans="15:28">
      <c r="O4222" s="177"/>
      <c r="P4222" s="38"/>
      <c r="Q4222" s="38"/>
      <c r="R4222" s="178"/>
      <c r="S4222" s="38"/>
      <c r="T4222" s="178"/>
      <c r="U4222" s="38"/>
      <c r="AA4222" s="8"/>
      <c r="AB4222" s="366"/>
    </row>
    <row r="4223" spans="15:28">
      <c r="O4223" s="177"/>
      <c r="P4223" s="38"/>
      <c r="Q4223" s="38"/>
      <c r="R4223" s="178"/>
      <c r="S4223" s="38"/>
      <c r="T4223" s="178"/>
      <c r="U4223" s="38"/>
      <c r="AA4223" s="8"/>
      <c r="AB4223" s="366"/>
    </row>
    <row r="4224" spans="15:28">
      <c r="O4224" s="177"/>
      <c r="P4224" s="38"/>
      <c r="Q4224" s="38"/>
      <c r="R4224" s="178"/>
      <c r="S4224" s="38"/>
      <c r="T4224" s="178"/>
      <c r="U4224" s="38"/>
      <c r="AA4224" s="8"/>
      <c r="AB4224" s="366"/>
    </row>
    <row r="4225" spans="15:28">
      <c r="O4225" s="177"/>
      <c r="P4225" s="38"/>
      <c r="Q4225" s="38"/>
      <c r="R4225" s="178"/>
      <c r="S4225" s="38"/>
      <c r="T4225" s="178"/>
      <c r="U4225" s="38"/>
      <c r="AA4225" s="8"/>
      <c r="AB4225" s="366"/>
    </row>
    <row r="4226" spans="15:28">
      <c r="O4226" s="177"/>
      <c r="P4226" s="38"/>
      <c r="Q4226" s="38"/>
      <c r="R4226" s="178"/>
      <c r="S4226" s="38"/>
      <c r="T4226" s="178"/>
      <c r="U4226" s="38"/>
      <c r="AA4226" s="8"/>
      <c r="AB4226" s="366"/>
    </row>
    <row r="4227" spans="15:28">
      <c r="O4227" s="177"/>
      <c r="P4227" s="38"/>
      <c r="Q4227" s="38"/>
      <c r="R4227" s="178"/>
      <c r="S4227" s="38"/>
      <c r="T4227" s="178"/>
      <c r="U4227" s="38"/>
      <c r="AA4227" s="8"/>
      <c r="AB4227" s="366"/>
    </row>
    <row r="4228" spans="15:28">
      <c r="O4228" s="177"/>
      <c r="P4228" s="38"/>
      <c r="Q4228" s="38"/>
      <c r="R4228" s="178"/>
      <c r="S4228" s="38"/>
      <c r="T4228" s="178"/>
      <c r="U4228" s="38"/>
      <c r="AA4228" s="8"/>
      <c r="AB4228" s="366"/>
    </row>
    <row r="4229" spans="15:28">
      <c r="O4229" s="177"/>
      <c r="P4229" s="38"/>
      <c r="Q4229" s="38"/>
      <c r="R4229" s="178"/>
      <c r="S4229" s="38"/>
      <c r="T4229" s="178"/>
      <c r="U4229" s="38"/>
      <c r="AA4229" s="8"/>
      <c r="AB4229" s="366"/>
    </row>
    <row r="4230" spans="15:28">
      <c r="O4230" s="177"/>
      <c r="P4230" s="38"/>
      <c r="Q4230" s="38"/>
      <c r="R4230" s="178"/>
      <c r="S4230" s="38"/>
      <c r="T4230" s="178"/>
      <c r="U4230" s="38"/>
      <c r="AA4230" s="8"/>
      <c r="AB4230" s="366"/>
    </row>
    <row r="4231" spans="15:28">
      <c r="O4231" s="177"/>
      <c r="P4231" s="38"/>
      <c r="Q4231" s="38"/>
      <c r="R4231" s="178"/>
      <c r="S4231" s="38"/>
      <c r="T4231" s="178"/>
      <c r="U4231" s="38"/>
      <c r="AA4231" s="8"/>
      <c r="AB4231" s="366"/>
    </row>
    <row r="4232" spans="15:28">
      <c r="O4232" s="177"/>
      <c r="P4232" s="38"/>
      <c r="Q4232" s="38"/>
      <c r="R4232" s="178"/>
      <c r="S4232" s="38"/>
      <c r="T4232" s="178"/>
      <c r="U4232" s="38"/>
      <c r="AA4232" s="8"/>
      <c r="AB4232" s="366"/>
    </row>
    <row r="4233" spans="15:28">
      <c r="O4233" s="177"/>
      <c r="P4233" s="38"/>
      <c r="Q4233" s="38"/>
      <c r="R4233" s="178"/>
      <c r="S4233" s="38"/>
      <c r="T4233" s="178"/>
      <c r="U4233" s="38"/>
      <c r="AA4233" s="8"/>
      <c r="AB4233" s="366"/>
    </row>
    <row r="4234" spans="15:28">
      <c r="O4234" s="177"/>
      <c r="P4234" s="38"/>
      <c r="Q4234" s="38"/>
      <c r="R4234" s="178"/>
      <c r="S4234" s="38"/>
      <c r="T4234" s="178"/>
      <c r="U4234" s="38"/>
      <c r="AA4234" s="8"/>
      <c r="AB4234" s="366"/>
    </row>
    <row r="4235" spans="15:28">
      <c r="O4235" s="177"/>
      <c r="P4235" s="38"/>
      <c r="Q4235" s="38"/>
      <c r="R4235" s="178"/>
      <c r="S4235" s="38"/>
      <c r="T4235" s="178"/>
      <c r="U4235" s="38"/>
      <c r="AA4235" s="8"/>
      <c r="AB4235" s="366"/>
    </row>
    <row r="4236" spans="15:28">
      <c r="O4236" s="177"/>
      <c r="P4236" s="38"/>
      <c r="Q4236" s="38"/>
      <c r="R4236" s="178"/>
      <c r="S4236" s="38"/>
      <c r="T4236" s="178"/>
      <c r="U4236" s="38"/>
      <c r="AA4236" s="8"/>
      <c r="AB4236" s="366"/>
    </row>
    <row r="4237" spans="15:28">
      <c r="O4237" s="177"/>
      <c r="P4237" s="38"/>
      <c r="Q4237" s="38"/>
      <c r="R4237" s="178"/>
      <c r="S4237" s="38"/>
      <c r="T4237" s="178"/>
      <c r="U4237" s="38"/>
      <c r="AA4237" s="8"/>
      <c r="AB4237" s="366"/>
    </row>
    <row r="4238" spans="15:28">
      <c r="O4238" s="177"/>
      <c r="P4238" s="38"/>
      <c r="Q4238" s="38"/>
      <c r="R4238" s="178"/>
      <c r="S4238" s="38"/>
      <c r="T4238" s="178"/>
      <c r="U4238" s="38"/>
      <c r="AA4238" s="8"/>
      <c r="AB4238" s="366"/>
    </row>
    <row r="4239" spans="15:28">
      <c r="O4239" s="177"/>
      <c r="P4239" s="38"/>
      <c r="Q4239" s="38"/>
      <c r="R4239" s="178"/>
      <c r="S4239" s="38"/>
      <c r="T4239" s="178"/>
      <c r="U4239" s="38"/>
      <c r="AA4239" s="8"/>
      <c r="AB4239" s="366"/>
    </row>
    <row r="4240" spans="15:28">
      <c r="O4240" s="177"/>
      <c r="P4240" s="38"/>
      <c r="Q4240" s="38"/>
      <c r="R4240" s="178"/>
      <c r="S4240" s="38"/>
      <c r="T4240" s="178"/>
      <c r="U4240" s="38"/>
      <c r="AA4240" s="8"/>
      <c r="AB4240" s="366"/>
    </row>
    <row r="4241" spans="15:28">
      <c r="O4241" s="177"/>
      <c r="P4241" s="38"/>
      <c r="Q4241" s="38"/>
      <c r="R4241" s="178"/>
      <c r="S4241" s="38"/>
      <c r="T4241" s="178"/>
      <c r="U4241" s="38"/>
      <c r="AA4241" s="8"/>
      <c r="AB4241" s="366"/>
    </row>
    <row r="4242" spans="15:28">
      <c r="O4242" s="177"/>
      <c r="P4242" s="38"/>
      <c r="Q4242" s="38"/>
      <c r="R4242" s="178"/>
      <c r="S4242" s="38"/>
      <c r="T4242" s="178"/>
      <c r="U4242" s="38"/>
      <c r="AA4242" s="8"/>
      <c r="AB4242" s="366"/>
    </row>
    <row r="4243" spans="15:28">
      <c r="O4243" s="177"/>
      <c r="P4243" s="38"/>
      <c r="Q4243" s="38"/>
      <c r="R4243" s="178"/>
      <c r="S4243" s="38"/>
      <c r="T4243" s="178"/>
      <c r="U4243" s="38"/>
      <c r="AA4243" s="8"/>
      <c r="AB4243" s="366"/>
    </row>
    <row r="4244" spans="15:28">
      <c r="O4244" s="177"/>
      <c r="P4244" s="38"/>
      <c r="Q4244" s="38"/>
      <c r="R4244" s="178"/>
      <c r="S4244" s="38"/>
      <c r="T4244" s="178"/>
      <c r="U4244" s="38"/>
      <c r="AA4244" s="8"/>
      <c r="AB4244" s="366"/>
    </row>
    <row r="4245" spans="15:28">
      <c r="O4245" s="177"/>
      <c r="P4245" s="38"/>
      <c r="Q4245" s="38"/>
      <c r="R4245" s="178"/>
      <c r="S4245" s="38"/>
      <c r="T4245" s="178"/>
      <c r="U4245" s="38"/>
      <c r="AA4245" s="8"/>
      <c r="AB4245" s="366"/>
    </row>
    <row r="4246" spans="15:28">
      <c r="O4246" s="177"/>
      <c r="P4246" s="38"/>
      <c r="Q4246" s="38"/>
      <c r="R4246" s="178"/>
      <c r="S4246" s="38"/>
      <c r="T4246" s="178"/>
      <c r="U4246" s="38"/>
      <c r="AA4246" s="8"/>
      <c r="AB4246" s="366"/>
    </row>
    <row r="4247" spans="15:28">
      <c r="O4247" s="177"/>
      <c r="P4247" s="38"/>
      <c r="Q4247" s="38"/>
      <c r="R4247" s="178"/>
      <c r="S4247" s="38"/>
      <c r="T4247" s="178"/>
      <c r="U4247" s="38"/>
      <c r="AA4247" s="8"/>
      <c r="AB4247" s="366"/>
    </row>
    <row r="4248" spans="15:28">
      <c r="O4248" s="177"/>
      <c r="P4248" s="38"/>
      <c r="Q4248" s="38"/>
      <c r="R4248" s="178"/>
      <c r="S4248" s="38"/>
      <c r="T4248" s="178"/>
      <c r="U4248" s="38"/>
      <c r="AA4248" s="8"/>
      <c r="AB4248" s="366"/>
    </row>
    <row r="4249" spans="15:28">
      <c r="O4249" s="177"/>
      <c r="P4249" s="38"/>
      <c r="Q4249" s="38"/>
      <c r="R4249" s="178"/>
      <c r="S4249" s="38"/>
      <c r="T4249" s="178"/>
      <c r="U4249" s="38"/>
      <c r="AA4249" s="8"/>
      <c r="AB4249" s="366"/>
    </row>
    <row r="4250" spans="15:28">
      <c r="O4250" s="177"/>
      <c r="P4250" s="38"/>
      <c r="Q4250" s="38"/>
      <c r="R4250" s="178"/>
      <c r="S4250" s="38"/>
      <c r="T4250" s="178"/>
      <c r="U4250" s="38"/>
      <c r="AA4250" s="8"/>
      <c r="AB4250" s="366"/>
    </row>
    <row r="4251" spans="15:28">
      <c r="O4251" s="177"/>
      <c r="P4251" s="38"/>
      <c r="Q4251" s="38"/>
      <c r="R4251" s="178"/>
      <c r="S4251" s="38"/>
      <c r="T4251" s="178"/>
      <c r="U4251" s="38"/>
      <c r="AA4251" s="8"/>
      <c r="AB4251" s="366"/>
    </row>
    <row r="4252" spans="15:28">
      <c r="O4252" s="177"/>
      <c r="P4252" s="38"/>
      <c r="Q4252" s="38"/>
      <c r="R4252" s="178"/>
      <c r="S4252" s="38"/>
      <c r="T4252" s="178"/>
      <c r="U4252" s="38"/>
      <c r="AA4252" s="8"/>
      <c r="AB4252" s="366"/>
    </row>
    <row r="4253" spans="15:28">
      <c r="O4253" s="177"/>
      <c r="P4253" s="38"/>
      <c r="Q4253" s="38"/>
      <c r="R4253" s="178"/>
      <c r="S4253" s="38"/>
      <c r="T4253" s="178"/>
      <c r="U4253" s="38"/>
      <c r="AA4253" s="8"/>
      <c r="AB4253" s="366"/>
    </row>
    <row r="4254" spans="15:28">
      <c r="O4254" s="177"/>
      <c r="P4254" s="38"/>
      <c r="Q4254" s="38"/>
      <c r="R4254" s="178"/>
      <c r="S4254" s="38"/>
      <c r="T4254" s="178"/>
      <c r="U4254" s="38"/>
      <c r="AA4254" s="8"/>
      <c r="AB4254" s="366"/>
    </row>
    <row r="4255" spans="15:28">
      <c r="O4255" s="177"/>
      <c r="P4255" s="38"/>
      <c r="Q4255" s="38"/>
      <c r="R4255" s="178"/>
      <c r="S4255" s="38"/>
      <c r="T4255" s="178"/>
      <c r="U4255" s="38"/>
      <c r="AA4255" s="8"/>
      <c r="AB4255" s="366"/>
    </row>
    <row r="4256" spans="15:28">
      <c r="O4256" s="177"/>
      <c r="P4256" s="38"/>
      <c r="Q4256" s="38"/>
      <c r="R4256" s="178"/>
      <c r="S4256" s="38"/>
      <c r="T4256" s="178"/>
      <c r="U4256" s="38"/>
      <c r="AA4256" s="8"/>
      <c r="AB4256" s="366"/>
    </row>
    <row r="4257" spans="15:28">
      <c r="O4257" s="177"/>
      <c r="P4257" s="38"/>
      <c r="Q4257" s="38"/>
      <c r="R4257" s="178"/>
      <c r="S4257" s="38"/>
      <c r="T4257" s="178"/>
      <c r="U4257" s="38"/>
      <c r="AA4257" s="8"/>
      <c r="AB4257" s="366"/>
    </row>
    <row r="4258" spans="15:28">
      <c r="O4258" s="177"/>
      <c r="P4258" s="38"/>
      <c r="Q4258" s="38"/>
      <c r="R4258" s="178"/>
      <c r="S4258" s="38"/>
      <c r="T4258" s="178"/>
      <c r="U4258" s="38"/>
      <c r="AA4258" s="8"/>
      <c r="AB4258" s="366"/>
    </row>
    <row r="4259" spans="15:28">
      <c r="O4259" s="177"/>
      <c r="P4259" s="38"/>
      <c r="Q4259" s="38"/>
      <c r="R4259" s="178"/>
      <c r="S4259" s="38"/>
      <c r="T4259" s="178"/>
      <c r="U4259" s="38"/>
      <c r="AA4259" s="8"/>
      <c r="AB4259" s="366"/>
    </row>
    <row r="4260" spans="15:28">
      <c r="O4260" s="177"/>
      <c r="P4260" s="38"/>
      <c r="Q4260" s="38"/>
      <c r="R4260" s="178"/>
      <c r="S4260" s="38"/>
      <c r="T4260" s="178"/>
      <c r="U4260" s="38"/>
      <c r="AA4260" s="8"/>
      <c r="AB4260" s="366"/>
    </row>
    <row r="4261" spans="15:28">
      <c r="O4261" s="177"/>
      <c r="P4261" s="38"/>
      <c r="Q4261" s="38"/>
      <c r="R4261" s="178"/>
      <c r="S4261" s="38"/>
      <c r="T4261" s="178"/>
      <c r="U4261" s="38"/>
      <c r="AA4261" s="8"/>
      <c r="AB4261" s="366"/>
    </row>
    <row r="4262" spans="15:28">
      <c r="O4262" s="177"/>
      <c r="P4262" s="38"/>
      <c r="Q4262" s="38"/>
      <c r="R4262" s="178"/>
      <c r="S4262" s="38"/>
      <c r="T4262" s="178"/>
      <c r="U4262" s="38"/>
      <c r="AA4262" s="8"/>
      <c r="AB4262" s="366"/>
    </row>
    <row r="4263" spans="15:28">
      <c r="O4263" s="177"/>
      <c r="P4263" s="38"/>
      <c r="Q4263" s="38"/>
      <c r="R4263" s="178"/>
      <c r="S4263" s="38"/>
      <c r="T4263" s="178"/>
      <c r="U4263" s="38"/>
      <c r="AA4263" s="8"/>
      <c r="AB4263" s="366"/>
    </row>
    <row r="4264" spans="15:28">
      <c r="O4264" s="177"/>
      <c r="P4264" s="38"/>
      <c r="Q4264" s="38"/>
      <c r="R4264" s="178"/>
      <c r="S4264" s="38"/>
      <c r="T4264" s="178"/>
      <c r="U4264" s="38"/>
      <c r="AA4264" s="8"/>
      <c r="AB4264" s="366"/>
    </row>
    <row r="4265" spans="15:28">
      <c r="O4265" s="177"/>
      <c r="P4265" s="38"/>
      <c r="Q4265" s="38"/>
      <c r="R4265" s="178"/>
      <c r="S4265" s="38"/>
      <c r="T4265" s="178"/>
      <c r="U4265" s="38"/>
      <c r="AA4265" s="8"/>
      <c r="AB4265" s="366"/>
    </row>
    <row r="4266" spans="15:28">
      <c r="O4266" s="177"/>
      <c r="P4266" s="38"/>
      <c r="Q4266" s="38"/>
      <c r="R4266" s="178"/>
      <c r="S4266" s="38"/>
      <c r="T4266" s="178"/>
      <c r="U4266" s="38"/>
      <c r="AA4266" s="8"/>
      <c r="AB4266" s="366"/>
    </row>
    <row r="4267" spans="15:28">
      <c r="O4267" s="177"/>
      <c r="P4267" s="38"/>
      <c r="Q4267" s="38"/>
      <c r="R4267" s="178"/>
      <c r="S4267" s="38"/>
      <c r="T4267" s="178"/>
      <c r="U4267" s="38"/>
      <c r="AA4267" s="8"/>
      <c r="AB4267" s="366"/>
    </row>
    <row r="4268" spans="15:28">
      <c r="O4268" s="177"/>
      <c r="P4268" s="38"/>
      <c r="Q4268" s="38"/>
      <c r="R4268" s="178"/>
      <c r="S4268" s="38"/>
      <c r="T4268" s="178"/>
      <c r="U4268" s="38"/>
      <c r="AA4268" s="8"/>
      <c r="AB4268" s="366"/>
    </row>
    <row r="4269" spans="15:28">
      <c r="O4269" s="177"/>
      <c r="P4269" s="38"/>
      <c r="Q4269" s="38"/>
      <c r="R4269" s="178"/>
      <c r="S4269" s="38"/>
      <c r="T4269" s="178"/>
      <c r="U4269" s="38"/>
      <c r="AA4269" s="8"/>
      <c r="AB4269" s="366"/>
    </row>
    <row r="4270" spans="15:28">
      <c r="O4270" s="177"/>
      <c r="P4270" s="38"/>
      <c r="Q4270" s="38"/>
      <c r="R4270" s="178"/>
      <c r="S4270" s="38"/>
      <c r="T4270" s="178"/>
      <c r="U4270" s="38"/>
      <c r="AA4270" s="8"/>
      <c r="AB4270" s="366"/>
    </row>
    <row r="4271" spans="15:28">
      <c r="O4271" s="177"/>
      <c r="P4271" s="38"/>
      <c r="Q4271" s="38"/>
      <c r="R4271" s="178"/>
      <c r="S4271" s="38"/>
      <c r="T4271" s="178"/>
      <c r="U4271" s="38"/>
      <c r="AA4271" s="8"/>
      <c r="AB4271" s="366"/>
    </row>
    <row r="4272" spans="15:28">
      <c r="O4272" s="177"/>
      <c r="P4272" s="38"/>
      <c r="Q4272" s="38"/>
      <c r="R4272" s="178"/>
      <c r="S4272" s="38"/>
      <c r="T4272" s="178"/>
      <c r="U4272" s="38"/>
      <c r="AA4272" s="8"/>
      <c r="AB4272" s="366"/>
    </row>
    <row r="4273" spans="15:28">
      <c r="O4273" s="177"/>
      <c r="P4273" s="38"/>
      <c r="Q4273" s="38"/>
      <c r="R4273" s="178"/>
      <c r="S4273" s="38"/>
      <c r="T4273" s="178"/>
      <c r="U4273" s="38"/>
      <c r="AA4273" s="8"/>
      <c r="AB4273" s="366"/>
    </row>
    <row r="4274" spans="15:28">
      <c r="O4274" s="177"/>
      <c r="P4274" s="38"/>
      <c r="Q4274" s="38"/>
      <c r="R4274" s="178"/>
      <c r="S4274" s="38"/>
      <c r="T4274" s="178"/>
      <c r="U4274" s="38"/>
      <c r="AA4274" s="8"/>
      <c r="AB4274" s="366"/>
    </row>
    <row r="4275" spans="15:28">
      <c r="O4275" s="177"/>
      <c r="P4275" s="38"/>
      <c r="Q4275" s="38"/>
      <c r="R4275" s="178"/>
      <c r="S4275" s="38"/>
      <c r="T4275" s="178"/>
      <c r="U4275" s="38"/>
      <c r="AA4275" s="8"/>
      <c r="AB4275" s="366"/>
    </row>
    <row r="4276" spans="15:28">
      <c r="O4276" s="177"/>
      <c r="P4276" s="38"/>
      <c r="Q4276" s="38"/>
      <c r="R4276" s="178"/>
      <c r="S4276" s="38"/>
      <c r="T4276" s="178"/>
      <c r="U4276" s="38"/>
      <c r="AA4276" s="8"/>
      <c r="AB4276" s="366"/>
    </row>
    <row r="4277" spans="15:28">
      <c r="O4277" s="177"/>
      <c r="P4277" s="38"/>
      <c r="Q4277" s="38"/>
      <c r="R4277" s="178"/>
      <c r="S4277" s="38"/>
      <c r="T4277" s="178"/>
      <c r="U4277" s="38"/>
      <c r="AA4277" s="8"/>
      <c r="AB4277" s="366"/>
    </row>
    <row r="4278" spans="15:28">
      <c r="O4278" s="177"/>
      <c r="P4278" s="38"/>
      <c r="Q4278" s="38"/>
      <c r="R4278" s="178"/>
      <c r="S4278" s="38"/>
      <c r="T4278" s="178"/>
      <c r="U4278" s="38"/>
      <c r="AA4278" s="8"/>
      <c r="AB4278" s="366"/>
    </row>
    <row r="4279" spans="15:28">
      <c r="O4279" s="177"/>
      <c r="P4279" s="38"/>
      <c r="Q4279" s="38"/>
      <c r="R4279" s="178"/>
      <c r="S4279" s="38"/>
      <c r="T4279" s="178"/>
      <c r="U4279" s="38"/>
      <c r="AA4279" s="8"/>
      <c r="AB4279" s="366"/>
    </row>
    <row r="4280" spans="15:28">
      <c r="O4280" s="177"/>
      <c r="P4280" s="38"/>
      <c r="Q4280" s="38"/>
      <c r="R4280" s="178"/>
      <c r="S4280" s="38"/>
      <c r="T4280" s="178"/>
      <c r="U4280" s="38"/>
      <c r="AA4280" s="8"/>
      <c r="AB4280" s="366"/>
    </row>
    <row r="4281" spans="15:28">
      <c r="O4281" s="177"/>
      <c r="P4281" s="38"/>
      <c r="Q4281" s="38"/>
      <c r="R4281" s="178"/>
      <c r="S4281" s="38"/>
      <c r="T4281" s="178"/>
      <c r="U4281" s="38"/>
      <c r="AA4281" s="8"/>
      <c r="AB4281" s="366"/>
    </row>
    <row r="4282" spans="15:28">
      <c r="O4282" s="177"/>
      <c r="P4282" s="38"/>
      <c r="Q4282" s="38"/>
      <c r="R4282" s="178"/>
      <c r="S4282" s="38"/>
      <c r="T4282" s="178"/>
      <c r="U4282" s="38"/>
      <c r="AA4282" s="8"/>
      <c r="AB4282" s="366"/>
    </row>
    <row r="4283" spans="15:28">
      <c r="O4283" s="177"/>
      <c r="P4283" s="38"/>
      <c r="Q4283" s="38"/>
      <c r="R4283" s="178"/>
      <c r="S4283" s="38"/>
      <c r="T4283" s="178"/>
      <c r="U4283" s="38"/>
      <c r="AA4283" s="8"/>
      <c r="AB4283" s="366"/>
    </row>
    <row r="4284" spans="15:28">
      <c r="O4284" s="177"/>
      <c r="P4284" s="38"/>
      <c r="Q4284" s="38"/>
      <c r="R4284" s="178"/>
      <c r="S4284" s="38"/>
      <c r="T4284" s="178"/>
      <c r="U4284" s="38"/>
      <c r="AA4284" s="8"/>
      <c r="AB4284" s="366"/>
    </row>
    <row r="4285" spans="15:28">
      <c r="O4285" s="177"/>
      <c r="P4285" s="38"/>
      <c r="Q4285" s="38"/>
      <c r="R4285" s="178"/>
      <c r="S4285" s="38"/>
      <c r="T4285" s="178"/>
      <c r="U4285" s="38"/>
      <c r="AA4285" s="8"/>
      <c r="AB4285" s="366"/>
    </row>
    <row r="4286" spans="15:28">
      <c r="O4286" s="177"/>
      <c r="P4286" s="38"/>
      <c r="Q4286" s="38"/>
      <c r="R4286" s="178"/>
      <c r="S4286" s="38"/>
      <c r="T4286" s="178"/>
      <c r="U4286" s="38"/>
      <c r="AA4286" s="8"/>
      <c r="AB4286" s="366"/>
    </row>
    <row r="4287" spans="15:28">
      <c r="O4287" s="177"/>
      <c r="P4287" s="38"/>
      <c r="Q4287" s="38"/>
      <c r="R4287" s="178"/>
      <c r="S4287" s="38"/>
      <c r="T4287" s="178"/>
      <c r="U4287" s="38"/>
      <c r="AA4287" s="8"/>
      <c r="AB4287" s="366"/>
    </row>
    <row r="4288" spans="15:28">
      <c r="O4288" s="177"/>
      <c r="P4288" s="38"/>
      <c r="Q4288" s="38"/>
      <c r="R4288" s="178"/>
      <c r="S4288" s="38"/>
      <c r="T4288" s="178"/>
      <c r="U4288" s="38"/>
      <c r="AA4288" s="8"/>
      <c r="AB4288" s="366"/>
    </row>
    <row r="4289" spans="15:28">
      <c r="O4289" s="177"/>
      <c r="P4289" s="38"/>
      <c r="Q4289" s="38"/>
      <c r="R4289" s="178"/>
      <c r="S4289" s="38"/>
      <c r="T4289" s="178"/>
      <c r="U4289" s="38"/>
      <c r="AA4289" s="8"/>
      <c r="AB4289" s="366"/>
    </row>
    <row r="4290" spans="15:28">
      <c r="O4290" s="177"/>
      <c r="P4290" s="38"/>
      <c r="Q4290" s="38"/>
      <c r="R4290" s="178"/>
      <c r="S4290" s="38"/>
      <c r="T4290" s="178"/>
      <c r="U4290" s="38"/>
      <c r="AA4290" s="8"/>
      <c r="AB4290" s="366"/>
    </row>
    <row r="4291" spans="15:28">
      <c r="O4291" s="177"/>
      <c r="P4291" s="38"/>
      <c r="Q4291" s="38"/>
      <c r="R4291" s="178"/>
      <c r="S4291" s="38"/>
      <c r="T4291" s="178"/>
      <c r="U4291" s="38"/>
      <c r="AA4291" s="8"/>
      <c r="AB4291" s="366"/>
    </row>
    <row r="4292" spans="15:28">
      <c r="O4292" s="177"/>
      <c r="P4292" s="38"/>
      <c r="Q4292" s="38"/>
      <c r="R4292" s="178"/>
      <c r="S4292" s="38"/>
      <c r="T4292" s="178"/>
      <c r="U4292" s="38"/>
      <c r="AA4292" s="8"/>
      <c r="AB4292" s="366"/>
    </row>
    <row r="4293" spans="15:28">
      <c r="O4293" s="177"/>
      <c r="P4293" s="38"/>
      <c r="Q4293" s="38"/>
      <c r="R4293" s="178"/>
      <c r="S4293" s="38"/>
      <c r="T4293" s="178"/>
      <c r="U4293" s="38"/>
      <c r="AA4293" s="8"/>
      <c r="AB4293" s="366"/>
    </row>
    <row r="4294" spans="15:28">
      <c r="O4294" s="177"/>
      <c r="P4294" s="38"/>
      <c r="Q4294" s="38"/>
      <c r="R4294" s="178"/>
      <c r="S4294" s="38"/>
      <c r="T4294" s="178"/>
      <c r="U4294" s="38"/>
      <c r="AA4294" s="8"/>
      <c r="AB4294" s="366"/>
    </row>
    <row r="4295" spans="15:28">
      <c r="O4295" s="177"/>
      <c r="P4295" s="38"/>
      <c r="Q4295" s="38"/>
      <c r="R4295" s="178"/>
      <c r="S4295" s="38"/>
      <c r="T4295" s="178"/>
      <c r="U4295" s="38"/>
      <c r="AA4295" s="8"/>
      <c r="AB4295" s="366"/>
    </row>
    <row r="4296" spans="15:28">
      <c r="O4296" s="177"/>
      <c r="P4296" s="38"/>
      <c r="Q4296" s="38"/>
      <c r="R4296" s="178"/>
      <c r="S4296" s="38"/>
      <c r="T4296" s="178"/>
      <c r="U4296" s="38"/>
      <c r="AA4296" s="8"/>
      <c r="AB4296" s="366"/>
    </row>
    <row r="4297" spans="15:28">
      <c r="O4297" s="177"/>
      <c r="P4297" s="38"/>
      <c r="Q4297" s="38"/>
      <c r="R4297" s="178"/>
      <c r="S4297" s="38"/>
      <c r="T4297" s="178"/>
      <c r="U4297" s="38"/>
      <c r="AA4297" s="8"/>
      <c r="AB4297" s="366"/>
    </row>
    <row r="4298" spans="15:28">
      <c r="O4298" s="177"/>
      <c r="P4298" s="38"/>
      <c r="Q4298" s="38"/>
      <c r="R4298" s="178"/>
      <c r="S4298" s="38"/>
      <c r="T4298" s="178"/>
      <c r="U4298" s="38"/>
      <c r="AA4298" s="8"/>
      <c r="AB4298" s="366"/>
    </row>
    <row r="4299" spans="15:28">
      <c r="O4299" s="177"/>
      <c r="P4299" s="38"/>
      <c r="Q4299" s="38"/>
      <c r="R4299" s="178"/>
      <c r="S4299" s="38"/>
      <c r="T4299" s="178"/>
      <c r="U4299" s="38"/>
      <c r="AA4299" s="8"/>
      <c r="AB4299" s="366"/>
    </row>
    <row r="4300" spans="15:28">
      <c r="O4300" s="177"/>
      <c r="P4300" s="38"/>
      <c r="Q4300" s="38"/>
      <c r="R4300" s="178"/>
      <c r="S4300" s="38"/>
      <c r="T4300" s="178"/>
      <c r="U4300" s="38"/>
      <c r="AA4300" s="8"/>
      <c r="AB4300" s="366"/>
    </row>
    <row r="4301" spans="15:28">
      <c r="O4301" s="177"/>
      <c r="P4301" s="38"/>
      <c r="Q4301" s="38"/>
      <c r="R4301" s="178"/>
      <c r="S4301" s="38"/>
      <c r="T4301" s="178"/>
      <c r="U4301" s="38"/>
      <c r="AA4301" s="8"/>
      <c r="AB4301" s="366"/>
    </row>
    <row r="4302" spans="15:28">
      <c r="O4302" s="177"/>
      <c r="P4302" s="38"/>
      <c r="Q4302" s="38"/>
      <c r="R4302" s="178"/>
      <c r="S4302" s="38"/>
      <c r="T4302" s="178"/>
      <c r="U4302" s="38"/>
      <c r="AA4302" s="8"/>
      <c r="AB4302" s="366"/>
    </row>
    <row r="4303" spans="15:28">
      <c r="O4303" s="177"/>
      <c r="P4303" s="38"/>
      <c r="Q4303" s="38"/>
      <c r="R4303" s="178"/>
      <c r="S4303" s="38"/>
      <c r="T4303" s="178"/>
      <c r="U4303" s="38"/>
      <c r="AA4303" s="8"/>
      <c r="AB4303" s="366"/>
    </row>
    <row r="4304" spans="15:28">
      <c r="O4304" s="177"/>
      <c r="P4304" s="38"/>
      <c r="Q4304" s="38"/>
      <c r="R4304" s="178"/>
      <c r="S4304" s="38"/>
      <c r="T4304" s="178"/>
      <c r="U4304" s="38"/>
      <c r="AA4304" s="8"/>
      <c r="AB4304" s="366"/>
    </row>
    <row r="4305" spans="15:28">
      <c r="O4305" s="177"/>
      <c r="P4305" s="38"/>
      <c r="Q4305" s="38"/>
      <c r="R4305" s="178"/>
      <c r="S4305" s="38"/>
      <c r="T4305" s="178"/>
      <c r="U4305" s="38"/>
      <c r="AA4305" s="8"/>
      <c r="AB4305" s="366"/>
    </row>
    <row r="4306" spans="15:28">
      <c r="O4306" s="177"/>
      <c r="P4306" s="38"/>
      <c r="Q4306" s="38"/>
      <c r="R4306" s="178"/>
      <c r="S4306" s="38"/>
      <c r="T4306" s="178"/>
      <c r="U4306" s="38"/>
      <c r="AA4306" s="8"/>
      <c r="AB4306" s="366"/>
    </row>
    <row r="4307" spans="15:28">
      <c r="O4307" s="177"/>
      <c r="P4307" s="38"/>
      <c r="Q4307" s="38"/>
      <c r="R4307" s="178"/>
      <c r="S4307" s="38"/>
      <c r="T4307" s="178"/>
      <c r="U4307" s="38"/>
      <c r="AA4307" s="8"/>
      <c r="AB4307" s="366"/>
    </row>
    <row r="4308" spans="15:28">
      <c r="O4308" s="177"/>
      <c r="P4308" s="38"/>
      <c r="Q4308" s="38"/>
      <c r="R4308" s="178"/>
      <c r="S4308" s="38"/>
      <c r="T4308" s="178"/>
      <c r="U4308" s="38"/>
      <c r="AA4308" s="8"/>
      <c r="AB4308" s="366"/>
    </row>
    <row r="4309" spans="15:28">
      <c r="O4309" s="177"/>
      <c r="P4309" s="38"/>
      <c r="Q4309" s="38"/>
      <c r="R4309" s="178"/>
      <c r="S4309" s="38"/>
      <c r="T4309" s="178"/>
      <c r="U4309" s="38"/>
      <c r="AA4309" s="8"/>
      <c r="AB4309" s="366"/>
    </row>
    <row r="4310" spans="15:28">
      <c r="O4310" s="177"/>
      <c r="P4310" s="38"/>
      <c r="Q4310" s="38"/>
      <c r="R4310" s="178"/>
      <c r="S4310" s="38"/>
      <c r="T4310" s="178"/>
      <c r="U4310" s="38"/>
      <c r="AA4310" s="8"/>
      <c r="AB4310" s="366"/>
    </row>
    <row r="4311" spans="15:28">
      <c r="O4311" s="177"/>
      <c r="P4311" s="38"/>
      <c r="Q4311" s="38"/>
      <c r="R4311" s="178"/>
      <c r="S4311" s="38"/>
      <c r="T4311" s="178"/>
      <c r="U4311" s="38"/>
      <c r="AA4311" s="8"/>
      <c r="AB4311" s="366"/>
    </row>
    <row r="4312" spans="15:28">
      <c r="O4312" s="177"/>
      <c r="P4312" s="38"/>
      <c r="Q4312" s="38"/>
      <c r="R4312" s="178"/>
      <c r="S4312" s="38"/>
      <c r="T4312" s="178"/>
      <c r="U4312" s="38"/>
      <c r="AA4312" s="8"/>
      <c r="AB4312" s="366"/>
    </row>
    <row r="4313" spans="15:28">
      <c r="O4313" s="177"/>
      <c r="P4313" s="38"/>
      <c r="Q4313" s="38"/>
      <c r="R4313" s="178"/>
      <c r="S4313" s="38"/>
      <c r="T4313" s="178"/>
      <c r="U4313" s="38"/>
      <c r="AA4313" s="8"/>
      <c r="AB4313" s="366"/>
    </row>
    <row r="4314" spans="15:28">
      <c r="O4314" s="177"/>
      <c r="P4314" s="38"/>
      <c r="Q4314" s="38"/>
      <c r="R4314" s="178"/>
      <c r="S4314" s="38"/>
      <c r="T4314" s="178"/>
      <c r="U4314" s="38"/>
      <c r="AA4314" s="8"/>
      <c r="AB4314" s="366"/>
    </row>
    <row r="4315" spans="15:28">
      <c r="O4315" s="177"/>
      <c r="P4315" s="38"/>
      <c r="Q4315" s="38"/>
      <c r="R4315" s="178"/>
      <c r="S4315" s="38"/>
      <c r="T4315" s="178"/>
      <c r="U4315" s="38"/>
      <c r="AA4315" s="8"/>
      <c r="AB4315" s="366"/>
    </row>
    <row r="4316" spans="15:28">
      <c r="O4316" s="177"/>
      <c r="P4316" s="38"/>
      <c r="Q4316" s="38"/>
      <c r="R4316" s="178"/>
      <c r="S4316" s="38"/>
      <c r="T4316" s="178"/>
      <c r="U4316" s="38"/>
      <c r="AA4316" s="8"/>
      <c r="AB4316" s="366"/>
    </row>
    <row r="4317" spans="15:28">
      <c r="O4317" s="177"/>
      <c r="P4317" s="38"/>
      <c r="Q4317" s="38"/>
      <c r="R4317" s="178"/>
      <c r="S4317" s="38"/>
      <c r="T4317" s="178"/>
      <c r="U4317" s="38"/>
      <c r="AA4317" s="8"/>
      <c r="AB4317" s="366"/>
    </row>
    <row r="4318" spans="15:28">
      <c r="O4318" s="177"/>
      <c r="P4318" s="38"/>
      <c r="Q4318" s="38"/>
      <c r="R4318" s="178"/>
      <c r="S4318" s="38"/>
      <c r="T4318" s="178"/>
      <c r="U4318" s="38"/>
      <c r="AA4318" s="8"/>
      <c r="AB4318" s="366"/>
    </row>
    <row r="4319" spans="15:28">
      <c r="O4319" s="177"/>
      <c r="P4319" s="38"/>
      <c r="Q4319" s="38"/>
      <c r="R4319" s="178"/>
      <c r="S4319" s="38"/>
      <c r="T4319" s="178"/>
      <c r="U4319" s="38"/>
      <c r="AA4319" s="8"/>
      <c r="AB4319" s="366"/>
    </row>
    <row r="4320" spans="15:28">
      <c r="O4320" s="177"/>
      <c r="P4320" s="38"/>
      <c r="Q4320" s="38"/>
      <c r="R4320" s="178"/>
      <c r="S4320" s="38"/>
      <c r="T4320" s="178"/>
      <c r="U4320" s="38"/>
      <c r="AA4320" s="8"/>
      <c r="AB4320" s="366"/>
    </row>
    <row r="4321" spans="15:28">
      <c r="O4321" s="177"/>
      <c r="P4321" s="38"/>
      <c r="Q4321" s="38"/>
      <c r="R4321" s="178"/>
      <c r="S4321" s="38"/>
      <c r="T4321" s="178"/>
      <c r="U4321" s="38"/>
      <c r="AA4321" s="8"/>
      <c r="AB4321" s="366"/>
    </row>
    <row r="4322" spans="15:28">
      <c r="O4322" s="177"/>
      <c r="P4322" s="38"/>
      <c r="Q4322" s="38"/>
      <c r="R4322" s="178"/>
      <c r="S4322" s="38"/>
      <c r="T4322" s="178"/>
      <c r="U4322" s="38"/>
      <c r="AA4322" s="8"/>
      <c r="AB4322" s="366"/>
    </row>
    <row r="4323" spans="15:28">
      <c r="O4323" s="177"/>
      <c r="P4323" s="38"/>
      <c r="Q4323" s="38"/>
      <c r="R4323" s="178"/>
      <c r="S4323" s="38"/>
      <c r="T4323" s="178"/>
      <c r="U4323" s="38"/>
      <c r="AA4323" s="8"/>
      <c r="AB4323" s="366"/>
    </row>
    <row r="4324" spans="15:28">
      <c r="O4324" s="177"/>
      <c r="P4324" s="38"/>
      <c r="Q4324" s="38"/>
      <c r="R4324" s="178"/>
      <c r="S4324" s="38"/>
      <c r="T4324" s="178"/>
      <c r="U4324" s="38"/>
      <c r="AA4324" s="8"/>
      <c r="AB4324" s="366"/>
    </row>
    <row r="4325" spans="15:28">
      <c r="O4325" s="177"/>
      <c r="P4325" s="38"/>
      <c r="Q4325" s="38"/>
      <c r="R4325" s="178"/>
      <c r="S4325" s="38"/>
      <c r="T4325" s="178"/>
      <c r="U4325" s="38"/>
      <c r="AA4325" s="8"/>
      <c r="AB4325" s="366"/>
    </row>
    <row r="4326" spans="15:28">
      <c r="O4326" s="177"/>
      <c r="P4326" s="38"/>
      <c r="Q4326" s="38"/>
      <c r="R4326" s="178"/>
      <c r="S4326" s="38"/>
      <c r="T4326" s="178"/>
      <c r="U4326" s="38"/>
      <c r="AA4326" s="8"/>
      <c r="AB4326" s="366"/>
    </row>
    <row r="4327" spans="15:28">
      <c r="O4327" s="177"/>
      <c r="P4327" s="38"/>
      <c r="Q4327" s="38"/>
      <c r="R4327" s="178"/>
      <c r="S4327" s="38"/>
      <c r="T4327" s="178"/>
      <c r="U4327" s="38"/>
      <c r="AA4327" s="8"/>
      <c r="AB4327" s="366"/>
    </row>
    <row r="4328" spans="15:28">
      <c r="O4328" s="177"/>
      <c r="P4328" s="38"/>
      <c r="Q4328" s="38"/>
      <c r="R4328" s="178"/>
      <c r="S4328" s="38"/>
      <c r="T4328" s="178"/>
      <c r="U4328" s="38"/>
      <c r="AA4328" s="8"/>
      <c r="AB4328" s="366"/>
    </row>
    <row r="4329" spans="15:28">
      <c r="O4329" s="177"/>
      <c r="P4329" s="38"/>
      <c r="Q4329" s="38"/>
      <c r="R4329" s="178"/>
      <c r="S4329" s="38"/>
      <c r="T4329" s="178"/>
      <c r="U4329" s="38"/>
      <c r="AA4329" s="8"/>
      <c r="AB4329" s="366"/>
    </row>
    <row r="4330" spans="15:28">
      <c r="O4330" s="177"/>
      <c r="P4330" s="38"/>
      <c r="Q4330" s="38"/>
      <c r="R4330" s="178"/>
      <c r="S4330" s="38"/>
      <c r="T4330" s="178"/>
      <c r="U4330" s="38"/>
      <c r="AA4330" s="8"/>
      <c r="AB4330" s="366"/>
    </row>
    <row r="4331" spans="15:28">
      <c r="O4331" s="177"/>
      <c r="P4331" s="38"/>
      <c r="Q4331" s="38"/>
      <c r="R4331" s="178"/>
      <c r="S4331" s="38"/>
      <c r="T4331" s="178"/>
      <c r="U4331" s="38"/>
      <c r="AA4331" s="8"/>
      <c r="AB4331" s="366"/>
    </row>
    <row r="4332" spans="15:28">
      <c r="O4332" s="177"/>
      <c r="P4332" s="38"/>
      <c r="Q4332" s="38"/>
      <c r="R4332" s="178"/>
      <c r="S4332" s="38"/>
      <c r="T4332" s="178"/>
      <c r="U4332" s="38"/>
      <c r="AA4332" s="8"/>
      <c r="AB4332" s="366"/>
    </row>
    <row r="4333" spans="15:28">
      <c r="O4333" s="177"/>
      <c r="P4333" s="38"/>
      <c r="Q4333" s="38"/>
      <c r="R4333" s="178"/>
      <c r="S4333" s="38"/>
      <c r="T4333" s="178"/>
      <c r="U4333" s="38"/>
      <c r="AA4333" s="8"/>
      <c r="AB4333" s="366"/>
    </row>
    <row r="4334" spans="15:28">
      <c r="O4334" s="177"/>
      <c r="P4334" s="38"/>
      <c r="Q4334" s="38"/>
      <c r="R4334" s="178"/>
      <c r="S4334" s="38"/>
      <c r="T4334" s="178"/>
      <c r="U4334" s="38"/>
      <c r="AA4334" s="8"/>
      <c r="AB4334" s="366"/>
    </row>
    <row r="4335" spans="15:28">
      <c r="O4335" s="177"/>
      <c r="P4335" s="38"/>
      <c r="Q4335" s="38"/>
      <c r="R4335" s="178"/>
      <c r="S4335" s="38"/>
      <c r="T4335" s="178"/>
      <c r="U4335" s="38"/>
      <c r="AA4335" s="8"/>
      <c r="AB4335" s="366"/>
    </row>
    <row r="4336" spans="15:28">
      <c r="O4336" s="177"/>
      <c r="P4336" s="38"/>
      <c r="Q4336" s="38"/>
      <c r="R4336" s="178"/>
      <c r="S4336" s="38"/>
      <c r="T4336" s="178"/>
      <c r="U4336" s="38"/>
      <c r="AA4336" s="8"/>
      <c r="AB4336" s="366"/>
    </row>
    <row r="4337" spans="15:28">
      <c r="O4337" s="177"/>
      <c r="P4337" s="38"/>
      <c r="Q4337" s="38"/>
      <c r="R4337" s="178"/>
      <c r="S4337" s="38"/>
      <c r="T4337" s="178"/>
      <c r="U4337" s="38"/>
      <c r="AA4337" s="8"/>
      <c r="AB4337" s="366"/>
    </row>
    <row r="4338" spans="15:28">
      <c r="O4338" s="177"/>
      <c r="P4338" s="38"/>
      <c r="Q4338" s="38"/>
      <c r="R4338" s="178"/>
      <c r="S4338" s="38"/>
      <c r="T4338" s="178"/>
      <c r="U4338" s="38"/>
      <c r="AA4338" s="8"/>
      <c r="AB4338" s="366"/>
    </row>
    <row r="4339" spans="15:28">
      <c r="O4339" s="177"/>
      <c r="P4339" s="38"/>
      <c r="Q4339" s="38"/>
      <c r="R4339" s="178"/>
      <c r="S4339" s="38"/>
      <c r="T4339" s="178"/>
      <c r="U4339" s="38"/>
      <c r="AA4339" s="8"/>
      <c r="AB4339" s="366"/>
    </row>
    <row r="4340" spans="15:28">
      <c r="O4340" s="177"/>
      <c r="P4340" s="38"/>
      <c r="Q4340" s="38"/>
      <c r="R4340" s="178"/>
      <c r="S4340" s="38"/>
      <c r="T4340" s="178"/>
      <c r="U4340" s="38"/>
      <c r="AA4340" s="8"/>
      <c r="AB4340" s="366"/>
    </row>
    <row r="4341" spans="15:28">
      <c r="O4341" s="177"/>
      <c r="P4341" s="38"/>
      <c r="Q4341" s="38"/>
      <c r="R4341" s="178"/>
      <c r="S4341" s="38"/>
      <c r="T4341" s="178"/>
      <c r="U4341" s="38"/>
      <c r="AA4341" s="8"/>
      <c r="AB4341" s="366"/>
    </row>
    <row r="4342" spans="15:28">
      <c r="O4342" s="177"/>
      <c r="P4342" s="38"/>
      <c r="Q4342" s="38"/>
      <c r="R4342" s="178"/>
      <c r="S4342" s="38"/>
      <c r="T4342" s="178"/>
      <c r="U4342" s="38"/>
      <c r="AA4342" s="8"/>
      <c r="AB4342" s="366"/>
    </row>
    <row r="4343" spans="15:28">
      <c r="O4343" s="177"/>
      <c r="P4343" s="38"/>
      <c r="Q4343" s="38"/>
      <c r="R4343" s="178"/>
      <c r="S4343" s="38"/>
      <c r="T4343" s="178"/>
      <c r="U4343" s="38"/>
      <c r="AA4343" s="8"/>
      <c r="AB4343" s="366"/>
    </row>
    <row r="4344" spans="15:28">
      <c r="O4344" s="177"/>
      <c r="P4344" s="38"/>
      <c r="Q4344" s="38"/>
      <c r="R4344" s="178"/>
      <c r="S4344" s="38"/>
      <c r="T4344" s="178"/>
      <c r="U4344" s="38"/>
      <c r="AA4344" s="8"/>
      <c r="AB4344" s="366"/>
    </row>
    <row r="4345" spans="15:28">
      <c r="O4345" s="177"/>
      <c r="P4345" s="38"/>
      <c r="Q4345" s="38"/>
      <c r="R4345" s="178"/>
      <c r="S4345" s="38"/>
      <c r="T4345" s="178"/>
      <c r="U4345" s="38"/>
      <c r="AA4345" s="8"/>
      <c r="AB4345" s="366"/>
    </row>
    <row r="4346" spans="15:28">
      <c r="O4346" s="177"/>
      <c r="P4346" s="38"/>
      <c r="Q4346" s="38"/>
      <c r="R4346" s="178"/>
      <c r="S4346" s="38"/>
      <c r="T4346" s="178"/>
      <c r="U4346" s="38"/>
      <c r="AA4346" s="8"/>
      <c r="AB4346" s="366"/>
    </row>
    <row r="4347" spans="15:28">
      <c r="O4347" s="177"/>
      <c r="P4347" s="38"/>
      <c r="Q4347" s="38"/>
      <c r="R4347" s="178"/>
      <c r="S4347" s="38"/>
      <c r="T4347" s="178"/>
      <c r="U4347" s="38"/>
      <c r="AA4347" s="8"/>
      <c r="AB4347" s="366"/>
    </row>
    <row r="4348" spans="15:28">
      <c r="O4348" s="177"/>
      <c r="P4348" s="38"/>
      <c r="Q4348" s="38"/>
      <c r="R4348" s="178"/>
      <c r="S4348" s="38"/>
      <c r="T4348" s="178"/>
      <c r="U4348" s="38"/>
      <c r="AA4348" s="8"/>
      <c r="AB4348" s="366"/>
    </row>
    <row r="4349" spans="15:28">
      <c r="O4349" s="177"/>
      <c r="P4349" s="38"/>
      <c r="Q4349" s="38"/>
      <c r="R4349" s="178"/>
      <c r="S4349" s="38"/>
      <c r="T4349" s="178"/>
      <c r="U4349" s="38"/>
      <c r="AA4349" s="8"/>
      <c r="AB4349" s="366"/>
    </row>
    <row r="4350" spans="15:28">
      <c r="O4350" s="177"/>
      <c r="P4350" s="38"/>
      <c r="Q4350" s="38"/>
      <c r="R4350" s="178"/>
      <c r="S4350" s="38"/>
      <c r="T4350" s="178"/>
      <c r="U4350" s="38"/>
      <c r="AA4350" s="8"/>
      <c r="AB4350" s="366"/>
    </row>
    <row r="4351" spans="15:28">
      <c r="O4351" s="177"/>
      <c r="P4351" s="38"/>
      <c r="Q4351" s="38"/>
      <c r="R4351" s="178"/>
      <c r="S4351" s="38"/>
      <c r="T4351" s="178"/>
      <c r="U4351" s="38"/>
      <c r="AA4351" s="8"/>
      <c r="AB4351" s="366"/>
    </row>
    <row r="4352" spans="15:28">
      <c r="O4352" s="177"/>
      <c r="P4352" s="38"/>
      <c r="Q4352" s="38"/>
      <c r="R4352" s="178"/>
      <c r="S4352" s="38"/>
      <c r="T4352" s="178"/>
      <c r="U4352" s="38"/>
      <c r="AA4352" s="8"/>
      <c r="AB4352" s="366"/>
    </row>
    <row r="4353" spans="15:28">
      <c r="O4353" s="177"/>
      <c r="P4353" s="38"/>
      <c r="Q4353" s="38"/>
      <c r="R4353" s="178"/>
      <c r="S4353" s="38"/>
      <c r="T4353" s="178"/>
      <c r="U4353" s="38"/>
      <c r="AA4353" s="8"/>
      <c r="AB4353" s="366"/>
    </row>
    <row r="4354" spans="15:28">
      <c r="O4354" s="177"/>
      <c r="P4354" s="38"/>
      <c r="Q4354" s="38"/>
      <c r="R4354" s="178"/>
      <c r="S4354" s="38"/>
      <c r="T4354" s="178"/>
      <c r="U4354" s="38"/>
      <c r="AA4354" s="8"/>
      <c r="AB4354" s="366"/>
    </row>
    <row r="4355" spans="15:28">
      <c r="O4355" s="177"/>
      <c r="P4355" s="38"/>
      <c r="Q4355" s="38"/>
      <c r="R4355" s="178"/>
      <c r="S4355" s="38"/>
      <c r="T4355" s="178"/>
      <c r="U4355" s="38"/>
      <c r="AA4355" s="8"/>
      <c r="AB4355" s="366"/>
    </row>
    <row r="4356" spans="15:28">
      <c r="O4356" s="177"/>
      <c r="P4356" s="38"/>
      <c r="Q4356" s="38"/>
      <c r="R4356" s="178"/>
      <c r="S4356" s="38"/>
      <c r="T4356" s="178"/>
      <c r="U4356" s="38"/>
      <c r="AA4356" s="8"/>
      <c r="AB4356" s="366"/>
    </row>
    <row r="4357" spans="15:28">
      <c r="O4357" s="177"/>
      <c r="P4357" s="38"/>
      <c r="Q4357" s="38"/>
      <c r="R4357" s="178"/>
      <c r="S4357" s="38"/>
      <c r="T4357" s="178"/>
      <c r="U4357" s="38"/>
      <c r="AA4357" s="8"/>
      <c r="AB4357" s="366"/>
    </row>
    <row r="4358" spans="15:28">
      <c r="O4358" s="177"/>
      <c r="P4358" s="38"/>
      <c r="Q4358" s="38"/>
      <c r="R4358" s="178"/>
      <c r="S4358" s="38"/>
      <c r="T4358" s="178"/>
      <c r="U4358" s="38"/>
      <c r="AA4358" s="8"/>
      <c r="AB4358" s="366"/>
    </row>
    <row r="4359" spans="15:28">
      <c r="O4359" s="177"/>
      <c r="P4359" s="38"/>
      <c r="Q4359" s="38"/>
      <c r="R4359" s="178"/>
      <c r="S4359" s="38"/>
      <c r="T4359" s="178"/>
      <c r="U4359" s="38"/>
      <c r="AA4359" s="8"/>
      <c r="AB4359" s="366"/>
    </row>
    <row r="4360" spans="15:28">
      <c r="O4360" s="177"/>
      <c r="P4360" s="38"/>
      <c r="Q4360" s="38"/>
      <c r="R4360" s="178"/>
      <c r="S4360" s="38"/>
      <c r="T4360" s="178"/>
      <c r="U4360" s="38"/>
      <c r="AA4360" s="8"/>
      <c r="AB4360" s="366"/>
    </row>
    <row r="4361" spans="15:28">
      <c r="O4361" s="177"/>
      <c r="P4361" s="38"/>
      <c r="Q4361" s="38"/>
      <c r="R4361" s="178"/>
      <c r="S4361" s="38"/>
      <c r="T4361" s="178"/>
      <c r="U4361" s="38"/>
      <c r="AA4361" s="8"/>
      <c r="AB4361" s="366"/>
    </row>
    <row r="4362" spans="15:28">
      <c r="O4362" s="177"/>
      <c r="P4362" s="38"/>
      <c r="Q4362" s="38"/>
      <c r="R4362" s="178"/>
      <c r="S4362" s="38"/>
      <c r="T4362" s="178"/>
      <c r="U4362" s="38"/>
      <c r="AA4362" s="8"/>
      <c r="AB4362" s="366"/>
    </row>
    <row r="4363" spans="15:28">
      <c r="O4363" s="177"/>
      <c r="P4363" s="38"/>
      <c r="Q4363" s="38"/>
      <c r="R4363" s="178"/>
      <c r="S4363" s="38"/>
      <c r="T4363" s="178"/>
      <c r="U4363" s="38"/>
      <c r="AA4363" s="8"/>
      <c r="AB4363" s="366"/>
    </row>
    <row r="4364" spans="15:28">
      <c r="O4364" s="177"/>
      <c r="P4364" s="38"/>
      <c r="Q4364" s="38"/>
      <c r="R4364" s="178"/>
      <c r="S4364" s="38"/>
      <c r="T4364" s="178"/>
      <c r="U4364" s="38"/>
      <c r="AA4364" s="8"/>
      <c r="AB4364" s="366"/>
    </row>
    <row r="4365" spans="15:28">
      <c r="O4365" s="177"/>
      <c r="P4365" s="38"/>
      <c r="Q4365" s="38"/>
      <c r="R4365" s="178"/>
      <c r="S4365" s="38"/>
      <c r="T4365" s="178"/>
      <c r="U4365" s="38"/>
      <c r="AA4365" s="8"/>
      <c r="AB4365" s="366"/>
    </row>
    <row r="4366" spans="15:28">
      <c r="O4366" s="177"/>
      <c r="P4366" s="38"/>
      <c r="Q4366" s="38"/>
      <c r="R4366" s="178"/>
      <c r="S4366" s="38"/>
      <c r="T4366" s="178"/>
      <c r="U4366" s="38"/>
      <c r="AA4366" s="8"/>
      <c r="AB4366" s="366"/>
    </row>
    <row r="4367" spans="15:28">
      <c r="O4367" s="177"/>
      <c r="P4367" s="38"/>
      <c r="Q4367" s="38"/>
      <c r="R4367" s="178"/>
      <c r="S4367" s="38"/>
      <c r="T4367" s="178"/>
      <c r="U4367" s="38"/>
      <c r="AA4367" s="8"/>
      <c r="AB4367" s="366"/>
    </row>
    <row r="4368" spans="15:28">
      <c r="O4368" s="177"/>
      <c r="P4368" s="38"/>
      <c r="Q4368" s="38"/>
      <c r="R4368" s="178"/>
      <c r="S4368" s="38"/>
      <c r="T4368" s="178"/>
      <c r="U4368" s="38"/>
      <c r="AA4368" s="8"/>
      <c r="AB4368" s="366"/>
    </row>
    <row r="4369" spans="15:28">
      <c r="O4369" s="177"/>
      <c r="P4369" s="38"/>
      <c r="Q4369" s="38"/>
      <c r="R4369" s="178"/>
      <c r="S4369" s="38"/>
      <c r="T4369" s="178"/>
      <c r="U4369" s="38"/>
      <c r="AA4369" s="8"/>
      <c r="AB4369" s="366"/>
    </row>
    <row r="4370" spans="15:28">
      <c r="O4370" s="177"/>
      <c r="P4370" s="38"/>
      <c r="Q4370" s="38"/>
      <c r="R4370" s="178"/>
      <c r="S4370" s="38"/>
      <c r="T4370" s="178"/>
      <c r="U4370" s="38"/>
      <c r="AA4370" s="8"/>
      <c r="AB4370" s="366"/>
    </row>
    <row r="4371" spans="15:28">
      <c r="O4371" s="177"/>
      <c r="P4371" s="38"/>
      <c r="Q4371" s="38"/>
      <c r="R4371" s="178"/>
      <c r="S4371" s="38"/>
      <c r="T4371" s="178"/>
      <c r="U4371" s="38"/>
      <c r="AA4371" s="8"/>
      <c r="AB4371" s="366"/>
    </row>
    <row r="4372" spans="15:28">
      <c r="O4372" s="177"/>
      <c r="P4372" s="38"/>
      <c r="Q4372" s="38"/>
      <c r="R4372" s="178"/>
      <c r="S4372" s="38"/>
      <c r="T4372" s="178"/>
      <c r="U4372" s="38"/>
      <c r="AA4372" s="8"/>
      <c r="AB4372" s="366"/>
    </row>
    <row r="4373" spans="15:28">
      <c r="O4373" s="177"/>
      <c r="P4373" s="38"/>
      <c r="Q4373" s="38"/>
      <c r="R4373" s="178"/>
      <c r="S4373" s="38"/>
      <c r="T4373" s="178"/>
      <c r="U4373" s="38"/>
      <c r="AA4373" s="8"/>
      <c r="AB4373" s="366"/>
    </row>
    <row r="4374" spans="15:28">
      <c r="O4374" s="177"/>
      <c r="P4374" s="38"/>
      <c r="Q4374" s="38"/>
      <c r="R4374" s="178"/>
      <c r="S4374" s="38"/>
      <c r="T4374" s="178"/>
      <c r="U4374" s="38"/>
      <c r="AA4374" s="8"/>
      <c r="AB4374" s="366"/>
    </row>
    <row r="4375" spans="15:28">
      <c r="O4375" s="177"/>
      <c r="P4375" s="38"/>
      <c r="Q4375" s="38"/>
      <c r="R4375" s="178"/>
      <c r="S4375" s="38"/>
      <c r="T4375" s="178"/>
      <c r="U4375" s="38"/>
      <c r="AA4375" s="8"/>
      <c r="AB4375" s="366"/>
    </row>
    <row r="4376" spans="15:28">
      <c r="O4376" s="177"/>
      <c r="P4376" s="38"/>
      <c r="Q4376" s="38"/>
      <c r="R4376" s="178"/>
      <c r="S4376" s="38"/>
      <c r="T4376" s="178"/>
      <c r="U4376" s="38"/>
      <c r="AA4376" s="8"/>
      <c r="AB4376" s="366"/>
    </row>
    <row r="4377" spans="15:28">
      <c r="O4377" s="177"/>
      <c r="P4377" s="38"/>
      <c r="Q4377" s="38"/>
      <c r="R4377" s="178"/>
      <c r="S4377" s="38"/>
      <c r="T4377" s="178"/>
      <c r="U4377" s="38"/>
      <c r="AA4377" s="8"/>
      <c r="AB4377" s="366"/>
    </row>
    <row r="4378" spans="15:28">
      <c r="O4378" s="177"/>
      <c r="P4378" s="38"/>
      <c r="Q4378" s="38"/>
      <c r="R4378" s="178"/>
      <c r="S4378" s="38"/>
      <c r="T4378" s="178"/>
      <c r="U4378" s="38"/>
      <c r="AA4378" s="8"/>
      <c r="AB4378" s="366"/>
    </row>
    <row r="4379" spans="15:28">
      <c r="O4379" s="177"/>
      <c r="P4379" s="38"/>
      <c r="Q4379" s="38"/>
      <c r="R4379" s="178"/>
      <c r="S4379" s="38"/>
      <c r="T4379" s="178"/>
      <c r="U4379" s="38"/>
      <c r="AA4379" s="8"/>
      <c r="AB4379" s="366"/>
    </row>
    <row r="4380" spans="15:28">
      <c r="O4380" s="177"/>
      <c r="P4380" s="38"/>
      <c r="Q4380" s="38"/>
      <c r="R4380" s="178"/>
      <c r="S4380" s="38"/>
      <c r="T4380" s="178"/>
      <c r="U4380" s="38"/>
      <c r="AA4380" s="8"/>
      <c r="AB4380" s="366"/>
    </row>
    <row r="4381" spans="15:28">
      <c r="O4381" s="177"/>
      <c r="P4381" s="38"/>
      <c r="Q4381" s="38"/>
      <c r="R4381" s="178"/>
      <c r="S4381" s="38"/>
      <c r="T4381" s="178"/>
      <c r="U4381" s="38"/>
      <c r="AA4381" s="8"/>
      <c r="AB4381" s="366"/>
    </row>
    <row r="4382" spans="15:28">
      <c r="O4382" s="177"/>
      <c r="P4382" s="38"/>
      <c r="Q4382" s="38"/>
      <c r="R4382" s="178"/>
      <c r="S4382" s="38"/>
      <c r="T4382" s="178"/>
      <c r="U4382" s="38"/>
      <c r="AA4382" s="8"/>
      <c r="AB4382" s="366"/>
    </row>
    <row r="4383" spans="15:28">
      <c r="O4383" s="177"/>
      <c r="P4383" s="38"/>
      <c r="Q4383" s="38"/>
      <c r="R4383" s="178"/>
      <c r="S4383" s="38"/>
      <c r="T4383" s="178"/>
      <c r="U4383" s="38"/>
      <c r="AA4383" s="8"/>
      <c r="AB4383" s="366"/>
    </row>
    <row r="4384" spans="15:28">
      <c r="O4384" s="177"/>
      <c r="P4384" s="38"/>
      <c r="Q4384" s="38"/>
      <c r="R4384" s="178"/>
      <c r="S4384" s="38"/>
      <c r="T4384" s="178"/>
      <c r="U4384" s="38"/>
      <c r="AA4384" s="8"/>
      <c r="AB4384" s="366"/>
    </row>
    <row r="4385" spans="15:28">
      <c r="O4385" s="177"/>
      <c r="P4385" s="38"/>
      <c r="Q4385" s="38"/>
      <c r="R4385" s="178"/>
      <c r="S4385" s="38"/>
      <c r="T4385" s="178"/>
      <c r="U4385" s="38"/>
      <c r="AA4385" s="8"/>
      <c r="AB4385" s="366"/>
    </row>
    <row r="4386" spans="15:28">
      <c r="O4386" s="177"/>
      <c r="P4386" s="38"/>
      <c r="Q4386" s="38"/>
      <c r="R4386" s="178"/>
      <c r="S4386" s="38"/>
      <c r="T4386" s="178"/>
      <c r="U4386" s="38"/>
      <c r="AA4386" s="8"/>
      <c r="AB4386" s="366"/>
    </row>
    <row r="4387" spans="15:28">
      <c r="O4387" s="177"/>
      <c r="P4387" s="38"/>
      <c r="Q4387" s="38"/>
      <c r="R4387" s="178"/>
      <c r="S4387" s="38"/>
      <c r="T4387" s="178"/>
      <c r="U4387" s="38"/>
      <c r="AA4387" s="8"/>
      <c r="AB4387" s="366"/>
    </row>
    <row r="4388" spans="15:28">
      <c r="O4388" s="177"/>
      <c r="P4388" s="38"/>
      <c r="Q4388" s="38"/>
      <c r="R4388" s="178"/>
      <c r="S4388" s="38"/>
      <c r="T4388" s="178"/>
      <c r="U4388" s="38"/>
      <c r="AA4388" s="8"/>
      <c r="AB4388" s="366"/>
    </row>
    <row r="4389" spans="15:28">
      <c r="O4389" s="177"/>
      <c r="P4389" s="38"/>
      <c r="Q4389" s="38"/>
      <c r="R4389" s="178"/>
      <c r="S4389" s="38"/>
      <c r="T4389" s="178"/>
      <c r="U4389" s="38"/>
      <c r="AA4389" s="8"/>
      <c r="AB4389" s="366"/>
    </row>
    <row r="4390" spans="15:28">
      <c r="O4390" s="177"/>
      <c r="P4390" s="38"/>
      <c r="Q4390" s="38"/>
      <c r="R4390" s="178"/>
      <c r="S4390" s="38"/>
      <c r="T4390" s="178"/>
      <c r="U4390" s="38"/>
      <c r="AA4390" s="8"/>
      <c r="AB4390" s="366"/>
    </row>
    <row r="4391" spans="15:28">
      <c r="O4391" s="177"/>
      <c r="P4391" s="38"/>
      <c r="Q4391" s="38"/>
      <c r="R4391" s="178"/>
      <c r="S4391" s="38"/>
      <c r="T4391" s="178"/>
      <c r="U4391" s="38"/>
      <c r="AA4391" s="8"/>
      <c r="AB4391" s="366"/>
    </row>
    <row r="4392" spans="15:28">
      <c r="O4392" s="177"/>
      <c r="P4392" s="38"/>
      <c r="Q4392" s="38"/>
      <c r="R4392" s="178"/>
      <c r="S4392" s="38"/>
      <c r="T4392" s="178"/>
      <c r="U4392" s="38"/>
      <c r="AA4392" s="8"/>
      <c r="AB4392" s="366"/>
    </row>
    <row r="4393" spans="15:28">
      <c r="O4393" s="177"/>
      <c r="P4393" s="38"/>
      <c r="Q4393" s="38"/>
      <c r="R4393" s="178"/>
      <c r="S4393" s="38"/>
      <c r="T4393" s="178"/>
      <c r="U4393" s="38"/>
      <c r="AA4393" s="8"/>
      <c r="AB4393" s="366"/>
    </row>
    <row r="4394" spans="15:28">
      <c r="O4394" s="177"/>
      <c r="P4394" s="38"/>
      <c r="Q4394" s="38"/>
      <c r="R4394" s="178"/>
      <c r="S4394" s="38"/>
      <c r="T4394" s="178"/>
      <c r="U4394" s="38"/>
      <c r="AA4394" s="8"/>
      <c r="AB4394" s="366"/>
    </row>
    <row r="4395" spans="15:28">
      <c r="O4395" s="177"/>
      <c r="P4395" s="38"/>
      <c r="Q4395" s="38"/>
      <c r="R4395" s="178"/>
      <c r="S4395" s="38"/>
      <c r="T4395" s="178"/>
      <c r="U4395" s="38"/>
      <c r="AA4395" s="8"/>
      <c r="AB4395" s="366"/>
    </row>
    <row r="4396" spans="15:28">
      <c r="O4396" s="177"/>
      <c r="P4396" s="38"/>
      <c r="Q4396" s="38"/>
      <c r="R4396" s="178"/>
      <c r="S4396" s="38"/>
      <c r="T4396" s="178"/>
      <c r="U4396" s="38"/>
      <c r="AA4396" s="8"/>
      <c r="AB4396" s="366"/>
    </row>
    <row r="4397" spans="15:28">
      <c r="O4397" s="177"/>
      <c r="P4397" s="38"/>
      <c r="Q4397" s="38"/>
      <c r="R4397" s="178"/>
      <c r="S4397" s="38"/>
      <c r="T4397" s="178"/>
      <c r="U4397" s="38"/>
      <c r="AA4397" s="8"/>
      <c r="AB4397" s="366"/>
    </row>
    <row r="4398" spans="15:28">
      <c r="O4398" s="177"/>
      <c r="P4398" s="38"/>
      <c r="Q4398" s="38"/>
      <c r="R4398" s="178"/>
      <c r="S4398" s="38"/>
      <c r="T4398" s="178"/>
      <c r="U4398" s="38"/>
      <c r="AA4398" s="8"/>
      <c r="AB4398" s="366"/>
    </row>
    <row r="4399" spans="15:28">
      <c r="O4399" s="177"/>
      <c r="P4399" s="38"/>
      <c r="Q4399" s="38"/>
      <c r="R4399" s="178"/>
      <c r="S4399" s="38"/>
      <c r="T4399" s="178"/>
      <c r="U4399" s="38"/>
      <c r="AA4399" s="8"/>
      <c r="AB4399" s="366"/>
    </row>
    <row r="4400" spans="15:28">
      <c r="O4400" s="177"/>
      <c r="P4400" s="38"/>
      <c r="Q4400" s="38"/>
      <c r="R4400" s="178"/>
      <c r="S4400" s="38"/>
      <c r="T4400" s="178"/>
      <c r="U4400" s="38"/>
      <c r="AA4400" s="8"/>
      <c r="AB4400" s="366"/>
    </row>
    <row r="4401" spans="15:28">
      <c r="O4401" s="177"/>
      <c r="P4401" s="38"/>
      <c r="Q4401" s="38"/>
      <c r="R4401" s="178"/>
      <c r="S4401" s="38"/>
      <c r="T4401" s="178"/>
      <c r="U4401" s="38"/>
      <c r="AA4401" s="8"/>
      <c r="AB4401" s="366"/>
    </row>
    <row r="4402" spans="15:28">
      <c r="O4402" s="177"/>
      <c r="P4402" s="38"/>
      <c r="Q4402" s="38"/>
      <c r="R4402" s="178"/>
      <c r="S4402" s="38"/>
      <c r="T4402" s="178"/>
      <c r="U4402" s="38"/>
      <c r="AA4402" s="8"/>
      <c r="AB4402" s="366"/>
    </row>
    <row r="4403" spans="15:28">
      <c r="O4403" s="177"/>
      <c r="P4403" s="38"/>
      <c r="Q4403" s="38"/>
      <c r="R4403" s="178"/>
      <c r="S4403" s="38"/>
      <c r="T4403" s="178"/>
      <c r="U4403" s="38"/>
      <c r="AA4403" s="8"/>
      <c r="AB4403" s="366"/>
    </row>
    <row r="4404" spans="15:28">
      <c r="O4404" s="177"/>
      <c r="P4404" s="38"/>
      <c r="Q4404" s="38"/>
      <c r="R4404" s="178"/>
      <c r="S4404" s="38"/>
      <c r="T4404" s="178"/>
      <c r="U4404" s="38"/>
      <c r="AA4404" s="8"/>
      <c r="AB4404" s="366"/>
    </row>
    <row r="4405" spans="15:28">
      <c r="O4405" s="177"/>
      <c r="P4405" s="38"/>
      <c r="Q4405" s="38"/>
      <c r="R4405" s="178"/>
      <c r="S4405" s="38"/>
      <c r="T4405" s="178"/>
      <c r="U4405" s="38"/>
      <c r="AA4405" s="8"/>
      <c r="AB4405" s="366"/>
    </row>
    <row r="4406" spans="15:28">
      <c r="O4406" s="177"/>
      <c r="P4406" s="38"/>
      <c r="Q4406" s="38"/>
      <c r="R4406" s="178"/>
      <c r="S4406" s="38"/>
      <c r="T4406" s="178"/>
      <c r="U4406" s="38"/>
      <c r="AA4406" s="8"/>
      <c r="AB4406" s="366"/>
    </row>
    <row r="4407" spans="15:28">
      <c r="O4407" s="177"/>
      <c r="P4407" s="38"/>
      <c r="Q4407" s="38"/>
      <c r="R4407" s="178"/>
      <c r="S4407" s="38"/>
      <c r="T4407" s="178"/>
      <c r="U4407" s="38"/>
      <c r="AA4407" s="8"/>
      <c r="AB4407" s="366"/>
    </row>
    <row r="4408" spans="15:28">
      <c r="O4408" s="177"/>
      <c r="P4408" s="38"/>
      <c r="Q4408" s="38"/>
      <c r="R4408" s="178"/>
      <c r="S4408" s="38"/>
      <c r="T4408" s="178"/>
      <c r="U4408" s="38"/>
      <c r="AA4408" s="8"/>
      <c r="AB4408" s="366"/>
    </row>
    <row r="4409" spans="15:28">
      <c r="O4409" s="177"/>
      <c r="P4409" s="38"/>
      <c r="Q4409" s="38"/>
      <c r="R4409" s="178"/>
      <c r="S4409" s="38"/>
      <c r="T4409" s="178"/>
      <c r="U4409" s="38"/>
      <c r="AA4409" s="8"/>
      <c r="AB4409" s="366"/>
    </row>
    <row r="4410" spans="15:28">
      <c r="O4410" s="177"/>
      <c r="P4410" s="38"/>
      <c r="Q4410" s="38"/>
      <c r="R4410" s="178"/>
      <c r="S4410" s="38"/>
      <c r="T4410" s="178"/>
      <c r="U4410" s="38"/>
      <c r="AA4410" s="8"/>
      <c r="AB4410" s="366"/>
    </row>
    <row r="4411" spans="15:28">
      <c r="O4411" s="177"/>
      <c r="P4411" s="38"/>
      <c r="Q4411" s="38"/>
      <c r="R4411" s="178"/>
      <c r="S4411" s="38"/>
      <c r="T4411" s="178"/>
      <c r="U4411" s="38"/>
      <c r="AA4411" s="8"/>
      <c r="AB4411" s="366"/>
    </row>
    <row r="4412" spans="15:28">
      <c r="O4412" s="177"/>
      <c r="P4412" s="38"/>
      <c r="Q4412" s="38"/>
      <c r="R4412" s="178"/>
      <c r="S4412" s="38"/>
      <c r="T4412" s="178"/>
      <c r="U4412" s="38"/>
      <c r="AA4412" s="8"/>
      <c r="AB4412" s="366"/>
    </row>
    <row r="4413" spans="15:28">
      <c r="O4413" s="177"/>
      <c r="P4413" s="38"/>
      <c r="Q4413" s="38"/>
      <c r="R4413" s="178"/>
      <c r="S4413" s="38"/>
      <c r="T4413" s="178"/>
      <c r="U4413" s="38"/>
      <c r="AA4413" s="8"/>
      <c r="AB4413" s="366"/>
    </row>
    <row r="4414" spans="15:28">
      <c r="O4414" s="177"/>
      <c r="P4414" s="38"/>
      <c r="Q4414" s="38"/>
      <c r="R4414" s="178"/>
      <c r="S4414" s="38"/>
      <c r="T4414" s="178"/>
      <c r="U4414" s="38"/>
      <c r="AA4414" s="8"/>
      <c r="AB4414" s="366"/>
    </row>
    <row r="4415" spans="15:28">
      <c r="O4415" s="177"/>
      <c r="P4415" s="38"/>
      <c r="Q4415" s="38"/>
      <c r="R4415" s="178"/>
      <c r="S4415" s="38"/>
      <c r="T4415" s="178"/>
      <c r="U4415" s="38"/>
      <c r="AA4415" s="8"/>
      <c r="AB4415" s="366"/>
    </row>
    <row r="4416" spans="15:28">
      <c r="O4416" s="177"/>
      <c r="P4416" s="38"/>
      <c r="Q4416" s="38"/>
      <c r="R4416" s="178"/>
      <c r="S4416" s="38"/>
      <c r="T4416" s="178"/>
      <c r="U4416" s="38"/>
      <c r="AA4416" s="8"/>
      <c r="AB4416" s="366"/>
    </row>
    <row r="4417" spans="15:28">
      <c r="O4417" s="177"/>
      <c r="P4417" s="38"/>
      <c r="Q4417" s="38"/>
      <c r="R4417" s="178"/>
      <c r="S4417" s="38"/>
      <c r="T4417" s="178"/>
      <c r="U4417" s="38"/>
      <c r="AA4417" s="8"/>
      <c r="AB4417" s="366"/>
    </row>
    <row r="4418" spans="15:28">
      <c r="O4418" s="177"/>
      <c r="P4418" s="38"/>
      <c r="Q4418" s="38"/>
      <c r="R4418" s="178"/>
      <c r="S4418" s="38"/>
      <c r="T4418" s="178"/>
      <c r="U4418" s="38"/>
      <c r="AA4418" s="8"/>
      <c r="AB4418" s="366"/>
    </row>
    <row r="4419" spans="15:28">
      <c r="O4419" s="177"/>
      <c r="P4419" s="38"/>
      <c r="Q4419" s="38"/>
      <c r="R4419" s="178"/>
      <c r="S4419" s="38"/>
      <c r="T4419" s="178"/>
      <c r="U4419" s="38"/>
      <c r="AA4419" s="8"/>
      <c r="AB4419" s="366"/>
    </row>
    <row r="4420" spans="15:28">
      <c r="O4420" s="177"/>
      <c r="P4420" s="38"/>
      <c r="Q4420" s="38"/>
      <c r="R4420" s="178"/>
      <c r="S4420" s="38"/>
      <c r="T4420" s="178"/>
      <c r="U4420" s="38"/>
      <c r="AA4420" s="8"/>
      <c r="AB4420" s="366"/>
    </row>
    <row r="4421" spans="15:28">
      <c r="O4421" s="177"/>
      <c r="P4421" s="38"/>
      <c r="Q4421" s="38"/>
      <c r="R4421" s="178"/>
      <c r="S4421" s="38"/>
      <c r="T4421" s="178"/>
      <c r="U4421" s="38"/>
      <c r="AA4421" s="8"/>
      <c r="AB4421" s="366"/>
    </row>
    <row r="4422" spans="15:28">
      <c r="O4422" s="177"/>
      <c r="P4422" s="38"/>
      <c r="Q4422" s="38"/>
      <c r="R4422" s="178"/>
      <c r="S4422" s="38"/>
      <c r="T4422" s="178"/>
      <c r="U4422" s="38"/>
      <c r="AA4422" s="8"/>
      <c r="AB4422" s="366"/>
    </row>
    <row r="4423" spans="15:28">
      <c r="O4423" s="177"/>
      <c r="P4423" s="38"/>
      <c r="Q4423" s="38"/>
      <c r="R4423" s="178"/>
      <c r="S4423" s="38"/>
      <c r="T4423" s="178"/>
      <c r="U4423" s="38"/>
      <c r="AA4423" s="8"/>
      <c r="AB4423" s="366"/>
    </row>
    <row r="4424" spans="15:28">
      <c r="O4424" s="177"/>
      <c r="P4424" s="38"/>
      <c r="Q4424" s="38"/>
      <c r="R4424" s="178"/>
      <c r="S4424" s="38"/>
      <c r="T4424" s="178"/>
      <c r="U4424" s="38"/>
      <c r="AA4424" s="8"/>
      <c r="AB4424" s="366"/>
    </row>
    <row r="4425" spans="15:28">
      <c r="O4425" s="177"/>
      <c r="P4425" s="38"/>
      <c r="Q4425" s="38"/>
      <c r="R4425" s="178"/>
      <c r="S4425" s="38"/>
      <c r="T4425" s="178"/>
      <c r="U4425" s="38"/>
      <c r="AA4425" s="8"/>
      <c r="AB4425" s="366"/>
    </row>
    <row r="4426" spans="15:28">
      <c r="O4426" s="177"/>
      <c r="P4426" s="38"/>
      <c r="Q4426" s="38"/>
      <c r="R4426" s="178"/>
      <c r="S4426" s="38"/>
      <c r="T4426" s="178"/>
      <c r="U4426" s="38"/>
      <c r="AA4426" s="8"/>
      <c r="AB4426" s="366"/>
    </row>
    <row r="4427" spans="15:28">
      <c r="O4427" s="177"/>
      <c r="P4427" s="38"/>
      <c r="Q4427" s="38"/>
      <c r="R4427" s="178"/>
      <c r="S4427" s="38"/>
      <c r="T4427" s="178"/>
      <c r="U4427" s="38"/>
      <c r="AA4427" s="8"/>
      <c r="AB4427" s="366"/>
    </row>
    <row r="4428" spans="15:28">
      <c r="O4428" s="177"/>
      <c r="P4428" s="38"/>
      <c r="Q4428" s="38"/>
      <c r="R4428" s="178"/>
      <c r="S4428" s="38"/>
      <c r="T4428" s="178"/>
      <c r="U4428" s="38"/>
      <c r="AA4428" s="8"/>
      <c r="AB4428" s="366"/>
    </row>
    <row r="4429" spans="15:28">
      <c r="O4429" s="177"/>
      <c r="P4429" s="38"/>
      <c r="Q4429" s="38"/>
      <c r="R4429" s="178"/>
      <c r="S4429" s="38"/>
      <c r="T4429" s="178"/>
      <c r="U4429" s="38"/>
      <c r="AA4429" s="8"/>
      <c r="AB4429" s="366"/>
    </row>
    <row r="4430" spans="15:28">
      <c r="O4430" s="177"/>
      <c r="P4430" s="38"/>
      <c r="Q4430" s="38"/>
      <c r="R4430" s="178"/>
      <c r="S4430" s="38"/>
      <c r="T4430" s="178"/>
      <c r="U4430" s="38"/>
      <c r="AA4430" s="8"/>
      <c r="AB4430" s="366"/>
    </row>
    <row r="4431" spans="15:28">
      <c r="O4431" s="177"/>
      <c r="P4431" s="38"/>
      <c r="Q4431" s="38"/>
      <c r="R4431" s="178"/>
      <c r="S4431" s="38"/>
      <c r="T4431" s="178"/>
      <c r="U4431" s="38"/>
      <c r="AA4431" s="8"/>
      <c r="AB4431" s="366"/>
    </row>
    <row r="4432" spans="15:28">
      <c r="O4432" s="177"/>
      <c r="P4432" s="38"/>
      <c r="Q4432" s="38"/>
      <c r="R4432" s="178"/>
      <c r="S4432" s="38"/>
      <c r="T4432" s="178"/>
      <c r="U4432" s="38"/>
      <c r="AA4432" s="8"/>
      <c r="AB4432" s="366"/>
    </row>
    <row r="4433" spans="15:28">
      <c r="O4433" s="177"/>
      <c r="P4433" s="38"/>
      <c r="Q4433" s="38"/>
      <c r="R4433" s="178"/>
      <c r="S4433" s="38"/>
      <c r="T4433" s="178"/>
      <c r="U4433" s="38"/>
      <c r="AA4433" s="8"/>
      <c r="AB4433" s="366"/>
    </row>
    <row r="4434" spans="15:28">
      <c r="O4434" s="177"/>
      <c r="P4434" s="38"/>
      <c r="Q4434" s="38"/>
      <c r="R4434" s="178"/>
      <c r="S4434" s="38"/>
      <c r="T4434" s="178"/>
      <c r="U4434" s="38"/>
      <c r="AA4434" s="8"/>
      <c r="AB4434" s="366"/>
    </row>
    <row r="4435" spans="15:28">
      <c r="O4435" s="177"/>
      <c r="P4435" s="38"/>
      <c r="Q4435" s="38"/>
      <c r="R4435" s="178"/>
      <c r="S4435" s="38"/>
      <c r="T4435" s="178"/>
      <c r="U4435" s="38"/>
      <c r="AA4435" s="8"/>
      <c r="AB4435" s="366"/>
    </row>
    <row r="4436" spans="15:28">
      <c r="O4436" s="177"/>
      <c r="P4436" s="38"/>
      <c r="Q4436" s="38"/>
      <c r="R4436" s="178"/>
      <c r="S4436" s="38"/>
      <c r="T4436" s="178"/>
      <c r="U4436" s="38"/>
      <c r="AA4436" s="8"/>
      <c r="AB4436" s="366"/>
    </row>
    <row r="4437" spans="15:28">
      <c r="O4437" s="177"/>
      <c r="P4437" s="38"/>
      <c r="Q4437" s="38"/>
      <c r="R4437" s="178"/>
      <c r="S4437" s="38"/>
      <c r="T4437" s="178"/>
      <c r="U4437" s="38"/>
      <c r="AA4437" s="8"/>
      <c r="AB4437" s="366"/>
    </row>
    <row r="4438" spans="15:28">
      <c r="O4438" s="177"/>
      <c r="P4438" s="38"/>
      <c r="Q4438" s="38"/>
      <c r="R4438" s="178"/>
      <c r="S4438" s="38"/>
      <c r="T4438" s="178"/>
      <c r="U4438" s="38"/>
      <c r="AA4438" s="8"/>
      <c r="AB4438" s="366"/>
    </row>
    <row r="4439" spans="15:28">
      <c r="O4439" s="177"/>
      <c r="P4439" s="38"/>
      <c r="Q4439" s="38"/>
      <c r="R4439" s="178"/>
      <c r="S4439" s="38"/>
      <c r="T4439" s="178"/>
      <c r="U4439" s="38"/>
      <c r="AA4439" s="8"/>
      <c r="AB4439" s="366"/>
    </row>
    <row r="4440" spans="15:28">
      <c r="O4440" s="177"/>
      <c r="P4440" s="38"/>
      <c r="Q4440" s="38"/>
      <c r="R4440" s="178"/>
      <c r="S4440" s="38"/>
      <c r="T4440" s="178"/>
      <c r="U4440" s="38"/>
      <c r="AA4440" s="8"/>
      <c r="AB4440" s="366"/>
    </row>
    <row r="4441" spans="15:28">
      <c r="O4441" s="177"/>
      <c r="P4441" s="38"/>
      <c r="Q4441" s="38"/>
      <c r="R4441" s="178"/>
      <c r="S4441" s="38"/>
      <c r="T4441" s="178"/>
      <c r="U4441" s="38"/>
      <c r="AA4441" s="8"/>
      <c r="AB4441" s="366"/>
    </row>
    <row r="4442" spans="15:28">
      <c r="O4442" s="177"/>
      <c r="P4442" s="38"/>
      <c r="Q4442" s="38"/>
      <c r="R4442" s="178"/>
      <c r="S4442" s="38"/>
      <c r="T4442" s="178"/>
      <c r="U4442" s="38"/>
      <c r="AA4442" s="8"/>
      <c r="AB4442" s="366"/>
    </row>
    <row r="4443" spans="15:28">
      <c r="O4443" s="177"/>
      <c r="P4443" s="38"/>
      <c r="Q4443" s="38"/>
      <c r="R4443" s="178"/>
      <c r="S4443" s="38"/>
      <c r="T4443" s="178"/>
      <c r="U4443" s="38"/>
      <c r="AA4443" s="8"/>
      <c r="AB4443" s="366"/>
    </row>
    <row r="4444" spans="15:28">
      <c r="O4444" s="177"/>
      <c r="P4444" s="38"/>
      <c r="Q4444" s="38"/>
      <c r="R4444" s="178"/>
      <c r="S4444" s="38"/>
      <c r="T4444" s="178"/>
      <c r="U4444" s="38"/>
      <c r="AA4444" s="8"/>
      <c r="AB4444" s="366"/>
    </row>
    <row r="4445" spans="15:28">
      <c r="O4445" s="177"/>
      <c r="P4445" s="38"/>
      <c r="Q4445" s="38"/>
      <c r="R4445" s="178"/>
      <c r="S4445" s="38"/>
      <c r="T4445" s="178"/>
      <c r="U4445" s="38"/>
      <c r="AA4445" s="8"/>
      <c r="AB4445" s="366"/>
    </row>
    <row r="4446" spans="15:28">
      <c r="O4446" s="177"/>
      <c r="P4446" s="38"/>
      <c r="Q4446" s="38"/>
      <c r="R4446" s="178"/>
      <c r="S4446" s="38"/>
      <c r="T4446" s="178"/>
      <c r="U4446" s="38"/>
      <c r="AA4446" s="8"/>
      <c r="AB4446" s="366"/>
    </row>
    <row r="4447" spans="15:28">
      <c r="O4447" s="177"/>
      <c r="P4447" s="38"/>
      <c r="Q4447" s="38"/>
      <c r="R4447" s="178"/>
      <c r="S4447" s="38"/>
      <c r="T4447" s="178"/>
      <c r="U4447" s="38"/>
      <c r="AA4447" s="8"/>
      <c r="AB4447" s="366"/>
    </row>
    <row r="4448" spans="15:28">
      <c r="O4448" s="177"/>
      <c r="P4448" s="38"/>
      <c r="Q4448" s="38"/>
      <c r="R4448" s="178"/>
      <c r="S4448" s="38"/>
      <c r="T4448" s="178"/>
      <c r="U4448" s="38"/>
      <c r="AA4448" s="8"/>
      <c r="AB4448" s="366"/>
    </row>
    <row r="4449" spans="15:28">
      <c r="O4449" s="177"/>
      <c r="P4449" s="38"/>
      <c r="Q4449" s="38"/>
      <c r="R4449" s="178"/>
      <c r="S4449" s="38"/>
      <c r="T4449" s="178"/>
      <c r="U4449" s="38"/>
      <c r="AA4449" s="8"/>
      <c r="AB4449" s="366"/>
    </row>
    <row r="4450" spans="15:28">
      <c r="O4450" s="177"/>
      <c r="P4450" s="38"/>
      <c r="Q4450" s="38"/>
      <c r="R4450" s="178"/>
      <c r="S4450" s="38"/>
      <c r="T4450" s="178"/>
      <c r="U4450" s="38"/>
      <c r="AA4450" s="8"/>
      <c r="AB4450" s="366"/>
    </row>
    <row r="4451" spans="15:28">
      <c r="O4451" s="177"/>
      <c r="P4451" s="38"/>
      <c r="Q4451" s="38"/>
      <c r="R4451" s="178"/>
      <c r="S4451" s="38"/>
      <c r="T4451" s="178"/>
      <c r="U4451" s="38"/>
      <c r="AA4451" s="8"/>
      <c r="AB4451" s="366"/>
    </row>
    <row r="4452" spans="15:28">
      <c r="O4452" s="177"/>
      <c r="P4452" s="38"/>
      <c r="Q4452" s="38"/>
      <c r="R4452" s="178"/>
      <c r="S4452" s="38"/>
      <c r="T4452" s="178"/>
      <c r="U4452" s="38"/>
      <c r="AA4452" s="8"/>
      <c r="AB4452" s="366"/>
    </row>
    <row r="4453" spans="15:28">
      <c r="O4453" s="177"/>
      <c r="P4453" s="38"/>
      <c r="Q4453" s="38"/>
      <c r="R4453" s="178"/>
      <c r="S4453" s="38"/>
      <c r="T4453" s="178"/>
      <c r="U4453" s="38"/>
      <c r="AA4453" s="8"/>
      <c r="AB4453" s="366"/>
    </row>
    <row r="4454" spans="15:28">
      <c r="O4454" s="177"/>
      <c r="P4454" s="38"/>
      <c r="Q4454" s="38"/>
      <c r="R4454" s="178"/>
      <c r="S4454" s="38"/>
      <c r="T4454" s="178"/>
      <c r="U4454" s="38"/>
      <c r="AA4454" s="8"/>
      <c r="AB4454" s="366"/>
    </row>
    <row r="4455" spans="15:28">
      <c r="O4455" s="177"/>
      <c r="P4455" s="38"/>
      <c r="Q4455" s="38"/>
      <c r="R4455" s="178"/>
      <c r="S4455" s="38"/>
      <c r="T4455" s="178"/>
      <c r="U4455" s="38"/>
      <c r="AA4455" s="8"/>
      <c r="AB4455" s="366"/>
    </row>
    <row r="4456" spans="15:28">
      <c r="O4456" s="177"/>
      <c r="P4456" s="38"/>
      <c r="Q4456" s="38"/>
      <c r="R4456" s="178"/>
      <c r="S4456" s="38"/>
      <c r="T4456" s="178"/>
      <c r="U4456" s="38"/>
      <c r="AA4456" s="8"/>
      <c r="AB4456" s="366"/>
    </row>
    <row r="4457" spans="15:28">
      <c r="O4457" s="177"/>
      <c r="P4457" s="38"/>
      <c r="Q4457" s="38"/>
      <c r="R4457" s="178"/>
      <c r="S4457" s="38"/>
      <c r="T4457" s="178"/>
      <c r="U4457" s="38"/>
      <c r="AA4457" s="8"/>
      <c r="AB4457" s="366"/>
    </row>
    <row r="4458" spans="15:28">
      <c r="O4458" s="177"/>
      <c r="P4458" s="38"/>
      <c r="Q4458" s="38"/>
      <c r="R4458" s="178"/>
      <c r="S4458" s="38"/>
      <c r="T4458" s="178"/>
      <c r="U4458" s="38"/>
      <c r="AA4458" s="8"/>
      <c r="AB4458" s="366"/>
    </row>
    <row r="4459" spans="15:28">
      <c r="O4459" s="177"/>
      <c r="P4459" s="38"/>
      <c r="Q4459" s="38"/>
      <c r="R4459" s="178"/>
      <c r="S4459" s="38"/>
      <c r="T4459" s="178"/>
      <c r="U4459" s="38"/>
      <c r="AA4459" s="8"/>
      <c r="AB4459" s="366"/>
    </row>
    <row r="4460" spans="15:28">
      <c r="O4460" s="177"/>
      <c r="P4460" s="38"/>
      <c r="Q4460" s="38"/>
      <c r="R4460" s="178"/>
      <c r="S4460" s="38"/>
      <c r="T4460" s="178"/>
      <c r="U4460" s="38"/>
      <c r="AA4460" s="8"/>
      <c r="AB4460" s="366"/>
    </row>
    <row r="4461" spans="15:28">
      <c r="O4461" s="177"/>
      <c r="P4461" s="38"/>
      <c r="Q4461" s="38"/>
      <c r="R4461" s="178"/>
      <c r="S4461" s="38"/>
      <c r="T4461" s="178"/>
      <c r="U4461" s="38"/>
      <c r="AA4461" s="8"/>
      <c r="AB4461" s="366"/>
    </row>
    <row r="4462" spans="15:28">
      <c r="O4462" s="177"/>
      <c r="P4462" s="38"/>
      <c r="Q4462" s="38"/>
      <c r="R4462" s="178"/>
      <c r="S4462" s="38"/>
      <c r="T4462" s="178"/>
      <c r="U4462" s="38"/>
      <c r="AA4462" s="8"/>
      <c r="AB4462" s="366"/>
    </row>
    <row r="4463" spans="15:28">
      <c r="O4463" s="177"/>
      <c r="P4463" s="38"/>
      <c r="Q4463" s="38"/>
      <c r="R4463" s="178"/>
      <c r="S4463" s="38"/>
      <c r="T4463" s="178"/>
      <c r="U4463" s="38"/>
      <c r="AA4463" s="8"/>
      <c r="AB4463" s="366"/>
    </row>
    <row r="4464" spans="15:28">
      <c r="O4464" s="177"/>
      <c r="P4464" s="38"/>
      <c r="Q4464" s="38"/>
      <c r="R4464" s="178"/>
      <c r="S4464" s="38"/>
      <c r="T4464" s="178"/>
      <c r="U4464" s="38"/>
      <c r="AA4464" s="8"/>
      <c r="AB4464" s="366"/>
    </row>
    <row r="4465" spans="15:28">
      <c r="O4465" s="177"/>
      <c r="P4465" s="38"/>
      <c r="Q4465" s="38"/>
      <c r="R4465" s="178"/>
      <c r="S4465" s="38"/>
      <c r="T4465" s="178"/>
      <c r="U4465" s="38"/>
      <c r="AA4465" s="8"/>
      <c r="AB4465" s="366"/>
    </row>
    <row r="4466" spans="15:28">
      <c r="O4466" s="177"/>
      <c r="P4466" s="38"/>
      <c r="Q4466" s="38"/>
      <c r="R4466" s="178"/>
      <c r="S4466" s="38"/>
      <c r="T4466" s="178"/>
      <c r="U4466" s="38"/>
      <c r="AA4466" s="8"/>
      <c r="AB4466" s="366"/>
    </row>
    <row r="4467" spans="15:28">
      <c r="O4467" s="177"/>
      <c r="P4467" s="38"/>
      <c r="Q4467" s="38"/>
      <c r="R4467" s="178"/>
      <c r="S4467" s="38"/>
      <c r="T4467" s="178"/>
      <c r="U4467" s="38"/>
      <c r="AA4467" s="8"/>
      <c r="AB4467" s="366"/>
    </row>
    <row r="4468" spans="15:28">
      <c r="O4468" s="177"/>
      <c r="P4468" s="38"/>
      <c r="Q4468" s="38"/>
      <c r="R4468" s="178"/>
      <c r="S4468" s="38"/>
      <c r="T4468" s="178"/>
      <c r="U4468" s="38"/>
      <c r="AA4468" s="8"/>
      <c r="AB4468" s="366"/>
    </row>
    <row r="4469" spans="15:28">
      <c r="O4469" s="177"/>
      <c r="P4469" s="38"/>
      <c r="Q4469" s="38"/>
      <c r="R4469" s="178"/>
      <c r="S4469" s="38"/>
      <c r="T4469" s="178"/>
      <c r="U4469" s="38"/>
      <c r="AA4469" s="8"/>
      <c r="AB4469" s="366"/>
    </row>
    <row r="4470" spans="15:28">
      <c r="O4470" s="177"/>
      <c r="P4470" s="38"/>
      <c r="Q4470" s="38"/>
      <c r="R4470" s="178"/>
      <c r="S4470" s="38"/>
      <c r="T4470" s="178"/>
      <c r="U4470" s="38"/>
      <c r="AA4470" s="8"/>
      <c r="AB4470" s="366"/>
    </row>
    <row r="4471" spans="15:28">
      <c r="O4471" s="177"/>
      <c r="P4471" s="38"/>
      <c r="Q4471" s="38"/>
      <c r="R4471" s="178"/>
      <c r="S4471" s="38"/>
      <c r="T4471" s="178"/>
      <c r="U4471" s="38"/>
      <c r="AA4471" s="8"/>
      <c r="AB4471" s="366"/>
    </row>
    <row r="4472" spans="15:28">
      <c r="O4472" s="177"/>
      <c r="P4472" s="38"/>
      <c r="Q4472" s="38"/>
      <c r="R4472" s="178"/>
      <c r="S4472" s="38"/>
      <c r="T4472" s="178"/>
      <c r="U4472" s="38"/>
      <c r="AA4472" s="8"/>
      <c r="AB4472" s="366"/>
    </row>
    <row r="4473" spans="15:28">
      <c r="O4473" s="177"/>
      <c r="P4473" s="38"/>
      <c r="Q4473" s="38"/>
      <c r="R4473" s="178"/>
      <c r="S4473" s="38"/>
      <c r="T4473" s="178"/>
      <c r="U4473" s="38"/>
      <c r="AA4473" s="8"/>
      <c r="AB4473" s="366"/>
    </row>
    <row r="4474" spans="15:28">
      <c r="O4474" s="177"/>
      <c r="P4474" s="38"/>
      <c r="Q4474" s="38"/>
      <c r="R4474" s="178"/>
      <c r="S4474" s="38"/>
      <c r="T4474" s="178"/>
      <c r="U4474" s="38"/>
      <c r="AA4474" s="8"/>
      <c r="AB4474" s="366"/>
    </row>
    <row r="4475" spans="15:28">
      <c r="O4475" s="177"/>
      <c r="P4475" s="38"/>
      <c r="Q4475" s="38"/>
      <c r="R4475" s="178"/>
      <c r="S4475" s="38"/>
      <c r="T4475" s="178"/>
      <c r="U4475" s="38"/>
      <c r="AA4475" s="8"/>
      <c r="AB4475" s="366"/>
    </row>
    <row r="4476" spans="15:28">
      <c r="O4476" s="177"/>
      <c r="P4476" s="38"/>
      <c r="Q4476" s="38"/>
      <c r="R4476" s="178"/>
      <c r="S4476" s="38"/>
      <c r="T4476" s="178"/>
      <c r="U4476" s="38"/>
      <c r="AA4476" s="8"/>
      <c r="AB4476" s="366"/>
    </row>
    <row r="4477" spans="15:28">
      <c r="O4477" s="177"/>
      <c r="P4477" s="38"/>
      <c r="Q4477" s="38"/>
      <c r="R4477" s="178"/>
      <c r="S4477" s="38"/>
      <c r="T4477" s="178"/>
      <c r="U4477" s="38"/>
      <c r="AA4477" s="8"/>
      <c r="AB4477" s="366"/>
    </row>
    <row r="4478" spans="15:28">
      <c r="O4478" s="177"/>
      <c r="P4478" s="38"/>
      <c r="Q4478" s="38"/>
      <c r="R4478" s="178"/>
      <c r="S4478" s="38"/>
      <c r="T4478" s="178"/>
      <c r="U4478" s="38"/>
      <c r="AA4478" s="8"/>
      <c r="AB4478" s="366"/>
    </row>
    <row r="4479" spans="15:28">
      <c r="O4479" s="177"/>
      <c r="P4479" s="38"/>
      <c r="Q4479" s="38"/>
      <c r="R4479" s="178"/>
      <c r="S4479" s="38"/>
      <c r="T4479" s="178"/>
      <c r="U4479" s="38"/>
      <c r="AA4479" s="8"/>
      <c r="AB4479" s="366"/>
    </row>
    <row r="4480" spans="15:28">
      <c r="O4480" s="177"/>
      <c r="P4480" s="38"/>
      <c r="Q4480" s="38"/>
      <c r="R4480" s="178"/>
      <c r="S4480" s="38"/>
      <c r="T4480" s="178"/>
      <c r="U4480" s="38"/>
      <c r="AA4480" s="8"/>
      <c r="AB4480" s="366"/>
    </row>
    <row r="4481" spans="15:28">
      <c r="O4481" s="177"/>
      <c r="P4481" s="38"/>
      <c r="Q4481" s="38"/>
      <c r="R4481" s="178"/>
      <c r="S4481" s="38"/>
      <c r="T4481" s="178"/>
      <c r="U4481" s="38"/>
      <c r="AA4481" s="8"/>
      <c r="AB4481" s="366"/>
    </row>
    <row r="4482" spans="15:28">
      <c r="O4482" s="177"/>
      <c r="P4482" s="38"/>
      <c r="Q4482" s="38"/>
      <c r="R4482" s="178"/>
      <c r="S4482" s="38"/>
      <c r="T4482" s="178"/>
      <c r="U4482" s="38"/>
      <c r="AA4482" s="8"/>
      <c r="AB4482" s="366"/>
    </row>
    <row r="4483" spans="15:28">
      <c r="O4483" s="177"/>
      <c r="P4483" s="38"/>
      <c r="Q4483" s="38"/>
      <c r="R4483" s="178"/>
      <c r="S4483" s="38"/>
      <c r="T4483" s="178"/>
      <c r="U4483" s="38"/>
      <c r="AA4483" s="8"/>
      <c r="AB4483" s="366"/>
    </row>
    <row r="4484" spans="15:28">
      <c r="O4484" s="177"/>
      <c r="P4484" s="38"/>
      <c r="Q4484" s="38"/>
      <c r="R4484" s="178"/>
      <c r="S4484" s="38"/>
      <c r="T4484" s="178"/>
      <c r="U4484" s="38"/>
      <c r="AA4484" s="8"/>
      <c r="AB4484" s="366"/>
    </row>
    <row r="4485" spans="15:28">
      <c r="O4485" s="177"/>
      <c r="P4485" s="38"/>
      <c r="Q4485" s="38"/>
      <c r="R4485" s="178"/>
      <c r="S4485" s="38"/>
      <c r="T4485" s="178"/>
      <c r="U4485" s="38"/>
      <c r="AA4485" s="8"/>
      <c r="AB4485" s="366"/>
    </row>
    <row r="4486" spans="15:28">
      <c r="O4486" s="177"/>
      <c r="P4486" s="38"/>
      <c r="Q4486" s="38"/>
      <c r="R4486" s="178"/>
      <c r="S4486" s="38"/>
      <c r="T4486" s="178"/>
      <c r="U4486" s="38"/>
      <c r="AA4486" s="8"/>
      <c r="AB4486" s="366"/>
    </row>
    <row r="4487" spans="15:28">
      <c r="O4487" s="177"/>
      <c r="P4487" s="38"/>
      <c r="Q4487" s="38"/>
      <c r="R4487" s="178"/>
      <c r="S4487" s="38"/>
      <c r="T4487" s="178"/>
      <c r="U4487" s="38"/>
      <c r="AA4487" s="8"/>
      <c r="AB4487" s="366"/>
    </row>
    <row r="4488" spans="15:28">
      <c r="O4488" s="177"/>
      <c r="P4488" s="38"/>
      <c r="Q4488" s="38"/>
      <c r="R4488" s="178"/>
      <c r="S4488" s="38"/>
      <c r="T4488" s="178"/>
      <c r="U4488" s="38"/>
      <c r="AA4488" s="8"/>
      <c r="AB4488" s="366"/>
    </row>
    <row r="4489" spans="15:28">
      <c r="O4489" s="177"/>
      <c r="P4489" s="38"/>
      <c r="Q4489" s="38"/>
      <c r="R4489" s="178"/>
      <c r="S4489" s="38"/>
      <c r="T4489" s="178"/>
      <c r="U4489" s="38"/>
      <c r="AA4489" s="8"/>
      <c r="AB4489" s="366"/>
    </row>
    <row r="4490" spans="15:28">
      <c r="O4490" s="177"/>
      <c r="P4490" s="38"/>
      <c r="Q4490" s="38"/>
      <c r="R4490" s="178"/>
      <c r="S4490" s="38"/>
      <c r="T4490" s="178"/>
      <c r="U4490" s="38"/>
      <c r="AA4490" s="8"/>
      <c r="AB4490" s="366"/>
    </row>
    <row r="4491" spans="15:28">
      <c r="O4491" s="177"/>
      <c r="P4491" s="38"/>
      <c r="Q4491" s="38"/>
      <c r="R4491" s="178"/>
      <c r="S4491" s="38"/>
      <c r="T4491" s="178"/>
      <c r="U4491" s="38"/>
      <c r="AA4491" s="8"/>
      <c r="AB4491" s="366"/>
    </row>
    <row r="4492" spans="15:28">
      <c r="O4492" s="177"/>
      <c r="P4492" s="38"/>
      <c r="Q4492" s="38"/>
      <c r="R4492" s="178"/>
      <c r="S4492" s="38"/>
      <c r="T4492" s="178"/>
      <c r="U4492" s="38"/>
      <c r="AA4492" s="8"/>
      <c r="AB4492" s="366"/>
    </row>
    <row r="4493" spans="15:28">
      <c r="O4493" s="177"/>
      <c r="P4493" s="38"/>
      <c r="Q4493" s="38"/>
      <c r="R4493" s="178"/>
      <c r="S4493" s="38"/>
      <c r="T4493" s="178"/>
      <c r="U4493" s="38"/>
      <c r="AA4493" s="8"/>
      <c r="AB4493" s="366"/>
    </row>
    <row r="4494" spans="15:28">
      <c r="O4494" s="177"/>
      <c r="P4494" s="38"/>
      <c r="Q4494" s="38"/>
      <c r="R4494" s="178"/>
      <c r="S4494" s="38"/>
      <c r="T4494" s="178"/>
      <c r="U4494" s="38"/>
      <c r="AA4494" s="8"/>
      <c r="AB4494" s="366"/>
    </row>
    <row r="4495" spans="15:28">
      <c r="O4495" s="177"/>
      <c r="P4495" s="38"/>
      <c r="Q4495" s="38"/>
      <c r="R4495" s="178"/>
      <c r="S4495" s="38"/>
      <c r="T4495" s="178"/>
      <c r="U4495" s="38"/>
      <c r="AA4495" s="8"/>
      <c r="AB4495" s="366"/>
    </row>
    <row r="4496" spans="15:28">
      <c r="O4496" s="177"/>
      <c r="P4496" s="38"/>
      <c r="Q4496" s="38"/>
      <c r="R4496" s="178"/>
      <c r="S4496" s="38"/>
      <c r="T4496" s="178"/>
      <c r="U4496" s="38"/>
      <c r="AA4496" s="8"/>
      <c r="AB4496" s="366"/>
    </row>
    <row r="4497" spans="15:28">
      <c r="O4497" s="177"/>
      <c r="P4497" s="38"/>
      <c r="Q4497" s="38"/>
      <c r="R4497" s="178"/>
      <c r="S4497" s="38"/>
      <c r="T4497" s="178"/>
      <c r="U4497" s="38"/>
      <c r="AA4497" s="8"/>
      <c r="AB4497" s="366"/>
    </row>
    <row r="4498" spans="15:28">
      <c r="O4498" s="177"/>
      <c r="P4498" s="38"/>
      <c r="Q4498" s="38"/>
      <c r="R4498" s="178"/>
      <c r="S4498" s="38"/>
      <c r="T4498" s="178"/>
      <c r="U4498" s="38"/>
      <c r="AA4498" s="8"/>
      <c r="AB4498" s="366"/>
    </row>
    <row r="4499" spans="15:28">
      <c r="O4499" s="177"/>
      <c r="P4499" s="38"/>
      <c r="Q4499" s="38"/>
      <c r="R4499" s="178"/>
      <c r="S4499" s="38"/>
      <c r="T4499" s="178"/>
      <c r="U4499" s="38"/>
      <c r="AA4499" s="8"/>
      <c r="AB4499" s="366"/>
    </row>
    <row r="4500" spans="15:28">
      <c r="O4500" s="177"/>
      <c r="P4500" s="38"/>
      <c r="Q4500" s="38"/>
      <c r="R4500" s="178"/>
      <c r="S4500" s="38"/>
      <c r="T4500" s="178"/>
      <c r="U4500" s="38"/>
      <c r="AA4500" s="8"/>
      <c r="AB4500" s="366"/>
    </row>
    <row r="4501" spans="15:28">
      <c r="O4501" s="177"/>
      <c r="P4501" s="38"/>
      <c r="Q4501" s="38"/>
      <c r="R4501" s="178"/>
      <c r="S4501" s="38"/>
      <c r="T4501" s="178"/>
      <c r="U4501" s="38"/>
      <c r="AA4501" s="8"/>
      <c r="AB4501" s="366"/>
    </row>
    <row r="4502" spans="15:28">
      <c r="O4502" s="177"/>
      <c r="P4502" s="38"/>
      <c r="Q4502" s="38"/>
      <c r="R4502" s="178"/>
      <c r="S4502" s="38"/>
      <c r="T4502" s="178"/>
      <c r="U4502" s="38"/>
      <c r="AA4502" s="8"/>
      <c r="AB4502" s="366"/>
    </row>
    <row r="4503" spans="15:28">
      <c r="O4503" s="177"/>
      <c r="P4503" s="38"/>
      <c r="Q4503" s="38"/>
      <c r="R4503" s="178"/>
      <c r="S4503" s="38"/>
      <c r="T4503" s="178"/>
      <c r="U4503" s="38"/>
      <c r="AA4503" s="8"/>
      <c r="AB4503" s="366"/>
    </row>
    <row r="4504" spans="15:28">
      <c r="O4504" s="177"/>
      <c r="P4504" s="38"/>
      <c r="Q4504" s="38"/>
      <c r="R4504" s="178"/>
      <c r="S4504" s="38"/>
      <c r="T4504" s="178"/>
      <c r="U4504" s="38"/>
      <c r="AA4504" s="8"/>
      <c r="AB4504" s="366"/>
    </row>
    <row r="4505" spans="15:28">
      <c r="O4505" s="177"/>
      <c r="P4505" s="38"/>
      <c r="Q4505" s="38"/>
      <c r="R4505" s="178"/>
      <c r="S4505" s="38"/>
      <c r="T4505" s="178"/>
      <c r="U4505" s="38"/>
      <c r="AA4505" s="8"/>
      <c r="AB4505" s="366"/>
    </row>
    <row r="4506" spans="15:28">
      <c r="O4506" s="177"/>
      <c r="P4506" s="38"/>
      <c r="Q4506" s="38"/>
      <c r="R4506" s="178"/>
      <c r="S4506" s="38"/>
      <c r="T4506" s="178"/>
      <c r="U4506" s="38"/>
      <c r="AA4506" s="8"/>
      <c r="AB4506" s="366"/>
    </row>
    <row r="4507" spans="15:28">
      <c r="O4507" s="177"/>
      <c r="P4507" s="38"/>
      <c r="Q4507" s="38"/>
      <c r="R4507" s="178"/>
      <c r="S4507" s="38"/>
      <c r="T4507" s="178"/>
      <c r="U4507" s="38"/>
      <c r="AA4507" s="8"/>
      <c r="AB4507" s="366"/>
    </row>
    <row r="4508" spans="15:28">
      <c r="O4508" s="177"/>
      <c r="P4508" s="38"/>
      <c r="Q4508" s="38"/>
      <c r="R4508" s="178"/>
      <c r="S4508" s="38"/>
      <c r="T4508" s="178"/>
      <c r="U4508" s="38"/>
      <c r="AA4508" s="8"/>
      <c r="AB4508" s="366"/>
    </row>
    <row r="4509" spans="15:28">
      <c r="O4509" s="177"/>
      <c r="P4509" s="38"/>
      <c r="Q4509" s="38"/>
      <c r="R4509" s="178"/>
      <c r="S4509" s="38"/>
      <c r="T4509" s="178"/>
      <c r="U4509" s="38"/>
      <c r="AA4509" s="8"/>
      <c r="AB4509" s="366"/>
    </row>
    <row r="4510" spans="15:28">
      <c r="O4510" s="177"/>
      <c r="P4510" s="38"/>
      <c r="Q4510" s="38"/>
      <c r="R4510" s="178"/>
      <c r="S4510" s="38"/>
      <c r="T4510" s="178"/>
      <c r="U4510" s="38"/>
      <c r="AA4510" s="8"/>
      <c r="AB4510" s="366"/>
    </row>
    <row r="4511" spans="15:28">
      <c r="O4511" s="177"/>
      <c r="P4511" s="38"/>
      <c r="Q4511" s="38"/>
      <c r="R4511" s="178"/>
      <c r="S4511" s="38"/>
      <c r="T4511" s="178"/>
      <c r="U4511" s="38"/>
      <c r="AA4511" s="8"/>
      <c r="AB4511" s="366"/>
    </row>
    <row r="4512" spans="15:28">
      <c r="O4512" s="177"/>
      <c r="P4512" s="38"/>
      <c r="Q4512" s="38"/>
      <c r="R4512" s="178"/>
      <c r="S4512" s="38"/>
      <c r="T4512" s="178"/>
      <c r="U4512" s="38"/>
      <c r="AA4512" s="8"/>
      <c r="AB4512" s="366"/>
    </row>
    <row r="4513" spans="15:28">
      <c r="O4513" s="177"/>
      <c r="P4513" s="38"/>
      <c r="Q4513" s="38"/>
      <c r="R4513" s="178"/>
      <c r="S4513" s="38"/>
      <c r="T4513" s="178"/>
      <c r="U4513" s="38"/>
      <c r="AA4513" s="8"/>
      <c r="AB4513" s="366"/>
    </row>
    <row r="4514" spans="15:28">
      <c r="O4514" s="177"/>
      <c r="P4514" s="38"/>
      <c r="Q4514" s="38"/>
      <c r="R4514" s="178"/>
      <c r="S4514" s="38"/>
      <c r="T4514" s="178"/>
      <c r="U4514" s="38"/>
      <c r="AA4514" s="8"/>
      <c r="AB4514" s="366"/>
    </row>
    <row r="4515" spans="15:28">
      <c r="O4515" s="177"/>
      <c r="P4515" s="38"/>
      <c r="Q4515" s="38"/>
      <c r="R4515" s="178"/>
      <c r="S4515" s="38"/>
      <c r="T4515" s="178"/>
      <c r="U4515" s="38"/>
      <c r="AA4515" s="8"/>
      <c r="AB4515" s="366"/>
    </row>
    <row r="4516" spans="15:28">
      <c r="O4516" s="177"/>
      <c r="P4516" s="38"/>
      <c r="Q4516" s="38"/>
      <c r="R4516" s="178"/>
      <c r="S4516" s="38"/>
      <c r="T4516" s="178"/>
      <c r="U4516" s="38"/>
      <c r="AA4516" s="8"/>
      <c r="AB4516" s="366"/>
    </row>
    <row r="4517" spans="15:28">
      <c r="O4517" s="177"/>
      <c r="P4517" s="38"/>
      <c r="Q4517" s="38"/>
      <c r="R4517" s="178"/>
      <c r="S4517" s="38"/>
      <c r="T4517" s="178"/>
      <c r="U4517" s="38"/>
      <c r="AA4517" s="8"/>
      <c r="AB4517" s="366"/>
    </row>
    <row r="4518" spans="15:28">
      <c r="O4518" s="177"/>
      <c r="P4518" s="38"/>
      <c r="Q4518" s="38"/>
      <c r="R4518" s="178"/>
      <c r="S4518" s="38"/>
      <c r="T4518" s="178"/>
      <c r="U4518" s="38"/>
      <c r="AA4518" s="8"/>
      <c r="AB4518" s="366"/>
    </row>
    <row r="4519" spans="15:28">
      <c r="O4519" s="177"/>
      <c r="P4519" s="38"/>
      <c r="Q4519" s="38"/>
      <c r="R4519" s="178"/>
      <c r="S4519" s="38"/>
      <c r="T4519" s="178"/>
      <c r="U4519" s="38"/>
      <c r="AA4519" s="8"/>
      <c r="AB4519" s="366"/>
    </row>
    <row r="4520" spans="15:28">
      <c r="O4520" s="177"/>
      <c r="P4520" s="38"/>
      <c r="Q4520" s="38"/>
      <c r="R4520" s="178"/>
      <c r="S4520" s="38"/>
      <c r="T4520" s="178"/>
      <c r="U4520" s="38"/>
      <c r="AA4520" s="8"/>
      <c r="AB4520" s="366"/>
    </row>
    <row r="4521" spans="15:28">
      <c r="O4521" s="177"/>
      <c r="P4521" s="38"/>
      <c r="Q4521" s="38"/>
      <c r="R4521" s="178"/>
      <c r="S4521" s="38"/>
      <c r="T4521" s="178"/>
      <c r="U4521" s="38"/>
      <c r="AA4521" s="8"/>
      <c r="AB4521" s="366"/>
    </row>
    <row r="4522" spans="15:28">
      <c r="O4522" s="177"/>
      <c r="P4522" s="38"/>
      <c r="Q4522" s="38"/>
      <c r="R4522" s="178"/>
      <c r="S4522" s="38"/>
      <c r="T4522" s="178"/>
      <c r="U4522" s="38"/>
      <c r="AA4522" s="8"/>
      <c r="AB4522" s="366"/>
    </row>
    <row r="4523" spans="15:28">
      <c r="O4523" s="177"/>
      <c r="P4523" s="38"/>
      <c r="Q4523" s="38"/>
      <c r="R4523" s="178"/>
      <c r="S4523" s="38"/>
      <c r="T4523" s="178"/>
      <c r="U4523" s="38"/>
      <c r="AA4523" s="8"/>
      <c r="AB4523" s="366"/>
    </row>
    <row r="4524" spans="15:28">
      <c r="O4524" s="177"/>
      <c r="P4524" s="38"/>
      <c r="Q4524" s="38"/>
      <c r="R4524" s="178"/>
      <c r="S4524" s="38"/>
      <c r="T4524" s="178"/>
      <c r="U4524" s="38"/>
      <c r="AA4524" s="8"/>
      <c r="AB4524" s="366"/>
    </row>
    <row r="4525" spans="15:28">
      <c r="O4525" s="177"/>
      <c r="P4525" s="38"/>
      <c r="Q4525" s="38"/>
      <c r="R4525" s="178"/>
      <c r="S4525" s="38"/>
      <c r="T4525" s="178"/>
      <c r="U4525" s="38"/>
      <c r="AA4525" s="8"/>
      <c r="AB4525" s="366"/>
    </row>
    <row r="4526" spans="15:28">
      <c r="O4526" s="177"/>
      <c r="P4526" s="38"/>
      <c r="Q4526" s="38"/>
      <c r="R4526" s="178"/>
      <c r="S4526" s="38"/>
      <c r="T4526" s="178"/>
      <c r="U4526" s="38"/>
      <c r="AA4526" s="8"/>
      <c r="AB4526" s="366"/>
    </row>
    <row r="4527" spans="15:28">
      <c r="O4527" s="177"/>
      <c r="P4527" s="38"/>
      <c r="Q4527" s="38"/>
      <c r="R4527" s="178"/>
      <c r="S4527" s="38"/>
      <c r="T4527" s="178"/>
      <c r="U4527" s="38"/>
      <c r="AA4527" s="8"/>
      <c r="AB4527" s="366"/>
    </row>
    <row r="4528" spans="15:28">
      <c r="O4528" s="177"/>
      <c r="P4528" s="38"/>
      <c r="Q4528" s="38"/>
      <c r="R4528" s="178"/>
      <c r="S4528" s="38"/>
      <c r="T4528" s="178"/>
      <c r="U4528" s="38"/>
      <c r="AA4528" s="8"/>
      <c r="AB4528" s="366"/>
    </row>
    <row r="4529" spans="15:28">
      <c r="O4529" s="177"/>
      <c r="P4529" s="38"/>
      <c r="Q4529" s="38"/>
      <c r="R4529" s="178"/>
      <c r="S4529" s="38"/>
      <c r="T4529" s="178"/>
      <c r="U4529" s="38"/>
      <c r="AA4529" s="8"/>
      <c r="AB4529" s="366"/>
    </row>
    <row r="4530" spans="15:28">
      <c r="O4530" s="177"/>
      <c r="P4530" s="38"/>
      <c r="Q4530" s="38"/>
      <c r="R4530" s="178"/>
      <c r="S4530" s="38"/>
      <c r="T4530" s="178"/>
      <c r="U4530" s="38"/>
      <c r="AA4530" s="8"/>
      <c r="AB4530" s="366"/>
    </row>
    <row r="4531" spans="15:28">
      <c r="O4531" s="177"/>
      <c r="P4531" s="38"/>
      <c r="Q4531" s="38"/>
      <c r="R4531" s="178"/>
      <c r="S4531" s="38"/>
      <c r="T4531" s="178"/>
      <c r="U4531" s="38"/>
      <c r="AA4531" s="8"/>
      <c r="AB4531" s="366"/>
    </row>
    <row r="4532" spans="15:28">
      <c r="O4532" s="177"/>
      <c r="P4532" s="38"/>
      <c r="Q4532" s="38"/>
      <c r="R4532" s="178"/>
      <c r="S4532" s="38"/>
      <c r="T4532" s="178"/>
      <c r="U4532" s="38"/>
      <c r="AA4532" s="8"/>
      <c r="AB4532" s="366"/>
    </row>
    <row r="4533" spans="15:28">
      <c r="O4533" s="177"/>
      <c r="P4533" s="38"/>
      <c r="Q4533" s="38"/>
      <c r="R4533" s="178"/>
      <c r="S4533" s="38"/>
      <c r="T4533" s="178"/>
      <c r="U4533" s="38"/>
      <c r="AA4533" s="8"/>
      <c r="AB4533" s="366"/>
    </row>
    <row r="4534" spans="15:28">
      <c r="O4534" s="177"/>
      <c r="P4534" s="38"/>
      <c r="Q4534" s="38"/>
      <c r="R4534" s="178"/>
      <c r="S4534" s="38"/>
      <c r="T4534" s="178"/>
      <c r="U4534" s="38"/>
      <c r="AA4534" s="8"/>
      <c r="AB4534" s="366"/>
    </row>
    <row r="4535" spans="15:28">
      <c r="O4535" s="177"/>
      <c r="P4535" s="38"/>
      <c r="Q4535" s="38"/>
      <c r="R4535" s="178"/>
      <c r="S4535" s="38"/>
      <c r="T4535" s="178"/>
      <c r="U4535" s="38"/>
      <c r="AA4535" s="8"/>
      <c r="AB4535" s="366"/>
    </row>
    <row r="4536" spans="15:28">
      <c r="O4536" s="177"/>
      <c r="P4536" s="38"/>
      <c r="Q4536" s="38"/>
      <c r="R4536" s="178"/>
      <c r="S4536" s="38"/>
      <c r="T4536" s="178"/>
      <c r="U4536" s="38"/>
      <c r="AA4536" s="8"/>
      <c r="AB4536" s="366"/>
    </row>
    <row r="4537" spans="15:28">
      <c r="O4537" s="177"/>
      <c r="P4537" s="38"/>
      <c r="Q4537" s="38"/>
      <c r="R4537" s="178"/>
      <c r="S4537" s="38"/>
      <c r="T4537" s="178"/>
      <c r="U4537" s="38"/>
      <c r="AA4537" s="8"/>
      <c r="AB4537" s="366"/>
    </row>
    <row r="4538" spans="15:28">
      <c r="O4538" s="177"/>
      <c r="P4538" s="38"/>
      <c r="Q4538" s="38"/>
      <c r="R4538" s="178"/>
      <c r="S4538" s="38"/>
      <c r="T4538" s="178"/>
      <c r="U4538" s="38"/>
      <c r="AA4538" s="8"/>
      <c r="AB4538" s="366"/>
    </row>
    <row r="4539" spans="15:28">
      <c r="O4539" s="177"/>
      <c r="P4539" s="38"/>
      <c r="Q4539" s="38"/>
      <c r="R4539" s="178"/>
      <c r="S4539" s="38"/>
      <c r="T4539" s="178"/>
      <c r="U4539" s="38"/>
      <c r="AA4539" s="8"/>
      <c r="AB4539" s="366"/>
    </row>
    <row r="4540" spans="15:28">
      <c r="O4540" s="177"/>
      <c r="P4540" s="38"/>
      <c r="Q4540" s="38"/>
      <c r="R4540" s="178"/>
      <c r="S4540" s="38"/>
      <c r="T4540" s="178"/>
      <c r="U4540" s="38"/>
      <c r="AA4540" s="8"/>
      <c r="AB4540" s="366"/>
    </row>
    <row r="4541" spans="15:28">
      <c r="O4541" s="177"/>
      <c r="P4541" s="38"/>
      <c r="Q4541" s="38"/>
      <c r="R4541" s="178"/>
      <c r="S4541" s="38"/>
      <c r="T4541" s="178"/>
      <c r="U4541" s="38"/>
      <c r="AA4541" s="8"/>
      <c r="AB4541" s="366"/>
    </row>
    <row r="4542" spans="15:28">
      <c r="O4542" s="177"/>
      <c r="P4542" s="38"/>
      <c r="Q4542" s="38"/>
      <c r="R4542" s="178"/>
      <c r="S4542" s="38"/>
      <c r="T4542" s="178"/>
      <c r="U4542" s="38"/>
      <c r="AA4542" s="8"/>
      <c r="AB4542" s="366"/>
    </row>
    <row r="4543" spans="15:28">
      <c r="O4543" s="177"/>
      <c r="P4543" s="38"/>
      <c r="Q4543" s="38"/>
      <c r="R4543" s="178"/>
      <c r="S4543" s="38"/>
      <c r="T4543" s="178"/>
      <c r="U4543" s="38"/>
      <c r="AA4543" s="8"/>
      <c r="AB4543" s="366"/>
    </row>
    <row r="4544" spans="15:28">
      <c r="O4544" s="177"/>
      <c r="P4544" s="38"/>
      <c r="Q4544" s="38"/>
      <c r="R4544" s="178"/>
      <c r="S4544" s="38"/>
      <c r="T4544" s="178"/>
      <c r="U4544" s="38"/>
      <c r="AA4544" s="8"/>
      <c r="AB4544" s="366"/>
    </row>
    <row r="4545" spans="15:28">
      <c r="O4545" s="177"/>
      <c r="P4545" s="38"/>
      <c r="Q4545" s="38"/>
      <c r="R4545" s="178"/>
      <c r="S4545" s="38"/>
      <c r="T4545" s="178"/>
      <c r="U4545" s="38"/>
      <c r="AA4545" s="8"/>
      <c r="AB4545" s="366"/>
    </row>
    <row r="4546" spans="15:28">
      <c r="O4546" s="177"/>
      <c r="P4546" s="38"/>
      <c r="Q4546" s="38"/>
      <c r="R4546" s="178"/>
      <c r="S4546" s="38"/>
      <c r="T4546" s="178"/>
      <c r="U4546" s="38"/>
      <c r="AA4546" s="8"/>
      <c r="AB4546" s="366"/>
    </row>
    <row r="4547" spans="15:28">
      <c r="O4547" s="177"/>
      <c r="P4547" s="38"/>
      <c r="Q4547" s="38"/>
      <c r="R4547" s="178"/>
      <c r="S4547" s="38"/>
      <c r="T4547" s="178"/>
      <c r="U4547" s="38"/>
      <c r="AA4547" s="8"/>
      <c r="AB4547" s="366"/>
    </row>
    <row r="4548" spans="15:28">
      <c r="O4548" s="177"/>
      <c r="P4548" s="38"/>
      <c r="Q4548" s="38"/>
      <c r="R4548" s="178"/>
      <c r="S4548" s="38"/>
      <c r="T4548" s="178"/>
      <c r="U4548" s="38"/>
      <c r="AA4548" s="8"/>
      <c r="AB4548" s="366"/>
    </row>
    <row r="4549" spans="15:28">
      <c r="O4549" s="177"/>
      <c r="P4549" s="38"/>
      <c r="Q4549" s="38"/>
      <c r="R4549" s="178"/>
      <c r="S4549" s="38"/>
      <c r="T4549" s="178"/>
      <c r="U4549" s="38"/>
      <c r="AA4549" s="8"/>
      <c r="AB4549" s="366"/>
    </row>
    <row r="4550" spans="15:28">
      <c r="O4550" s="177"/>
      <c r="P4550" s="38"/>
      <c r="Q4550" s="38"/>
      <c r="R4550" s="178"/>
      <c r="S4550" s="38"/>
      <c r="T4550" s="178"/>
      <c r="U4550" s="38"/>
      <c r="AA4550" s="8"/>
      <c r="AB4550" s="366"/>
    </row>
    <row r="4551" spans="15:28">
      <c r="O4551" s="177"/>
      <c r="P4551" s="38"/>
      <c r="Q4551" s="38"/>
      <c r="R4551" s="178"/>
      <c r="S4551" s="38"/>
      <c r="T4551" s="178"/>
      <c r="U4551" s="38"/>
      <c r="AA4551" s="8"/>
      <c r="AB4551" s="366"/>
    </row>
    <row r="4552" spans="15:28">
      <c r="O4552" s="177"/>
      <c r="P4552" s="38"/>
      <c r="Q4552" s="38"/>
      <c r="R4552" s="178"/>
      <c r="S4552" s="38"/>
      <c r="T4552" s="178"/>
      <c r="U4552" s="38"/>
      <c r="AA4552" s="8"/>
      <c r="AB4552" s="366"/>
    </row>
    <row r="4553" spans="15:28">
      <c r="O4553" s="177"/>
      <c r="P4553" s="38"/>
      <c r="Q4553" s="38"/>
      <c r="R4553" s="178"/>
      <c r="S4553" s="38"/>
      <c r="T4553" s="178"/>
      <c r="U4553" s="38"/>
      <c r="AA4553" s="8"/>
      <c r="AB4553" s="366"/>
    </row>
    <row r="4554" spans="15:28">
      <c r="O4554" s="177"/>
      <c r="P4554" s="38"/>
      <c r="Q4554" s="38"/>
      <c r="R4554" s="178"/>
      <c r="S4554" s="38"/>
      <c r="T4554" s="178"/>
      <c r="U4554" s="38"/>
      <c r="AA4554" s="8"/>
      <c r="AB4554" s="366"/>
    </row>
    <row r="4555" spans="15:28">
      <c r="O4555" s="177"/>
      <c r="P4555" s="38"/>
      <c r="Q4555" s="38"/>
      <c r="R4555" s="178"/>
      <c r="S4555" s="38"/>
      <c r="T4555" s="178"/>
      <c r="U4555" s="38"/>
      <c r="AA4555" s="8"/>
      <c r="AB4555" s="366"/>
    </row>
    <row r="4556" spans="15:28">
      <c r="O4556" s="177"/>
      <c r="P4556" s="38"/>
      <c r="Q4556" s="38"/>
      <c r="R4556" s="178"/>
      <c r="S4556" s="38"/>
      <c r="T4556" s="178"/>
      <c r="U4556" s="38"/>
      <c r="AA4556" s="8"/>
      <c r="AB4556" s="366"/>
    </row>
    <row r="4557" spans="15:28">
      <c r="O4557" s="177"/>
      <c r="P4557" s="38"/>
      <c r="Q4557" s="38"/>
      <c r="R4557" s="178"/>
      <c r="S4557" s="38"/>
      <c r="T4557" s="178"/>
      <c r="U4557" s="38"/>
      <c r="AA4557" s="8"/>
      <c r="AB4557" s="366"/>
    </row>
    <row r="4558" spans="15:28">
      <c r="O4558" s="177"/>
      <c r="P4558" s="38"/>
      <c r="Q4558" s="38"/>
      <c r="R4558" s="178"/>
      <c r="S4558" s="38"/>
      <c r="T4558" s="178"/>
      <c r="U4558" s="38"/>
      <c r="AA4558" s="8"/>
      <c r="AB4558" s="366"/>
    </row>
    <row r="4559" spans="15:28">
      <c r="O4559" s="177"/>
      <c r="P4559" s="38"/>
      <c r="Q4559" s="38"/>
      <c r="R4559" s="178"/>
      <c r="S4559" s="38"/>
      <c r="T4559" s="178"/>
      <c r="U4559" s="38"/>
      <c r="AA4559" s="8"/>
      <c r="AB4559" s="366"/>
    </row>
    <row r="4560" spans="15:28">
      <c r="O4560" s="177"/>
      <c r="P4560" s="38"/>
      <c r="Q4560" s="38"/>
      <c r="R4560" s="178"/>
      <c r="S4560" s="38"/>
      <c r="T4560" s="178"/>
      <c r="U4560" s="38"/>
      <c r="AA4560" s="8"/>
      <c r="AB4560" s="366"/>
    </row>
    <row r="4561" spans="15:28">
      <c r="O4561" s="177"/>
      <c r="P4561" s="38"/>
      <c r="Q4561" s="38"/>
      <c r="R4561" s="178"/>
      <c r="S4561" s="38"/>
      <c r="T4561" s="178"/>
      <c r="U4561" s="38"/>
      <c r="AA4561" s="8"/>
      <c r="AB4561" s="366"/>
    </row>
    <row r="4562" spans="15:28">
      <c r="O4562" s="177"/>
      <c r="P4562" s="38"/>
      <c r="Q4562" s="38"/>
      <c r="R4562" s="178"/>
      <c r="S4562" s="38"/>
      <c r="T4562" s="178"/>
      <c r="U4562" s="38"/>
      <c r="AA4562" s="8"/>
      <c r="AB4562" s="366"/>
    </row>
    <row r="4563" spans="15:28">
      <c r="O4563" s="177"/>
      <c r="P4563" s="38"/>
      <c r="Q4563" s="38"/>
      <c r="R4563" s="178"/>
      <c r="S4563" s="38"/>
      <c r="T4563" s="178"/>
      <c r="U4563" s="38"/>
      <c r="AA4563" s="8"/>
      <c r="AB4563" s="366"/>
    </row>
    <row r="4564" spans="15:28">
      <c r="O4564" s="177"/>
      <c r="P4564" s="38"/>
      <c r="Q4564" s="38"/>
      <c r="R4564" s="178"/>
      <c r="S4564" s="38"/>
      <c r="T4564" s="178"/>
      <c r="U4564" s="38"/>
      <c r="AA4564" s="8"/>
      <c r="AB4564" s="366"/>
    </row>
    <row r="4565" spans="15:28">
      <c r="O4565" s="177"/>
      <c r="P4565" s="38"/>
      <c r="Q4565" s="38"/>
      <c r="R4565" s="178"/>
      <c r="S4565" s="38"/>
      <c r="T4565" s="178"/>
      <c r="U4565" s="38"/>
      <c r="AA4565" s="8"/>
      <c r="AB4565" s="366"/>
    </row>
    <row r="4566" spans="15:28">
      <c r="O4566" s="177"/>
      <c r="P4566" s="38"/>
      <c r="Q4566" s="38"/>
      <c r="R4566" s="178"/>
      <c r="S4566" s="38"/>
      <c r="T4566" s="178"/>
      <c r="U4566" s="38"/>
      <c r="AA4566" s="8"/>
      <c r="AB4566" s="366"/>
    </row>
    <row r="4567" spans="15:28">
      <c r="O4567" s="177"/>
      <c r="P4567" s="38"/>
      <c r="Q4567" s="38"/>
      <c r="R4567" s="178"/>
      <c r="S4567" s="38"/>
      <c r="T4567" s="178"/>
      <c r="U4567" s="38"/>
      <c r="AA4567" s="8"/>
      <c r="AB4567" s="366"/>
    </row>
    <row r="4568" spans="15:28">
      <c r="O4568" s="177"/>
      <c r="P4568" s="38"/>
      <c r="Q4568" s="38"/>
      <c r="R4568" s="178"/>
      <c r="S4568" s="38"/>
      <c r="T4568" s="178"/>
      <c r="U4568" s="38"/>
      <c r="AA4568" s="8"/>
      <c r="AB4568" s="366"/>
    </row>
    <row r="4569" spans="15:28">
      <c r="O4569" s="177"/>
      <c r="P4569" s="38"/>
      <c r="Q4569" s="38"/>
      <c r="R4569" s="178"/>
      <c r="S4569" s="38"/>
      <c r="T4569" s="178"/>
      <c r="U4569" s="38"/>
      <c r="AA4569" s="8"/>
      <c r="AB4569" s="366"/>
    </row>
    <row r="4570" spans="15:28">
      <c r="O4570" s="177"/>
      <c r="P4570" s="38"/>
      <c r="Q4570" s="38"/>
      <c r="R4570" s="178"/>
      <c r="S4570" s="38"/>
      <c r="T4570" s="178"/>
      <c r="U4570" s="38"/>
      <c r="AA4570" s="8"/>
      <c r="AB4570" s="366"/>
    </row>
    <row r="4571" spans="15:28">
      <c r="O4571" s="177"/>
      <c r="P4571" s="38"/>
      <c r="Q4571" s="38"/>
      <c r="R4571" s="178"/>
      <c r="S4571" s="38"/>
      <c r="T4571" s="178"/>
      <c r="U4571" s="38"/>
      <c r="AA4571" s="8"/>
      <c r="AB4571" s="366"/>
    </row>
    <row r="4572" spans="15:28">
      <c r="O4572" s="177"/>
      <c r="P4572" s="38"/>
      <c r="Q4572" s="38"/>
      <c r="R4572" s="178"/>
      <c r="S4572" s="38"/>
      <c r="T4572" s="178"/>
      <c r="U4572" s="38"/>
      <c r="AA4572" s="8"/>
      <c r="AB4572" s="366"/>
    </row>
    <row r="4573" spans="15:28">
      <c r="O4573" s="177"/>
      <c r="P4573" s="38"/>
      <c r="Q4573" s="38"/>
      <c r="R4573" s="178"/>
      <c r="S4573" s="38"/>
      <c r="T4573" s="178"/>
      <c r="U4573" s="38"/>
      <c r="AA4573" s="8"/>
      <c r="AB4573" s="366"/>
    </row>
    <row r="4574" spans="15:28">
      <c r="O4574" s="177"/>
      <c r="P4574" s="38"/>
      <c r="Q4574" s="38"/>
      <c r="R4574" s="178"/>
      <c r="S4574" s="38"/>
      <c r="T4574" s="178"/>
      <c r="U4574" s="38"/>
      <c r="AA4574" s="8"/>
      <c r="AB4574" s="366"/>
    </row>
    <row r="4575" spans="15:28">
      <c r="O4575" s="177"/>
      <c r="P4575" s="38"/>
      <c r="Q4575" s="38"/>
      <c r="R4575" s="178"/>
      <c r="S4575" s="38"/>
      <c r="T4575" s="178"/>
      <c r="U4575" s="38"/>
      <c r="AA4575" s="8"/>
      <c r="AB4575" s="366"/>
    </row>
    <row r="4576" spans="15:28">
      <c r="O4576" s="177"/>
      <c r="P4576" s="38"/>
      <c r="Q4576" s="38"/>
      <c r="R4576" s="178"/>
      <c r="S4576" s="38"/>
      <c r="T4576" s="178"/>
      <c r="U4576" s="38"/>
      <c r="AA4576" s="8"/>
      <c r="AB4576" s="366"/>
    </row>
    <row r="4577" spans="15:28">
      <c r="O4577" s="177"/>
      <c r="P4577" s="38"/>
      <c r="Q4577" s="38"/>
      <c r="R4577" s="178"/>
      <c r="S4577" s="38"/>
      <c r="T4577" s="178"/>
      <c r="U4577" s="38"/>
      <c r="AA4577" s="8"/>
      <c r="AB4577" s="366"/>
    </row>
    <row r="4578" spans="15:28">
      <c r="O4578" s="177"/>
      <c r="P4578" s="38"/>
      <c r="Q4578" s="38"/>
      <c r="R4578" s="178"/>
      <c r="S4578" s="38"/>
      <c r="T4578" s="178"/>
      <c r="U4578" s="38"/>
      <c r="AA4578" s="8"/>
      <c r="AB4578" s="366"/>
    </row>
    <row r="4579" spans="15:28">
      <c r="O4579" s="177"/>
      <c r="P4579" s="38"/>
      <c r="Q4579" s="38"/>
      <c r="R4579" s="178"/>
      <c r="S4579" s="38"/>
      <c r="T4579" s="178"/>
      <c r="U4579" s="38"/>
      <c r="AA4579" s="8"/>
      <c r="AB4579" s="366"/>
    </row>
    <row r="4580" spans="15:28">
      <c r="O4580" s="177"/>
      <c r="P4580" s="38"/>
      <c r="Q4580" s="38"/>
      <c r="R4580" s="178"/>
      <c r="S4580" s="38"/>
      <c r="T4580" s="178"/>
      <c r="U4580" s="38"/>
      <c r="AA4580" s="8"/>
      <c r="AB4580" s="366"/>
    </row>
    <row r="4581" spans="15:28">
      <c r="O4581" s="177"/>
      <c r="P4581" s="38"/>
      <c r="Q4581" s="38"/>
      <c r="R4581" s="178"/>
      <c r="S4581" s="38"/>
      <c r="T4581" s="178"/>
      <c r="U4581" s="38"/>
      <c r="AA4581" s="8"/>
      <c r="AB4581" s="366"/>
    </row>
    <row r="4582" spans="15:28">
      <c r="O4582" s="177"/>
      <c r="P4582" s="38"/>
      <c r="Q4582" s="38"/>
      <c r="R4582" s="178"/>
      <c r="S4582" s="38"/>
      <c r="T4582" s="178"/>
      <c r="U4582" s="38"/>
      <c r="AA4582" s="8"/>
      <c r="AB4582" s="366"/>
    </row>
    <row r="4583" spans="15:28">
      <c r="O4583" s="177"/>
      <c r="P4583" s="38"/>
      <c r="Q4583" s="38"/>
      <c r="R4583" s="178"/>
      <c r="S4583" s="38"/>
      <c r="T4583" s="178"/>
      <c r="U4583" s="38"/>
      <c r="AA4583" s="8"/>
      <c r="AB4583" s="366"/>
    </row>
    <row r="4584" spans="15:28">
      <c r="O4584" s="177"/>
      <c r="P4584" s="38"/>
      <c r="Q4584" s="38"/>
      <c r="R4584" s="178"/>
      <c r="S4584" s="38"/>
      <c r="T4584" s="178"/>
      <c r="U4584" s="38"/>
      <c r="AA4584" s="8"/>
      <c r="AB4584" s="366"/>
    </row>
    <row r="4585" spans="15:28">
      <c r="O4585" s="177"/>
      <c r="P4585" s="38"/>
      <c r="Q4585" s="38"/>
      <c r="R4585" s="178"/>
      <c r="S4585" s="38"/>
      <c r="T4585" s="178"/>
      <c r="U4585" s="38"/>
      <c r="AA4585" s="8"/>
      <c r="AB4585" s="366"/>
    </row>
    <row r="4586" spans="15:28">
      <c r="O4586" s="177"/>
      <c r="P4586" s="38"/>
      <c r="Q4586" s="38"/>
      <c r="R4586" s="178"/>
      <c r="S4586" s="38"/>
      <c r="T4586" s="178"/>
      <c r="U4586" s="38"/>
      <c r="AA4586" s="8"/>
      <c r="AB4586" s="366"/>
    </row>
    <row r="4587" spans="15:28">
      <c r="O4587" s="177"/>
      <c r="P4587" s="38"/>
      <c r="Q4587" s="38"/>
      <c r="R4587" s="178"/>
      <c r="S4587" s="38"/>
      <c r="T4587" s="178"/>
      <c r="U4587" s="38"/>
      <c r="AA4587" s="8"/>
      <c r="AB4587" s="366"/>
    </row>
    <row r="4588" spans="15:28">
      <c r="O4588" s="177"/>
      <c r="P4588" s="38"/>
      <c r="Q4588" s="38"/>
      <c r="R4588" s="178"/>
      <c r="S4588" s="38"/>
      <c r="T4588" s="178"/>
      <c r="U4588" s="38"/>
      <c r="AA4588" s="8"/>
      <c r="AB4588" s="366"/>
    </row>
    <row r="4589" spans="15:28">
      <c r="O4589" s="177"/>
      <c r="P4589" s="38"/>
      <c r="Q4589" s="38"/>
      <c r="R4589" s="178"/>
      <c r="S4589" s="38"/>
      <c r="T4589" s="178"/>
      <c r="U4589" s="38"/>
      <c r="AA4589" s="8"/>
      <c r="AB4589" s="366"/>
    </row>
    <row r="4590" spans="15:28">
      <c r="O4590" s="177"/>
      <c r="P4590" s="38"/>
      <c r="Q4590" s="38"/>
      <c r="R4590" s="178"/>
      <c r="S4590" s="38"/>
      <c r="T4590" s="178"/>
      <c r="U4590" s="38"/>
      <c r="AA4590" s="8"/>
      <c r="AB4590" s="366"/>
    </row>
    <row r="4591" spans="15:28">
      <c r="O4591" s="177"/>
      <c r="P4591" s="38"/>
      <c r="Q4591" s="38"/>
      <c r="R4591" s="178"/>
      <c r="S4591" s="38"/>
      <c r="T4591" s="178"/>
      <c r="U4591" s="38"/>
      <c r="AA4591" s="8"/>
      <c r="AB4591" s="366"/>
    </row>
    <row r="4592" spans="15:28">
      <c r="O4592" s="177"/>
      <c r="P4592" s="38"/>
      <c r="Q4592" s="38"/>
      <c r="R4592" s="178"/>
      <c r="S4592" s="38"/>
      <c r="T4592" s="178"/>
      <c r="U4592" s="38"/>
      <c r="AA4592" s="8"/>
      <c r="AB4592" s="366"/>
    </row>
    <row r="4593" spans="15:28">
      <c r="O4593" s="177"/>
      <c r="P4593" s="38"/>
      <c r="Q4593" s="38"/>
      <c r="R4593" s="178"/>
      <c r="S4593" s="38"/>
      <c r="T4593" s="178"/>
      <c r="U4593" s="38"/>
      <c r="AA4593" s="8"/>
      <c r="AB4593" s="366"/>
    </row>
    <row r="4594" spans="15:28">
      <c r="O4594" s="177"/>
      <c r="P4594" s="38"/>
      <c r="Q4594" s="38"/>
      <c r="R4594" s="178"/>
      <c r="S4594" s="38"/>
      <c r="T4594" s="178"/>
      <c r="U4594" s="38"/>
      <c r="AA4594" s="8"/>
      <c r="AB4594" s="366"/>
    </row>
    <row r="4595" spans="15:28">
      <c r="O4595" s="177"/>
      <c r="P4595" s="38"/>
      <c r="Q4595" s="38"/>
      <c r="R4595" s="178"/>
      <c r="S4595" s="38"/>
      <c r="T4595" s="178"/>
      <c r="U4595" s="38"/>
      <c r="AA4595" s="8"/>
      <c r="AB4595" s="366"/>
    </row>
    <row r="4596" spans="15:28">
      <c r="O4596" s="177"/>
      <c r="P4596" s="38"/>
      <c r="Q4596" s="38"/>
      <c r="R4596" s="178"/>
      <c r="S4596" s="38"/>
      <c r="T4596" s="178"/>
      <c r="U4596" s="38"/>
      <c r="AA4596" s="8"/>
      <c r="AB4596" s="366"/>
    </row>
    <row r="4597" spans="15:28">
      <c r="O4597" s="177"/>
      <c r="P4597" s="38"/>
      <c r="Q4597" s="38"/>
      <c r="R4597" s="178"/>
      <c r="S4597" s="38"/>
      <c r="T4597" s="178"/>
      <c r="U4597" s="38"/>
      <c r="AA4597" s="8"/>
      <c r="AB4597" s="366"/>
    </row>
    <row r="4598" spans="15:28">
      <c r="O4598" s="177"/>
      <c r="P4598" s="38"/>
      <c r="Q4598" s="38"/>
      <c r="R4598" s="178"/>
      <c r="S4598" s="38"/>
      <c r="T4598" s="178"/>
      <c r="U4598" s="38"/>
      <c r="AA4598" s="8"/>
      <c r="AB4598" s="366"/>
    </row>
    <row r="4599" spans="15:28">
      <c r="O4599" s="177"/>
      <c r="P4599" s="38"/>
      <c r="Q4599" s="38"/>
      <c r="R4599" s="178"/>
      <c r="S4599" s="38"/>
      <c r="T4599" s="178"/>
      <c r="U4599" s="38"/>
      <c r="AA4599" s="8"/>
      <c r="AB4599" s="366"/>
    </row>
    <row r="4600" spans="15:28">
      <c r="O4600" s="177"/>
      <c r="P4600" s="38"/>
      <c r="Q4600" s="38"/>
      <c r="R4600" s="178"/>
      <c r="S4600" s="38"/>
      <c r="T4600" s="178"/>
      <c r="U4600" s="38"/>
      <c r="AA4600" s="8"/>
      <c r="AB4600" s="366"/>
    </row>
    <row r="4601" spans="15:28">
      <c r="O4601" s="177"/>
      <c r="P4601" s="38"/>
      <c r="Q4601" s="38"/>
      <c r="R4601" s="178"/>
      <c r="S4601" s="38"/>
      <c r="T4601" s="178"/>
      <c r="U4601" s="38"/>
      <c r="AA4601" s="8"/>
      <c r="AB4601" s="366"/>
    </row>
    <row r="4602" spans="15:28">
      <c r="O4602" s="177"/>
      <c r="P4602" s="38"/>
      <c r="Q4602" s="38"/>
      <c r="R4602" s="178"/>
      <c r="S4602" s="38"/>
      <c r="T4602" s="178"/>
      <c r="U4602" s="38"/>
      <c r="AA4602" s="8"/>
      <c r="AB4602" s="366"/>
    </row>
    <row r="4603" spans="15:28">
      <c r="O4603" s="177"/>
      <c r="P4603" s="38"/>
      <c r="Q4603" s="38"/>
      <c r="R4603" s="178"/>
      <c r="S4603" s="38"/>
      <c r="T4603" s="178"/>
      <c r="U4603" s="38"/>
      <c r="AA4603" s="8"/>
      <c r="AB4603" s="366"/>
    </row>
    <row r="4604" spans="15:28">
      <c r="O4604" s="177"/>
      <c r="P4604" s="38"/>
      <c r="Q4604" s="38"/>
      <c r="R4604" s="178"/>
      <c r="S4604" s="38"/>
      <c r="T4604" s="178"/>
      <c r="U4604" s="38"/>
      <c r="AA4604" s="8"/>
      <c r="AB4604" s="366"/>
    </row>
    <row r="4605" spans="15:28">
      <c r="O4605" s="177"/>
      <c r="P4605" s="38"/>
      <c r="Q4605" s="38"/>
      <c r="R4605" s="178"/>
      <c r="S4605" s="38"/>
      <c r="T4605" s="178"/>
      <c r="U4605" s="38"/>
      <c r="AA4605" s="8"/>
      <c r="AB4605" s="366"/>
    </row>
    <row r="4606" spans="15:28">
      <c r="O4606" s="177"/>
      <c r="P4606" s="38"/>
      <c r="Q4606" s="38"/>
      <c r="R4606" s="178"/>
      <c r="S4606" s="38"/>
      <c r="T4606" s="178"/>
      <c r="U4606" s="38"/>
      <c r="AA4606" s="8"/>
      <c r="AB4606" s="366"/>
    </row>
    <row r="4607" spans="15:28">
      <c r="O4607" s="177"/>
      <c r="P4607" s="38"/>
      <c r="Q4607" s="38"/>
      <c r="R4607" s="178"/>
      <c r="S4607" s="38"/>
      <c r="T4607" s="178"/>
      <c r="U4607" s="38"/>
      <c r="AA4607" s="8"/>
      <c r="AB4607" s="366"/>
    </row>
    <row r="4608" spans="15:28">
      <c r="O4608" s="177"/>
      <c r="P4608" s="38"/>
      <c r="Q4608" s="38"/>
      <c r="R4608" s="178"/>
      <c r="S4608" s="38"/>
      <c r="T4608" s="178"/>
      <c r="U4608" s="38"/>
      <c r="AA4608" s="8"/>
      <c r="AB4608" s="366"/>
    </row>
    <row r="4609" spans="15:28">
      <c r="O4609" s="177"/>
      <c r="P4609" s="38"/>
      <c r="Q4609" s="38"/>
      <c r="R4609" s="178"/>
      <c r="S4609" s="38"/>
      <c r="T4609" s="178"/>
      <c r="U4609" s="38"/>
      <c r="AA4609" s="8"/>
      <c r="AB4609" s="366"/>
    </row>
    <row r="4610" spans="15:28">
      <c r="O4610" s="177"/>
      <c r="P4610" s="38"/>
      <c r="Q4610" s="38"/>
      <c r="R4610" s="178"/>
      <c r="S4610" s="38"/>
      <c r="T4610" s="178"/>
      <c r="U4610" s="38"/>
      <c r="AA4610" s="8"/>
      <c r="AB4610" s="366"/>
    </row>
    <row r="4611" spans="15:28">
      <c r="O4611" s="177"/>
      <c r="P4611" s="38"/>
      <c r="Q4611" s="38"/>
      <c r="R4611" s="178"/>
      <c r="S4611" s="38"/>
      <c r="T4611" s="178"/>
      <c r="U4611" s="38"/>
      <c r="AA4611" s="8"/>
      <c r="AB4611" s="366"/>
    </row>
    <row r="4612" spans="15:28">
      <c r="O4612" s="177"/>
      <c r="P4612" s="38"/>
      <c r="Q4612" s="38"/>
      <c r="R4612" s="178"/>
      <c r="S4612" s="38"/>
      <c r="T4612" s="178"/>
      <c r="U4612" s="38"/>
      <c r="AA4612" s="8"/>
      <c r="AB4612" s="366"/>
    </row>
    <row r="4613" spans="15:28">
      <c r="O4613" s="177"/>
      <c r="P4613" s="38"/>
      <c r="Q4613" s="38"/>
      <c r="R4613" s="178"/>
      <c r="S4613" s="38"/>
      <c r="T4613" s="178"/>
      <c r="U4613" s="38"/>
      <c r="AA4613" s="8"/>
      <c r="AB4613" s="366"/>
    </row>
    <row r="4614" spans="15:28">
      <c r="O4614" s="177"/>
      <c r="P4614" s="38"/>
      <c r="Q4614" s="38"/>
      <c r="R4614" s="178"/>
      <c r="S4614" s="38"/>
      <c r="T4614" s="178"/>
      <c r="U4614" s="38"/>
      <c r="AA4614" s="8"/>
      <c r="AB4614" s="366"/>
    </row>
    <row r="4615" spans="15:28">
      <c r="O4615" s="177"/>
      <c r="P4615" s="38"/>
      <c r="Q4615" s="38"/>
      <c r="R4615" s="178"/>
      <c r="S4615" s="38"/>
      <c r="T4615" s="178"/>
      <c r="U4615" s="38"/>
      <c r="AA4615" s="8"/>
      <c r="AB4615" s="366"/>
    </row>
    <row r="4616" spans="15:28">
      <c r="O4616" s="177"/>
      <c r="P4616" s="38"/>
      <c r="Q4616" s="38"/>
      <c r="R4616" s="178"/>
      <c r="S4616" s="38"/>
      <c r="T4616" s="178"/>
      <c r="U4616" s="38"/>
      <c r="AA4616" s="8"/>
      <c r="AB4616" s="366"/>
    </row>
    <row r="4617" spans="15:28">
      <c r="O4617" s="177"/>
      <c r="P4617" s="38"/>
      <c r="Q4617" s="38"/>
      <c r="R4617" s="178"/>
      <c r="S4617" s="38"/>
      <c r="T4617" s="178"/>
      <c r="U4617" s="38"/>
      <c r="AA4617" s="8"/>
      <c r="AB4617" s="366"/>
    </row>
    <row r="4618" spans="15:28">
      <c r="O4618" s="177"/>
      <c r="P4618" s="38"/>
      <c r="Q4618" s="38"/>
      <c r="R4618" s="178"/>
      <c r="S4618" s="38"/>
      <c r="T4618" s="178"/>
      <c r="U4618" s="38"/>
      <c r="AA4618" s="8"/>
      <c r="AB4618" s="366"/>
    </row>
    <row r="4619" spans="15:28">
      <c r="O4619" s="177"/>
      <c r="P4619" s="38"/>
      <c r="Q4619" s="38"/>
      <c r="R4619" s="178"/>
      <c r="S4619" s="38"/>
      <c r="T4619" s="178"/>
      <c r="U4619" s="38"/>
      <c r="AA4619" s="8"/>
      <c r="AB4619" s="366"/>
    </row>
    <row r="4620" spans="15:28">
      <c r="O4620" s="177"/>
      <c r="P4620" s="38"/>
      <c r="Q4620" s="38"/>
      <c r="R4620" s="178"/>
      <c r="S4620" s="38"/>
      <c r="T4620" s="178"/>
      <c r="U4620" s="38"/>
      <c r="AA4620" s="8"/>
      <c r="AB4620" s="366"/>
    </row>
    <row r="4621" spans="15:28">
      <c r="O4621" s="177"/>
      <c r="P4621" s="38"/>
      <c r="Q4621" s="38"/>
      <c r="R4621" s="178"/>
      <c r="S4621" s="38"/>
      <c r="T4621" s="178"/>
      <c r="U4621" s="38"/>
      <c r="AA4621" s="8"/>
      <c r="AB4621" s="366"/>
    </row>
    <row r="4622" spans="15:28">
      <c r="O4622" s="177"/>
      <c r="P4622" s="38"/>
      <c r="Q4622" s="38"/>
      <c r="R4622" s="178"/>
      <c r="S4622" s="38"/>
      <c r="T4622" s="178"/>
      <c r="U4622" s="38"/>
      <c r="AA4622" s="8"/>
      <c r="AB4622" s="366"/>
    </row>
    <row r="4623" spans="15:28">
      <c r="O4623" s="177"/>
      <c r="P4623" s="38"/>
      <c r="Q4623" s="38"/>
      <c r="R4623" s="178"/>
      <c r="S4623" s="38"/>
      <c r="T4623" s="178"/>
      <c r="U4623" s="38"/>
      <c r="AA4623" s="8"/>
      <c r="AB4623" s="366"/>
    </row>
    <row r="4624" spans="15:28">
      <c r="O4624" s="177"/>
      <c r="P4624" s="38"/>
      <c r="Q4624" s="38"/>
      <c r="R4624" s="178"/>
      <c r="S4624" s="38"/>
      <c r="T4624" s="178"/>
      <c r="U4624" s="38"/>
      <c r="AA4624" s="8"/>
      <c r="AB4624" s="366"/>
    </row>
    <row r="4625" spans="15:28">
      <c r="O4625" s="177"/>
      <c r="P4625" s="38"/>
      <c r="Q4625" s="38"/>
      <c r="R4625" s="178"/>
      <c r="S4625" s="38"/>
      <c r="T4625" s="178"/>
      <c r="U4625" s="38"/>
      <c r="AA4625" s="8"/>
      <c r="AB4625" s="366"/>
    </row>
    <row r="4626" spans="15:28">
      <c r="O4626" s="177"/>
      <c r="P4626" s="38"/>
      <c r="Q4626" s="38"/>
      <c r="R4626" s="178"/>
      <c r="S4626" s="38"/>
      <c r="T4626" s="178"/>
      <c r="U4626" s="38"/>
      <c r="AA4626" s="8"/>
      <c r="AB4626" s="366"/>
    </row>
    <row r="4627" spans="15:28">
      <c r="O4627" s="177"/>
      <c r="P4627" s="38"/>
      <c r="Q4627" s="38"/>
      <c r="R4627" s="178"/>
      <c r="S4627" s="38"/>
      <c r="T4627" s="178"/>
      <c r="U4627" s="38"/>
      <c r="AA4627" s="8"/>
      <c r="AB4627" s="366"/>
    </row>
    <row r="4628" spans="15:28">
      <c r="O4628" s="177"/>
      <c r="P4628" s="38"/>
      <c r="Q4628" s="38"/>
      <c r="R4628" s="178"/>
      <c r="S4628" s="38"/>
      <c r="T4628" s="178"/>
      <c r="U4628" s="38"/>
      <c r="AA4628" s="8"/>
      <c r="AB4628" s="366"/>
    </row>
    <row r="4629" spans="15:28">
      <c r="O4629" s="177"/>
      <c r="P4629" s="38"/>
      <c r="Q4629" s="38"/>
      <c r="R4629" s="178"/>
      <c r="S4629" s="38"/>
      <c r="T4629" s="178"/>
      <c r="U4629" s="38"/>
      <c r="AA4629" s="8"/>
      <c r="AB4629" s="366"/>
    </row>
    <row r="4630" spans="15:28">
      <c r="O4630" s="177"/>
      <c r="P4630" s="38"/>
      <c r="Q4630" s="38"/>
      <c r="R4630" s="178"/>
      <c r="S4630" s="38"/>
      <c r="T4630" s="178"/>
      <c r="U4630" s="38"/>
      <c r="AA4630" s="8"/>
      <c r="AB4630" s="366"/>
    </row>
    <row r="4631" spans="15:28">
      <c r="O4631" s="177"/>
      <c r="P4631" s="38"/>
      <c r="Q4631" s="38"/>
      <c r="R4631" s="178"/>
      <c r="S4631" s="38"/>
      <c r="T4631" s="178"/>
      <c r="U4631" s="38"/>
      <c r="AA4631" s="8"/>
      <c r="AB4631" s="366"/>
    </row>
    <row r="4632" spans="15:28">
      <c r="O4632" s="177"/>
      <c r="P4632" s="38"/>
      <c r="Q4632" s="38"/>
      <c r="R4632" s="178"/>
      <c r="S4632" s="38"/>
      <c r="T4632" s="178"/>
      <c r="U4632" s="38"/>
      <c r="AA4632" s="8"/>
      <c r="AB4632" s="366"/>
    </row>
    <row r="4633" spans="15:28">
      <c r="O4633" s="177"/>
      <c r="P4633" s="38"/>
      <c r="Q4633" s="38"/>
      <c r="R4633" s="178"/>
      <c r="S4633" s="38"/>
      <c r="T4633" s="178"/>
      <c r="U4633" s="38"/>
      <c r="AA4633" s="8"/>
      <c r="AB4633" s="366"/>
    </row>
    <row r="4634" spans="15:28">
      <c r="O4634" s="177"/>
      <c r="P4634" s="38"/>
      <c r="Q4634" s="38"/>
      <c r="R4634" s="178"/>
      <c r="S4634" s="38"/>
      <c r="T4634" s="178"/>
      <c r="U4634" s="38"/>
      <c r="AA4634" s="8"/>
      <c r="AB4634" s="366"/>
    </row>
    <row r="4635" spans="15:28">
      <c r="O4635" s="177"/>
      <c r="P4635" s="38"/>
      <c r="Q4635" s="38"/>
      <c r="R4635" s="178"/>
      <c r="S4635" s="38"/>
      <c r="T4635" s="178"/>
      <c r="U4635" s="38"/>
      <c r="AA4635" s="8"/>
      <c r="AB4635" s="366"/>
    </row>
    <row r="4636" spans="15:28">
      <c r="O4636" s="177"/>
      <c r="P4636" s="38"/>
      <c r="Q4636" s="38"/>
      <c r="R4636" s="178"/>
      <c r="S4636" s="38"/>
      <c r="T4636" s="178"/>
      <c r="U4636" s="38"/>
      <c r="AA4636" s="8"/>
      <c r="AB4636" s="366"/>
    </row>
    <row r="4637" spans="15:28">
      <c r="O4637" s="177"/>
      <c r="P4637" s="38"/>
      <c r="Q4637" s="38"/>
      <c r="R4637" s="178"/>
      <c r="S4637" s="38"/>
      <c r="T4637" s="178"/>
      <c r="U4637" s="38"/>
      <c r="AA4637" s="8"/>
      <c r="AB4637" s="366"/>
    </row>
    <row r="4638" spans="15:28">
      <c r="O4638" s="177"/>
      <c r="P4638" s="38"/>
      <c r="Q4638" s="38"/>
      <c r="R4638" s="178"/>
      <c r="S4638" s="38"/>
      <c r="T4638" s="178"/>
      <c r="U4638" s="38"/>
      <c r="AA4638" s="8"/>
      <c r="AB4638" s="366"/>
    </row>
    <row r="4639" spans="15:28">
      <c r="O4639" s="177"/>
      <c r="P4639" s="38"/>
      <c r="Q4639" s="38"/>
      <c r="R4639" s="178"/>
      <c r="S4639" s="38"/>
      <c r="T4639" s="178"/>
      <c r="U4639" s="38"/>
      <c r="AA4639" s="8"/>
      <c r="AB4639" s="366"/>
    </row>
    <row r="4640" spans="15:28">
      <c r="O4640" s="177"/>
      <c r="P4640" s="38"/>
      <c r="Q4640" s="38"/>
      <c r="R4640" s="178"/>
      <c r="S4640" s="38"/>
      <c r="T4640" s="178"/>
      <c r="U4640" s="38"/>
      <c r="AA4640" s="8"/>
      <c r="AB4640" s="366"/>
    </row>
    <row r="4641" spans="15:28">
      <c r="O4641" s="177"/>
      <c r="P4641" s="38"/>
      <c r="Q4641" s="38"/>
      <c r="R4641" s="178"/>
      <c r="S4641" s="38"/>
      <c r="T4641" s="178"/>
      <c r="U4641" s="38"/>
      <c r="AA4641" s="8"/>
      <c r="AB4641" s="366"/>
    </row>
    <row r="4642" spans="15:28">
      <c r="O4642" s="177"/>
      <c r="P4642" s="38"/>
      <c r="Q4642" s="38"/>
      <c r="R4642" s="178"/>
      <c r="S4642" s="38"/>
      <c r="T4642" s="178"/>
      <c r="U4642" s="38"/>
      <c r="AA4642" s="8"/>
      <c r="AB4642" s="366"/>
    </row>
    <row r="4643" spans="15:28">
      <c r="O4643" s="177"/>
      <c r="P4643" s="38"/>
      <c r="Q4643" s="38"/>
      <c r="R4643" s="178"/>
      <c r="S4643" s="38"/>
      <c r="T4643" s="178"/>
      <c r="U4643" s="38"/>
      <c r="AA4643" s="8"/>
      <c r="AB4643" s="366"/>
    </row>
    <row r="4644" spans="15:28">
      <c r="O4644" s="177"/>
      <c r="P4644" s="38"/>
      <c r="Q4644" s="38"/>
      <c r="R4644" s="178"/>
      <c r="S4644" s="38"/>
      <c r="T4644" s="178"/>
      <c r="U4644" s="38"/>
      <c r="AA4644" s="8"/>
      <c r="AB4644" s="366"/>
    </row>
    <row r="4645" spans="15:28">
      <c r="O4645" s="177"/>
      <c r="P4645" s="38"/>
      <c r="Q4645" s="38"/>
      <c r="R4645" s="178"/>
      <c r="S4645" s="38"/>
      <c r="T4645" s="178"/>
      <c r="U4645" s="38"/>
      <c r="AA4645" s="8"/>
      <c r="AB4645" s="366"/>
    </row>
    <row r="4646" spans="15:28">
      <c r="O4646" s="177"/>
      <c r="P4646" s="38"/>
      <c r="Q4646" s="38"/>
      <c r="R4646" s="178"/>
      <c r="S4646" s="38"/>
      <c r="T4646" s="178"/>
      <c r="U4646" s="38"/>
      <c r="AA4646" s="8"/>
      <c r="AB4646" s="366"/>
    </row>
    <row r="4647" spans="15:28">
      <c r="O4647" s="177"/>
      <c r="P4647" s="38"/>
      <c r="Q4647" s="38"/>
      <c r="R4647" s="178"/>
      <c r="S4647" s="38"/>
      <c r="T4647" s="178"/>
      <c r="U4647" s="38"/>
      <c r="AA4647" s="8"/>
      <c r="AB4647" s="366"/>
    </row>
    <row r="4648" spans="15:28">
      <c r="O4648" s="177"/>
      <c r="P4648" s="38"/>
      <c r="Q4648" s="38"/>
      <c r="R4648" s="178"/>
      <c r="S4648" s="38"/>
      <c r="T4648" s="178"/>
      <c r="U4648" s="38"/>
      <c r="AA4648" s="8"/>
      <c r="AB4648" s="366"/>
    </row>
    <row r="4649" spans="15:28">
      <c r="O4649" s="177"/>
      <c r="P4649" s="38"/>
      <c r="Q4649" s="38"/>
      <c r="R4649" s="178"/>
      <c r="S4649" s="38"/>
      <c r="T4649" s="178"/>
      <c r="U4649" s="38"/>
      <c r="AA4649" s="8"/>
      <c r="AB4649" s="366"/>
    </row>
    <row r="4650" spans="15:28">
      <c r="O4650" s="177"/>
      <c r="P4650" s="38"/>
      <c r="Q4650" s="38"/>
      <c r="R4650" s="178"/>
      <c r="S4650" s="38"/>
      <c r="T4650" s="178"/>
      <c r="U4650" s="38"/>
      <c r="AA4650" s="8"/>
      <c r="AB4650" s="366"/>
    </row>
    <row r="4651" spans="15:28">
      <c r="O4651" s="177"/>
      <c r="P4651" s="38"/>
      <c r="Q4651" s="38"/>
      <c r="R4651" s="178"/>
      <c r="S4651" s="38"/>
      <c r="T4651" s="178"/>
      <c r="U4651" s="38"/>
      <c r="AA4651" s="8"/>
      <c r="AB4651" s="366"/>
    </row>
    <row r="4652" spans="15:28">
      <c r="O4652" s="177"/>
      <c r="P4652" s="38"/>
      <c r="Q4652" s="38"/>
      <c r="R4652" s="178"/>
      <c r="S4652" s="38"/>
      <c r="T4652" s="178"/>
      <c r="U4652" s="38"/>
      <c r="AA4652" s="8"/>
      <c r="AB4652" s="366"/>
    </row>
    <row r="4653" spans="15:28">
      <c r="O4653" s="177"/>
      <c r="P4653" s="38"/>
      <c r="Q4653" s="38"/>
      <c r="R4653" s="178"/>
      <c r="S4653" s="38"/>
      <c r="T4653" s="178"/>
      <c r="U4653" s="38"/>
      <c r="AA4653" s="8"/>
      <c r="AB4653" s="366"/>
    </row>
    <row r="4654" spans="15:28">
      <c r="O4654" s="177"/>
      <c r="P4654" s="38"/>
      <c r="Q4654" s="38"/>
      <c r="R4654" s="178"/>
      <c r="S4654" s="38"/>
      <c r="T4654" s="178"/>
      <c r="U4654" s="38"/>
      <c r="AA4654" s="8"/>
      <c r="AB4654" s="366"/>
    </row>
    <row r="4655" spans="15:28">
      <c r="O4655" s="177"/>
      <c r="P4655" s="38"/>
      <c r="Q4655" s="38"/>
      <c r="R4655" s="178"/>
      <c r="S4655" s="38"/>
      <c r="T4655" s="178"/>
      <c r="U4655" s="38"/>
      <c r="AA4655" s="8"/>
      <c r="AB4655" s="366"/>
    </row>
    <row r="4656" spans="15:28">
      <c r="O4656" s="177"/>
      <c r="P4656" s="38"/>
      <c r="Q4656" s="38"/>
      <c r="R4656" s="178"/>
      <c r="S4656" s="38"/>
      <c r="T4656" s="178"/>
      <c r="U4656" s="38"/>
      <c r="AA4656" s="8"/>
      <c r="AB4656" s="366"/>
    </row>
    <row r="4657" spans="15:28">
      <c r="O4657" s="177"/>
      <c r="P4657" s="38"/>
      <c r="Q4657" s="38"/>
      <c r="R4657" s="178"/>
      <c r="S4657" s="38"/>
      <c r="T4657" s="178"/>
      <c r="U4657" s="38"/>
      <c r="AA4657" s="8"/>
      <c r="AB4657" s="366"/>
    </row>
    <row r="4658" spans="15:28">
      <c r="O4658" s="177"/>
      <c r="P4658" s="38"/>
      <c r="Q4658" s="38"/>
      <c r="R4658" s="178"/>
      <c r="S4658" s="38"/>
      <c r="T4658" s="178"/>
      <c r="U4658" s="38"/>
      <c r="AA4658" s="8"/>
      <c r="AB4658" s="366"/>
    </row>
    <row r="4659" spans="15:28">
      <c r="O4659" s="177"/>
      <c r="P4659" s="38"/>
      <c r="Q4659" s="38"/>
      <c r="R4659" s="178"/>
      <c r="S4659" s="38"/>
      <c r="T4659" s="178"/>
      <c r="U4659" s="38"/>
      <c r="AA4659" s="8"/>
      <c r="AB4659" s="366"/>
    </row>
    <row r="4660" spans="15:28">
      <c r="O4660" s="177"/>
      <c r="P4660" s="38"/>
      <c r="Q4660" s="38"/>
      <c r="R4660" s="178"/>
      <c r="S4660" s="38"/>
      <c r="T4660" s="178"/>
      <c r="U4660" s="38"/>
      <c r="AA4660" s="8"/>
      <c r="AB4660" s="366"/>
    </row>
    <row r="4661" spans="15:28">
      <c r="O4661" s="177"/>
      <c r="P4661" s="38"/>
      <c r="Q4661" s="38"/>
      <c r="R4661" s="178"/>
      <c r="S4661" s="38"/>
      <c r="T4661" s="178"/>
      <c r="U4661" s="38"/>
      <c r="AA4661" s="8"/>
      <c r="AB4661" s="366"/>
    </row>
    <row r="4662" spans="15:28">
      <c r="O4662" s="177"/>
      <c r="P4662" s="38"/>
      <c r="Q4662" s="38"/>
      <c r="R4662" s="178"/>
      <c r="S4662" s="38"/>
      <c r="T4662" s="178"/>
      <c r="U4662" s="38"/>
      <c r="AA4662" s="8"/>
      <c r="AB4662" s="366"/>
    </row>
    <row r="4663" spans="15:28">
      <c r="O4663" s="177"/>
      <c r="P4663" s="38"/>
      <c r="Q4663" s="38"/>
      <c r="R4663" s="178"/>
      <c r="S4663" s="38"/>
      <c r="T4663" s="178"/>
      <c r="U4663" s="38"/>
      <c r="AA4663" s="8"/>
      <c r="AB4663" s="366"/>
    </row>
    <row r="4664" spans="15:28">
      <c r="O4664" s="177"/>
      <c r="P4664" s="38"/>
      <c r="Q4664" s="38"/>
      <c r="R4664" s="178"/>
      <c r="S4664" s="38"/>
      <c r="T4664" s="178"/>
      <c r="U4664" s="38"/>
      <c r="AA4664" s="8"/>
      <c r="AB4664" s="366"/>
    </row>
    <row r="4665" spans="15:28">
      <c r="O4665" s="177"/>
      <c r="P4665" s="38"/>
      <c r="Q4665" s="38"/>
      <c r="R4665" s="178"/>
      <c r="S4665" s="38"/>
      <c r="T4665" s="178"/>
      <c r="U4665" s="38"/>
      <c r="AA4665" s="8"/>
      <c r="AB4665" s="366"/>
    </row>
    <row r="4666" spans="15:28">
      <c r="O4666" s="177"/>
      <c r="P4666" s="38"/>
      <c r="Q4666" s="38"/>
      <c r="R4666" s="178"/>
      <c r="S4666" s="38"/>
      <c r="T4666" s="178"/>
      <c r="U4666" s="38"/>
      <c r="AA4666" s="8"/>
      <c r="AB4666" s="366"/>
    </row>
    <row r="4667" spans="15:28">
      <c r="O4667" s="177"/>
      <c r="P4667" s="38"/>
      <c r="Q4667" s="38"/>
      <c r="R4667" s="178"/>
      <c r="S4667" s="38"/>
      <c r="T4667" s="178"/>
      <c r="U4667" s="38"/>
      <c r="AA4667" s="8"/>
      <c r="AB4667" s="366"/>
    </row>
    <row r="4668" spans="15:28">
      <c r="O4668" s="177"/>
      <c r="P4668" s="38"/>
      <c r="Q4668" s="38"/>
      <c r="R4668" s="178"/>
      <c r="S4668" s="38"/>
      <c r="T4668" s="178"/>
      <c r="U4668" s="38"/>
      <c r="AA4668" s="8"/>
      <c r="AB4668" s="366"/>
    </row>
    <row r="4669" spans="15:28">
      <c r="O4669" s="177"/>
      <c r="P4669" s="38"/>
      <c r="Q4669" s="38"/>
      <c r="R4669" s="178"/>
      <c r="S4669" s="38"/>
      <c r="T4669" s="178"/>
      <c r="U4669" s="38"/>
      <c r="AA4669" s="8"/>
      <c r="AB4669" s="366"/>
    </row>
    <row r="4670" spans="15:28">
      <c r="O4670" s="177"/>
      <c r="P4670" s="38"/>
      <c r="Q4670" s="38"/>
      <c r="R4670" s="178"/>
      <c r="S4670" s="38"/>
      <c r="T4670" s="178"/>
      <c r="U4670" s="38"/>
      <c r="AA4670" s="8"/>
      <c r="AB4670" s="366"/>
    </row>
    <row r="4671" spans="15:28">
      <c r="O4671" s="177"/>
      <c r="P4671" s="38"/>
      <c r="Q4671" s="38"/>
      <c r="R4671" s="178"/>
      <c r="S4671" s="38"/>
      <c r="T4671" s="178"/>
      <c r="U4671" s="38"/>
      <c r="AA4671" s="8"/>
      <c r="AB4671" s="366"/>
    </row>
    <row r="4672" spans="15:28">
      <c r="O4672" s="177"/>
      <c r="P4672" s="38"/>
      <c r="Q4672" s="38"/>
      <c r="R4672" s="178"/>
      <c r="S4672" s="38"/>
      <c r="T4672" s="178"/>
      <c r="U4672" s="38"/>
      <c r="AA4672" s="8"/>
      <c r="AB4672" s="366"/>
    </row>
    <row r="4673" spans="15:28">
      <c r="O4673" s="177"/>
      <c r="P4673" s="38"/>
      <c r="Q4673" s="38"/>
      <c r="R4673" s="178"/>
      <c r="S4673" s="38"/>
      <c r="T4673" s="178"/>
      <c r="U4673" s="38"/>
      <c r="AA4673" s="8"/>
      <c r="AB4673" s="366"/>
    </row>
    <row r="4674" spans="15:28">
      <c r="O4674" s="177"/>
      <c r="P4674" s="38"/>
      <c r="Q4674" s="38"/>
      <c r="R4674" s="178"/>
      <c r="S4674" s="38"/>
      <c r="T4674" s="178"/>
      <c r="U4674" s="38"/>
      <c r="AA4674" s="8"/>
      <c r="AB4674" s="366"/>
    </row>
    <row r="4675" spans="15:28">
      <c r="O4675" s="177"/>
      <c r="P4675" s="38"/>
      <c r="Q4675" s="38"/>
      <c r="R4675" s="178"/>
      <c r="S4675" s="38"/>
      <c r="T4675" s="178"/>
      <c r="U4675" s="38"/>
      <c r="AA4675" s="8"/>
      <c r="AB4675" s="366"/>
    </row>
    <row r="4676" spans="15:28">
      <c r="O4676" s="177"/>
      <c r="P4676" s="38"/>
      <c r="Q4676" s="38"/>
      <c r="R4676" s="178"/>
      <c r="S4676" s="38"/>
      <c r="T4676" s="178"/>
      <c r="U4676" s="38"/>
      <c r="AA4676" s="8"/>
      <c r="AB4676" s="366"/>
    </row>
    <row r="4677" spans="15:28">
      <c r="O4677" s="177"/>
      <c r="P4677" s="38"/>
      <c r="Q4677" s="38"/>
      <c r="R4677" s="178"/>
      <c r="S4677" s="38"/>
      <c r="T4677" s="178"/>
      <c r="U4677" s="38"/>
      <c r="AA4677" s="8"/>
      <c r="AB4677" s="366"/>
    </row>
    <row r="4678" spans="15:28">
      <c r="O4678" s="177"/>
      <c r="P4678" s="38"/>
      <c r="Q4678" s="38"/>
      <c r="R4678" s="178"/>
      <c r="S4678" s="38"/>
      <c r="T4678" s="178"/>
      <c r="U4678" s="38"/>
      <c r="AA4678" s="8"/>
      <c r="AB4678" s="366"/>
    </row>
    <row r="4679" spans="15:28">
      <c r="O4679" s="177"/>
      <c r="P4679" s="38"/>
      <c r="Q4679" s="38"/>
      <c r="R4679" s="178"/>
      <c r="S4679" s="38"/>
      <c r="T4679" s="178"/>
      <c r="U4679" s="38"/>
      <c r="AA4679" s="8"/>
      <c r="AB4679" s="366"/>
    </row>
    <row r="4680" spans="15:28">
      <c r="O4680" s="177"/>
      <c r="P4680" s="38"/>
      <c r="Q4680" s="38"/>
      <c r="R4680" s="178"/>
      <c r="S4680" s="38"/>
      <c r="T4680" s="178"/>
      <c r="U4680" s="38"/>
      <c r="AA4680" s="8"/>
      <c r="AB4680" s="366"/>
    </row>
    <row r="4681" spans="15:28">
      <c r="O4681" s="177"/>
      <c r="P4681" s="38"/>
      <c r="Q4681" s="38"/>
      <c r="R4681" s="178"/>
      <c r="S4681" s="38"/>
      <c r="T4681" s="178"/>
      <c r="U4681" s="38"/>
      <c r="AA4681" s="8"/>
      <c r="AB4681" s="366"/>
    </row>
    <row r="4682" spans="15:28">
      <c r="O4682" s="177"/>
      <c r="P4682" s="38"/>
      <c r="Q4682" s="38"/>
      <c r="R4682" s="178"/>
      <c r="S4682" s="38"/>
      <c r="T4682" s="178"/>
      <c r="U4682" s="38"/>
      <c r="AA4682" s="8"/>
      <c r="AB4682" s="366"/>
    </row>
    <row r="4683" spans="15:28">
      <c r="O4683" s="177"/>
      <c r="P4683" s="38"/>
      <c r="Q4683" s="38"/>
      <c r="R4683" s="178"/>
      <c r="S4683" s="38"/>
      <c r="T4683" s="178"/>
      <c r="U4683" s="38"/>
      <c r="AA4683" s="8"/>
      <c r="AB4683" s="366"/>
    </row>
    <row r="4684" spans="15:28">
      <c r="O4684" s="177"/>
      <c r="P4684" s="38"/>
      <c r="Q4684" s="38"/>
      <c r="R4684" s="178"/>
      <c r="S4684" s="38"/>
      <c r="T4684" s="178"/>
      <c r="U4684" s="38"/>
      <c r="AA4684" s="8"/>
      <c r="AB4684" s="366"/>
    </row>
    <row r="4685" spans="15:28">
      <c r="O4685" s="177"/>
      <c r="P4685" s="38"/>
      <c r="Q4685" s="38"/>
      <c r="R4685" s="178"/>
      <c r="S4685" s="38"/>
      <c r="T4685" s="178"/>
      <c r="U4685" s="38"/>
      <c r="AA4685" s="8"/>
      <c r="AB4685" s="366"/>
    </row>
    <row r="4686" spans="15:28">
      <c r="O4686" s="177"/>
      <c r="P4686" s="38"/>
      <c r="Q4686" s="38"/>
      <c r="R4686" s="178"/>
      <c r="S4686" s="38"/>
      <c r="T4686" s="178"/>
      <c r="U4686" s="38"/>
      <c r="AA4686" s="8"/>
      <c r="AB4686" s="366"/>
    </row>
    <row r="4687" spans="15:28">
      <c r="O4687" s="177"/>
      <c r="P4687" s="38"/>
      <c r="Q4687" s="38"/>
      <c r="R4687" s="178"/>
      <c r="S4687" s="38"/>
      <c r="T4687" s="178"/>
      <c r="U4687" s="38"/>
      <c r="AA4687" s="8"/>
      <c r="AB4687" s="366"/>
    </row>
    <row r="4688" spans="15:28">
      <c r="O4688" s="177"/>
      <c r="P4688" s="38"/>
      <c r="Q4688" s="38"/>
      <c r="R4688" s="178"/>
      <c r="S4688" s="38"/>
      <c r="T4688" s="178"/>
      <c r="U4688" s="38"/>
      <c r="AA4688" s="8"/>
      <c r="AB4688" s="366"/>
    </row>
    <row r="4689" spans="15:28">
      <c r="O4689" s="177"/>
      <c r="P4689" s="38"/>
      <c r="Q4689" s="38"/>
      <c r="R4689" s="178"/>
      <c r="S4689" s="38"/>
      <c r="T4689" s="178"/>
      <c r="U4689" s="38"/>
      <c r="AA4689" s="8"/>
      <c r="AB4689" s="366"/>
    </row>
    <row r="4690" spans="15:28">
      <c r="O4690" s="177"/>
      <c r="P4690" s="38"/>
      <c r="Q4690" s="38"/>
      <c r="R4690" s="178"/>
      <c r="S4690" s="38"/>
      <c r="T4690" s="178"/>
      <c r="U4690" s="38"/>
      <c r="AA4690" s="8"/>
      <c r="AB4690" s="366"/>
    </row>
    <row r="4691" spans="15:28">
      <c r="O4691" s="177"/>
      <c r="P4691" s="38"/>
      <c r="Q4691" s="38"/>
      <c r="R4691" s="178"/>
      <c r="S4691" s="38"/>
      <c r="T4691" s="178"/>
      <c r="U4691" s="38"/>
      <c r="AA4691" s="8"/>
      <c r="AB4691" s="366"/>
    </row>
    <row r="4692" spans="15:28">
      <c r="O4692" s="177"/>
      <c r="P4692" s="38"/>
      <c r="Q4692" s="38"/>
      <c r="R4692" s="178"/>
      <c r="S4692" s="38"/>
      <c r="T4692" s="178"/>
      <c r="U4692" s="38"/>
      <c r="AA4692" s="8"/>
      <c r="AB4692" s="366"/>
    </row>
    <row r="4693" spans="15:28">
      <c r="O4693" s="177"/>
      <c r="P4693" s="38"/>
      <c r="Q4693" s="38"/>
      <c r="R4693" s="178"/>
      <c r="S4693" s="38"/>
      <c r="T4693" s="178"/>
      <c r="U4693" s="38"/>
      <c r="AA4693" s="8"/>
      <c r="AB4693" s="366"/>
    </row>
    <row r="4694" spans="15:28">
      <c r="O4694" s="177"/>
      <c r="P4694" s="38"/>
      <c r="Q4694" s="38"/>
      <c r="R4694" s="178"/>
      <c r="S4694" s="38"/>
      <c r="T4694" s="178"/>
      <c r="U4694" s="38"/>
      <c r="AA4694" s="8"/>
      <c r="AB4694" s="366"/>
    </row>
    <row r="4695" spans="15:28">
      <c r="O4695" s="177"/>
      <c r="P4695" s="38"/>
      <c r="Q4695" s="38"/>
      <c r="R4695" s="178"/>
      <c r="S4695" s="38"/>
      <c r="T4695" s="178"/>
      <c r="U4695" s="38"/>
      <c r="AA4695" s="8"/>
      <c r="AB4695" s="366"/>
    </row>
    <row r="4696" spans="15:28">
      <c r="O4696" s="177"/>
      <c r="P4696" s="38"/>
      <c r="Q4696" s="38"/>
      <c r="R4696" s="178"/>
      <c r="S4696" s="38"/>
      <c r="T4696" s="178"/>
      <c r="U4696" s="38"/>
      <c r="AA4696" s="8"/>
      <c r="AB4696" s="366"/>
    </row>
    <row r="4697" spans="15:28">
      <c r="O4697" s="177"/>
      <c r="P4697" s="38"/>
      <c r="Q4697" s="38"/>
      <c r="R4697" s="178"/>
      <c r="S4697" s="38"/>
      <c r="T4697" s="178"/>
      <c r="U4697" s="38"/>
      <c r="AA4697" s="8"/>
      <c r="AB4697" s="366"/>
    </row>
    <row r="4698" spans="15:28">
      <c r="O4698" s="177"/>
      <c r="P4698" s="38"/>
      <c r="Q4698" s="38"/>
      <c r="R4698" s="178"/>
      <c r="S4698" s="38"/>
      <c r="T4698" s="178"/>
      <c r="U4698" s="38"/>
      <c r="AA4698" s="8"/>
      <c r="AB4698" s="366"/>
    </row>
    <row r="4699" spans="15:28">
      <c r="O4699" s="177"/>
      <c r="P4699" s="38"/>
      <c r="Q4699" s="38"/>
      <c r="R4699" s="178"/>
      <c r="S4699" s="38"/>
      <c r="T4699" s="178"/>
      <c r="U4699" s="38"/>
      <c r="AA4699" s="8"/>
      <c r="AB4699" s="366"/>
    </row>
    <row r="4700" spans="15:28">
      <c r="O4700" s="177"/>
      <c r="P4700" s="38"/>
      <c r="Q4700" s="38"/>
      <c r="R4700" s="178"/>
      <c r="S4700" s="38"/>
      <c r="T4700" s="178"/>
      <c r="U4700" s="38"/>
      <c r="AA4700" s="8"/>
      <c r="AB4700" s="366"/>
    </row>
    <row r="4701" spans="15:28">
      <c r="O4701" s="177"/>
      <c r="P4701" s="38"/>
      <c r="Q4701" s="38"/>
      <c r="R4701" s="178"/>
      <c r="S4701" s="38"/>
      <c r="T4701" s="178"/>
      <c r="U4701" s="38"/>
      <c r="AA4701" s="8"/>
      <c r="AB4701" s="366"/>
    </row>
    <row r="4702" spans="15:28">
      <c r="O4702" s="177"/>
      <c r="P4702" s="38"/>
      <c r="Q4702" s="38"/>
      <c r="R4702" s="178"/>
      <c r="S4702" s="38"/>
      <c r="T4702" s="178"/>
      <c r="U4702" s="38"/>
      <c r="AA4702" s="8"/>
      <c r="AB4702" s="366"/>
    </row>
    <row r="4703" spans="15:28">
      <c r="O4703" s="177"/>
      <c r="P4703" s="38"/>
      <c r="Q4703" s="38"/>
      <c r="R4703" s="178"/>
      <c r="S4703" s="38"/>
      <c r="T4703" s="178"/>
      <c r="U4703" s="38"/>
      <c r="AA4703" s="8"/>
      <c r="AB4703" s="366"/>
    </row>
    <row r="4704" spans="15:28">
      <c r="O4704" s="177"/>
      <c r="P4704" s="38"/>
      <c r="Q4704" s="38"/>
      <c r="R4704" s="178"/>
      <c r="S4704" s="38"/>
      <c r="T4704" s="178"/>
      <c r="U4704" s="38"/>
      <c r="AA4704" s="8"/>
      <c r="AB4704" s="366"/>
    </row>
    <row r="4705" spans="15:28">
      <c r="O4705" s="177"/>
      <c r="P4705" s="38"/>
      <c r="Q4705" s="38"/>
      <c r="R4705" s="178"/>
      <c r="S4705" s="38"/>
      <c r="T4705" s="178"/>
      <c r="U4705" s="38"/>
      <c r="AA4705" s="8"/>
      <c r="AB4705" s="366"/>
    </row>
    <row r="4706" spans="15:28">
      <c r="O4706" s="177"/>
      <c r="P4706" s="38"/>
      <c r="Q4706" s="38"/>
      <c r="R4706" s="178"/>
      <c r="S4706" s="38"/>
      <c r="T4706" s="178"/>
      <c r="U4706" s="38"/>
      <c r="AA4706" s="8"/>
      <c r="AB4706" s="366"/>
    </row>
    <row r="4707" spans="15:28">
      <c r="O4707" s="177"/>
      <c r="P4707" s="38"/>
      <c r="Q4707" s="38"/>
      <c r="R4707" s="178"/>
      <c r="S4707" s="38"/>
      <c r="T4707" s="178"/>
      <c r="U4707" s="38"/>
      <c r="AA4707" s="8"/>
      <c r="AB4707" s="366"/>
    </row>
    <row r="4708" spans="15:28">
      <c r="O4708" s="177"/>
      <c r="P4708" s="38"/>
      <c r="Q4708" s="38"/>
      <c r="R4708" s="178"/>
      <c r="S4708" s="38"/>
      <c r="T4708" s="178"/>
      <c r="U4708" s="38"/>
      <c r="AA4708" s="8"/>
      <c r="AB4708" s="366"/>
    </row>
    <row r="4709" spans="15:28">
      <c r="O4709" s="177"/>
      <c r="P4709" s="38"/>
      <c r="Q4709" s="38"/>
      <c r="R4709" s="178"/>
      <c r="S4709" s="38"/>
      <c r="T4709" s="178"/>
      <c r="U4709" s="38"/>
      <c r="AA4709" s="8"/>
      <c r="AB4709" s="366"/>
    </row>
    <row r="4710" spans="15:28">
      <c r="O4710" s="177"/>
      <c r="P4710" s="38"/>
      <c r="Q4710" s="38"/>
      <c r="R4710" s="178"/>
      <c r="S4710" s="38"/>
      <c r="T4710" s="178"/>
      <c r="U4710" s="38"/>
      <c r="AA4710" s="8"/>
      <c r="AB4710" s="366"/>
    </row>
    <row r="4711" spans="15:28">
      <c r="O4711" s="177"/>
      <c r="P4711" s="38"/>
      <c r="Q4711" s="38"/>
      <c r="R4711" s="178"/>
      <c r="S4711" s="38"/>
      <c r="T4711" s="178"/>
      <c r="U4711" s="38"/>
      <c r="AA4711" s="8"/>
      <c r="AB4711" s="366"/>
    </row>
    <row r="4712" spans="15:28">
      <c r="O4712" s="177"/>
      <c r="P4712" s="38"/>
      <c r="Q4712" s="38"/>
      <c r="R4712" s="178"/>
      <c r="S4712" s="38"/>
      <c r="T4712" s="178"/>
      <c r="U4712" s="38"/>
      <c r="AA4712" s="8"/>
      <c r="AB4712" s="366"/>
    </row>
    <row r="4713" spans="15:28">
      <c r="O4713" s="177"/>
      <c r="P4713" s="38"/>
      <c r="Q4713" s="38"/>
      <c r="R4713" s="178"/>
      <c r="S4713" s="38"/>
      <c r="T4713" s="178"/>
      <c r="U4713" s="38"/>
      <c r="AA4713" s="8"/>
      <c r="AB4713" s="366"/>
    </row>
    <row r="4714" spans="15:28">
      <c r="O4714" s="177"/>
      <c r="P4714" s="38"/>
      <c r="Q4714" s="38"/>
      <c r="R4714" s="178"/>
      <c r="S4714" s="38"/>
      <c r="T4714" s="178"/>
      <c r="U4714" s="38"/>
      <c r="AA4714" s="8"/>
      <c r="AB4714" s="366"/>
    </row>
    <row r="4715" spans="15:28">
      <c r="O4715" s="177"/>
      <c r="P4715" s="38"/>
      <c r="Q4715" s="38"/>
      <c r="R4715" s="178"/>
      <c r="S4715" s="38"/>
      <c r="T4715" s="178"/>
      <c r="U4715" s="38"/>
      <c r="AA4715" s="8"/>
      <c r="AB4715" s="366"/>
    </row>
    <row r="4716" spans="15:28">
      <c r="O4716" s="177"/>
      <c r="P4716" s="38"/>
      <c r="Q4716" s="38"/>
      <c r="R4716" s="178"/>
      <c r="S4716" s="38"/>
      <c r="T4716" s="178"/>
      <c r="U4716" s="38"/>
      <c r="AA4716" s="8"/>
      <c r="AB4716" s="366"/>
    </row>
    <row r="4717" spans="15:28">
      <c r="O4717" s="177"/>
      <c r="P4717" s="38"/>
      <c r="Q4717" s="38"/>
      <c r="R4717" s="178"/>
      <c r="S4717" s="38"/>
      <c r="T4717" s="178"/>
      <c r="U4717" s="38"/>
      <c r="AA4717" s="8"/>
      <c r="AB4717" s="366"/>
    </row>
    <row r="4718" spans="15:28">
      <c r="O4718" s="177"/>
      <c r="P4718" s="38"/>
      <c r="Q4718" s="38"/>
      <c r="R4718" s="178"/>
      <c r="S4718" s="38"/>
      <c r="T4718" s="178"/>
      <c r="U4718" s="38"/>
      <c r="AA4718" s="8"/>
      <c r="AB4718" s="366"/>
    </row>
    <row r="4719" spans="15:28">
      <c r="O4719" s="177"/>
      <c r="P4719" s="38"/>
      <c r="Q4719" s="38"/>
      <c r="R4719" s="178"/>
      <c r="S4719" s="38"/>
      <c r="T4719" s="178"/>
      <c r="U4719" s="38"/>
      <c r="AA4719" s="8"/>
      <c r="AB4719" s="366"/>
    </row>
    <row r="4720" spans="15:28">
      <c r="O4720" s="177"/>
      <c r="P4720" s="38"/>
      <c r="Q4720" s="38"/>
      <c r="R4720" s="178"/>
      <c r="S4720" s="38"/>
      <c r="T4720" s="178"/>
      <c r="U4720" s="38"/>
      <c r="AA4720" s="8"/>
      <c r="AB4720" s="366"/>
    </row>
    <row r="4721" spans="15:28">
      <c r="O4721" s="177"/>
      <c r="P4721" s="38"/>
      <c r="Q4721" s="38"/>
      <c r="R4721" s="178"/>
      <c r="S4721" s="38"/>
      <c r="T4721" s="178"/>
      <c r="U4721" s="38"/>
      <c r="AA4721" s="8"/>
      <c r="AB4721" s="366"/>
    </row>
    <row r="4722" spans="15:28">
      <c r="O4722" s="177"/>
      <c r="P4722" s="38"/>
      <c r="Q4722" s="38"/>
      <c r="R4722" s="178"/>
      <c r="S4722" s="38"/>
      <c r="T4722" s="178"/>
      <c r="U4722" s="38"/>
      <c r="AA4722" s="8"/>
      <c r="AB4722" s="366"/>
    </row>
    <row r="4723" spans="15:28">
      <c r="O4723" s="177"/>
      <c r="P4723" s="38"/>
      <c r="Q4723" s="38"/>
      <c r="R4723" s="178"/>
      <c r="S4723" s="38"/>
      <c r="T4723" s="178"/>
      <c r="U4723" s="38"/>
      <c r="AA4723" s="8"/>
      <c r="AB4723" s="366"/>
    </row>
    <row r="4724" spans="15:28">
      <c r="O4724" s="177"/>
      <c r="P4724" s="38"/>
      <c r="Q4724" s="38"/>
      <c r="R4724" s="178"/>
      <c r="S4724" s="38"/>
      <c r="T4724" s="178"/>
      <c r="U4724" s="38"/>
      <c r="AA4724" s="8"/>
      <c r="AB4724" s="366"/>
    </row>
    <row r="4725" spans="15:28">
      <c r="O4725" s="177"/>
      <c r="P4725" s="38"/>
      <c r="Q4725" s="38"/>
      <c r="R4725" s="178"/>
      <c r="S4725" s="38"/>
      <c r="T4725" s="178"/>
      <c r="U4725" s="38"/>
      <c r="AA4725" s="8"/>
      <c r="AB4725" s="366"/>
    </row>
    <row r="4726" spans="15:28">
      <c r="O4726" s="177"/>
      <c r="P4726" s="38"/>
      <c r="Q4726" s="38"/>
      <c r="R4726" s="178"/>
      <c r="S4726" s="38"/>
      <c r="T4726" s="178"/>
      <c r="U4726" s="38"/>
      <c r="AA4726" s="8"/>
      <c r="AB4726" s="366"/>
    </row>
    <row r="4727" spans="15:28">
      <c r="O4727" s="177"/>
      <c r="P4727" s="38"/>
      <c r="Q4727" s="38"/>
      <c r="R4727" s="178"/>
      <c r="S4727" s="38"/>
      <c r="T4727" s="178"/>
      <c r="U4727" s="38"/>
      <c r="AA4727" s="8"/>
      <c r="AB4727" s="366"/>
    </row>
    <row r="4728" spans="15:28">
      <c r="O4728" s="177"/>
      <c r="P4728" s="38"/>
      <c r="Q4728" s="38"/>
      <c r="R4728" s="178"/>
      <c r="S4728" s="38"/>
      <c r="T4728" s="178"/>
      <c r="U4728" s="38"/>
      <c r="AA4728" s="8"/>
      <c r="AB4728" s="366"/>
    </row>
    <row r="4729" spans="15:28">
      <c r="O4729" s="177"/>
      <c r="P4729" s="38"/>
      <c r="Q4729" s="38"/>
      <c r="R4729" s="178"/>
      <c r="S4729" s="38"/>
      <c r="T4729" s="178"/>
      <c r="U4729" s="38"/>
      <c r="AA4729" s="8"/>
      <c r="AB4729" s="366"/>
    </row>
    <row r="4730" spans="15:28">
      <c r="O4730" s="177"/>
      <c r="P4730" s="38"/>
      <c r="Q4730" s="38"/>
      <c r="R4730" s="178"/>
      <c r="S4730" s="38"/>
      <c r="T4730" s="178"/>
      <c r="U4730" s="38"/>
      <c r="AA4730" s="8"/>
      <c r="AB4730" s="366"/>
    </row>
    <row r="4731" spans="15:28">
      <c r="O4731" s="177"/>
      <c r="P4731" s="38"/>
      <c r="Q4731" s="38"/>
      <c r="R4731" s="178"/>
      <c r="S4731" s="38"/>
      <c r="T4731" s="178"/>
      <c r="U4731" s="38"/>
      <c r="AA4731" s="8"/>
      <c r="AB4731" s="366"/>
    </row>
    <row r="4732" spans="15:28">
      <c r="O4732" s="177"/>
      <c r="P4732" s="38"/>
      <c r="Q4732" s="38"/>
      <c r="R4732" s="178"/>
      <c r="S4732" s="38"/>
      <c r="T4732" s="178"/>
      <c r="U4732" s="38"/>
      <c r="AA4732" s="8"/>
      <c r="AB4732" s="366"/>
    </row>
    <row r="4733" spans="15:28">
      <c r="O4733" s="177"/>
      <c r="P4733" s="38"/>
      <c r="Q4733" s="38"/>
      <c r="R4733" s="178"/>
      <c r="S4733" s="38"/>
      <c r="T4733" s="178"/>
      <c r="U4733" s="38"/>
      <c r="AA4733" s="8"/>
      <c r="AB4733" s="366"/>
    </row>
    <row r="4734" spans="15:28">
      <c r="O4734" s="177"/>
      <c r="P4734" s="38"/>
      <c r="Q4734" s="38"/>
      <c r="R4734" s="178"/>
      <c r="S4734" s="38"/>
      <c r="T4734" s="178"/>
      <c r="U4734" s="38"/>
      <c r="AA4734" s="8"/>
      <c r="AB4734" s="366"/>
    </row>
    <row r="4735" spans="15:28">
      <c r="O4735" s="177"/>
      <c r="P4735" s="38"/>
      <c r="Q4735" s="38"/>
      <c r="R4735" s="178"/>
      <c r="S4735" s="38"/>
      <c r="T4735" s="178"/>
      <c r="U4735" s="38"/>
      <c r="AA4735" s="8"/>
      <c r="AB4735" s="366"/>
    </row>
    <row r="4736" spans="15:28">
      <c r="O4736" s="177"/>
      <c r="P4736" s="38"/>
      <c r="Q4736" s="38"/>
      <c r="R4736" s="178"/>
      <c r="S4736" s="38"/>
      <c r="T4736" s="178"/>
      <c r="U4736" s="38"/>
      <c r="AA4736" s="8"/>
      <c r="AB4736" s="366"/>
    </row>
    <row r="4737" spans="15:28">
      <c r="O4737" s="177"/>
      <c r="P4737" s="38"/>
      <c r="Q4737" s="38"/>
      <c r="R4737" s="178"/>
      <c r="S4737" s="38"/>
      <c r="T4737" s="178"/>
      <c r="U4737" s="38"/>
      <c r="AA4737" s="8"/>
      <c r="AB4737" s="366"/>
    </row>
    <row r="4738" spans="15:28">
      <c r="O4738" s="177"/>
      <c r="P4738" s="38"/>
      <c r="Q4738" s="38"/>
      <c r="R4738" s="178"/>
      <c r="S4738" s="38"/>
      <c r="T4738" s="178"/>
      <c r="U4738" s="38"/>
      <c r="AA4738" s="8"/>
      <c r="AB4738" s="366"/>
    </row>
    <row r="4739" spans="15:28">
      <c r="O4739" s="177"/>
      <c r="P4739" s="38"/>
      <c r="Q4739" s="38"/>
      <c r="R4739" s="178"/>
      <c r="S4739" s="38"/>
      <c r="T4739" s="178"/>
      <c r="U4739" s="38"/>
      <c r="AA4739" s="8"/>
      <c r="AB4739" s="366"/>
    </row>
    <row r="4740" spans="15:28">
      <c r="O4740" s="177"/>
      <c r="P4740" s="38"/>
      <c r="Q4740" s="38"/>
      <c r="R4740" s="178"/>
      <c r="S4740" s="38"/>
      <c r="T4740" s="178"/>
      <c r="U4740" s="38"/>
      <c r="AA4740" s="8"/>
      <c r="AB4740" s="366"/>
    </row>
    <row r="4741" spans="15:28">
      <c r="O4741" s="177"/>
      <c r="P4741" s="38"/>
      <c r="Q4741" s="38"/>
      <c r="R4741" s="178"/>
      <c r="S4741" s="38"/>
      <c r="T4741" s="178"/>
      <c r="U4741" s="38"/>
      <c r="AA4741" s="8"/>
      <c r="AB4741" s="366"/>
    </row>
    <row r="4742" spans="15:28">
      <c r="O4742" s="177"/>
      <c r="P4742" s="38"/>
      <c r="Q4742" s="38"/>
      <c r="R4742" s="178"/>
      <c r="S4742" s="38"/>
      <c r="T4742" s="178"/>
      <c r="U4742" s="38"/>
      <c r="AA4742" s="8"/>
      <c r="AB4742" s="366"/>
    </row>
    <row r="4743" spans="15:28">
      <c r="O4743" s="177"/>
      <c r="P4743" s="38"/>
      <c r="Q4743" s="38"/>
      <c r="R4743" s="178"/>
      <c r="S4743" s="38"/>
      <c r="T4743" s="178"/>
      <c r="U4743" s="38"/>
      <c r="AA4743" s="8"/>
      <c r="AB4743" s="366"/>
    </row>
    <row r="4744" spans="15:28">
      <c r="O4744" s="177"/>
      <c r="P4744" s="38"/>
      <c r="Q4744" s="38"/>
      <c r="R4744" s="178"/>
      <c r="S4744" s="38"/>
      <c r="T4744" s="178"/>
      <c r="U4744" s="38"/>
      <c r="AA4744" s="8"/>
      <c r="AB4744" s="366"/>
    </row>
    <row r="4745" spans="15:28">
      <c r="O4745" s="177"/>
      <c r="P4745" s="38"/>
      <c r="Q4745" s="38"/>
      <c r="R4745" s="178"/>
      <c r="S4745" s="38"/>
      <c r="T4745" s="178"/>
      <c r="U4745" s="38"/>
      <c r="AA4745" s="8"/>
      <c r="AB4745" s="366"/>
    </row>
    <row r="4746" spans="15:28">
      <c r="O4746" s="177"/>
      <c r="P4746" s="38"/>
      <c r="Q4746" s="38"/>
      <c r="R4746" s="178"/>
      <c r="S4746" s="38"/>
      <c r="T4746" s="178"/>
      <c r="U4746" s="38"/>
      <c r="AA4746" s="8"/>
      <c r="AB4746" s="366"/>
    </row>
    <row r="4747" spans="15:28">
      <c r="O4747" s="177"/>
      <c r="P4747" s="38"/>
      <c r="Q4747" s="38"/>
      <c r="R4747" s="178"/>
      <c r="S4747" s="38"/>
      <c r="T4747" s="178"/>
      <c r="U4747" s="38"/>
      <c r="AA4747" s="8"/>
      <c r="AB4747" s="366"/>
    </row>
    <row r="4748" spans="15:28">
      <c r="O4748" s="177"/>
      <c r="P4748" s="38"/>
      <c r="Q4748" s="38"/>
      <c r="R4748" s="178"/>
      <c r="S4748" s="38"/>
      <c r="T4748" s="178"/>
      <c r="U4748" s="38"/>
      <c r="AA4748" s="8"/>
      <c r="AB4748" s="366"/>
    </row>
    <row r="4749" spans="15:28">
      <c r="O4749" s="177"/>
      <c r="P4749" s="38"/>
      <c r="Q4749" s="38"/>
      <c r="R4749" s="178"/>
      <c r="S4749" s="38"/>
      <c r="T4749" s="178"/>
      <c r="U4749" s="38"/>
      <c r="AA4749" s="8"/>
      <c r="AB4749" s="366"/>
    </row>
    <row r="4750" spans="15:28">
      <c r="O4750" s="177"/>
      <c r="P4750" s="38"/>
      <c r="Q4750" s="38"/>
      <c r="R4750" s="178"/>
      <c r="S4750" s="38"/>
      <c r="T4750" s="178"/>
      <c r="U4750" s="38"/>
      <c r="AA4750" s="8"/>
      <c r="AB4750" s="366"/>
    </row>
    <row r="4751" spans="15:28">
      <c r="O4751" s="177"/>
      <c r="P4751" s="38"/>
      <c r="Q4751" s="38"/>
      <c r="R4751" s="178"/>
      <c r="S4751" s="38"/>
      <c r="T4751" s="178"/>
      <c r="U4751" s="38"/>
      <c r="AA4751" s="8"/>
      <c r="AB4751" s="366"/>
    </row>
    <row r="4752" spans="15:28">
      <c r="O4752" s="177"/>
      <c r="P4752" s="38"/>
      <c r="Q4752" s="38"/>
      <c r="R4752" s="178"/>
      <c r="S4752" s="38"/>
      <c r="T4752" s="178"/>
      <c r="U4752" s="38"/>
      <c r="AA4752" s="8"/>
      <c r="AB4752" s="366"/>
    </row>
    <row r="4753" spans="15:28">
      <c r="O4753" s="177"/>
      <c r="P4753" s="38"/>
      <c r="Q4753" s="38"/>
      <c r="R4753" s="178"/>
      <c r="S4753" s="38"/>
      <c r="T4753" s="178"/>
      <c r="U4753" s="38"/>
      <c r="AA4753" s="8"/>
      <c r="AB4753" s="366"/>
    </row>
    <row r="4754" spans="15:28">
      <c r="O4754" s="177"/>
      <c r="P4754" s="38"/>
      <c r="Q4754" s="38"/>
      <c r="R4754" s="178"/>
      <c r="S4754" s="38"/>
      <c r="T4754" s="178"/>
      <c r="U4754" s="38"/>
      <c r="AA4754" s="8"/>
      <c r="AB4754" s="366"/>
    </row>
    <row r="4755" spans="15:28">
      <c r="O4755" s="177"/>
      <c r="P4755" s="38"/>
      <c r="Q4755" s="38"/>
      <c r="R4755" s="178"/>
      <c r="S4755" s="38"/>
      <c r="T4755" s="178"/>
      <c r="U4755" s="38"/>
      <c r="AA4755" s="8"/>
      <c r="AB4755" s="366"/>
    </row>
    <row r="4756" spans="15:28">
      <c r="O4756" s="177"/>
      <c r="P4756" s="38"/>
      <c r="Q4756" s="38"/>
      <c r="R4756" s="178"/>
      <c r="S4756" s="38"/>
      <c r="T4756" s="178"/>
      <c r="U4756" s="38"/>
      <c r="AA4756" s="8"/>
      <c r="AB4756" s="366"/>
    </row>
    <row r="4757" spans="15:28">
      <c r="O4757" s="177"/>
      <c r="P4757" s="38"/>
      <c r="Q4757" s="38"/>
      <c r="R4757" s="178"/>
      <c r="S4757" s="38"/>
      <c r="T4757" s="178"/>
      <c r="U4757" s="38"/>
      <c r="AA4757" s="8"/>
      <c r="AB4757" s="366"/>
    </row>
    <row r="4758" spans="15:28">
      <c r="O4758" s="177"/>
      <c r="P4758" s="38"/>
      <c r="Q4758" s="38"/>
      <c r="R4758" s="178"/>
      <c r="S4758" s="38"/>
      <c r="T4758" s="178"/>
      <c r="U4758" s="38"/>
      <c r="AA4758" s="8"/>
      <c r="AB4758" s="366"/>
    </row>
    <row r="4759" spans="15:28">
      <c r="O4759" s="177"/>
      <c r="P4759" s="38"/>
      <c r="Q4759" s="38"/>
      <c r="R4759" s="178"/>
      <c r="S4759" s="38"/>
      <c r="T4759" s="178"/>
      <c r="U4759" s="38"/>
      <c r="AA4759" s="8"/>
      <c r="AB4759" s="366"/>
    </row>
    <row r="4760" spans="15:28">
      <c r="O4760" s="177"/>
      <c r="P4760" s="38"/>
      <c r="Q4760" s="38"/>
      <c r="R4760" s="178"/>
      <c r="S4760" s="38"/>
      <c r="T4760" s="178"/>
      <c r="U4760" s="38"/>
      <c r="AA4760" s="8"/>
      <c r="AB4760" s="366"/>
    </row>
    <row r="4761" spans="15:28">
      <c r="O4761" s="177"/>
      <c r="P4761" s="38"/>
      <c r="Q4761" s="38"/>
      <c r="R4761" s="178"/>
      <c r="S4761" s="38"/>
      <c r="T4761" s="178"/>
      <c r="U4761" s="38"/>
      <c r="AA4761" s="8"/>
      <c r="AB4761" s="366"/>
    </row>
    <row r="4762" spans="15:28">
      <c r="O4762" s="177"/>
      <c r="P4762" s="38"/>
      <c r="Q4762" s="38"/>
      <c r="R4762" s="178"/>
      <c r="S4762" s="38"/>
      <c r="T4762" s="178"/>
      <c r="U4762" s="38"/>
      <c r="AA4762" s="8"/>
      <c r="AB4762" s="366"/>
    </row>
    <row r="4763" spans="15:28">
      <c r="O4763" s="177"/>
      <c r="P4763" s="38"/>
      <c r="Q4763" s="38"/>
      <c r="R4763" s="178"/>
      <c r="S4763" s="38"/>
      <c r="T4763" s="178"/>
      <c r="U4763" s="38"/>
      <c r="AA4763" s="8"/>
      <c r="AB4763" s="366"/>
    </row>
    <row r="4764" spans="15:28">
      <c r="O4764" s="177"/>
      <c r="P4764" s="38"/>
      <c r="Q4764" s="38"/>
      <c r="R4764" s="178"/>
      <c r="S4764" s="38"/>
      <c r="T4764" s="178"/>
      <c r="U4764" s="38"/>
      <c r="AA4764" s="8"/>
      <c r="AB4764" s="366"/>
    </row>
    <row r="4765" spans="15:28">
      <c r="O4765" s="177"/>
      <c r="P4765" s="38"/>
      <c r="Q4765" s="38"/>
      <c r="R4765" s="178"/>
      <c r="S4765" s="38"/>
      <c r="T4765" s="178"/>
      <c r="U4765" s="38"/>
      <c r="AA4765" s="8"/>
      <c r="AB4765" s="366"/>
    </row>
    <row r="4766" spans="15:28">
      <c r="O4766" s="177"/>
      <c r="P4766" s="38"/>
      <c r="Q4766" s="38"/>
      <c r="R4766" s="178"/>
      <c r="S4766" s="38"/>
      <c r="T4766" s="178"/>
      <c r="U4766" s="38"/>
      <c r="AA4766" s="8"/>
      <c r="AB4766" s="366"/>
    </row>
    <row r="4767" spans="15:28">
      <c r="O4767" s="177"/>
      <c r="P4767" s="38"/>
      <c r="Q4767" s="38"/>
      <c r="R4767" s="178"/>
      <c r="S4767" s="38"/>
      <c r="T4767" s="178"/>
      <c r="U4767" s="38"/>
      <c r="AA4767" s="8"/>
      <c r="AB4767" s="366"/>
    </row>
    <row r="4768" spans="15:28">
      <c r="O4768" s="177"/>
      <c r="P4768" s="38"/>
      <c r="Q4768" s="38"/>
      <c r="R4768" s="178"/>
      <c r="S4768" s="38"/>
      <c r="T4768" s="178"/>
      <c r="U4768" s="38"/>
      <c r="AA4768" s="8"/>
      <c r="AB4768" s="366"/>
    </row>
    <row r="4769" spans="15:28">
      <c r="O4769" s="177"/>
      <c r="P4769" s="38"/>
      <c r="Q4769" s="38"/>
      <c r="R4769" s="178"/>
      <c r="S4769" s="38"/>
      <c r="T4769" s="178"/>
      <c r="U4769" s="38"/>
      <c r="AA4769" s="8"/>
      <c r="AB4769" s="366"/>
    </row>
    <row r="4770" spans="15:28">
      <c r="O4770" s="177"/>
      <c r="P4770" s="38"/>
      <c r="Q4770" s="38"/>
      <c r="R4770" s="178"/>
      <c r="S4770" s="38"/>
      <c r="T4770" s="178"/>
      <c r="U4770" s="38"/>
      <c r="AA4770" s="8"/>
      <c r="AB4770" s="366"/>
    </row>
    <row r="4771" spans="15:28">
      <c r="O4771" s="177"/>
      <c r="P4771" s="38"/>
      <c r="Q4771" s="38"/>
      <c r="R4771" s="178"/>
      <c r="S4771" s="38"/>
      <c r="T4771" s="178"/>
      <c r="U4771" s="38"/>
      <c r="AA4771" s="8"/>
      <c r="AB4771" s="366"/>
    </row>
    <row r="4772" spans="15:28">
      <c r="O4772" s="177"/>
      <c r="P4772" s="38"/>
      <c r="Q4772" s="38"/>
      <c r="R4772" s="178"/>
      <c r="S4772" s="38"/>
      <c r="T4772" s="178"/>
      <c r="U4772" s="38"/>
      <c r="AA4772" s="8"/>
      <c r="AB4772" s="366"/>
    </row>
    <row r="4773" spans="15:28">
      <c r="O4773" s="177"/>
      <c r="P4773" s="38"/>
      <c r="Q4773" s="38"/>
      <c r="R4773" s="178"/>
      <c r="S4773" s="38"/>
      <c r="T4773" s="178"/>
      <c r="U4773" s="38"/>
      <c r="AA4773" s="8"/>
      <c r="AB4773" s="366"/>
    </row>
    <row r="4774" spans="15:28">
      <c r="O4774" s="177"/>
      <c r="P4774" s="38"/>
      <c r="Q4774" s="38"/>
      <c r="R4774" s="178"/>
      <c r="S4774" s="38"/>
      <c r="T4774" s="178"/>
      <c r="U4774" s="38"/>
      <c r="AA4774" s="8"/>
      <c r="AB4774" s="366"/>
    </row>
    <row r="4775" spans="15:28">
      <c r="O4775" s="177"/>
      <c r="P4775" s="38"/>
      <c r="Q4775" s="38"/>
      <c r="R4775" s="178"/>
      <c r="S4775" s="38"/>
      <c r="T4775" s="178"/>
      <c r="U4775" s="38"/>
      <c r="AA4775" s="8"/>
      <c r="AB4775" s="366"/>
    </row>
    <row r="4776" spans="15:28">
      <c r="O4776" s="177"/>
      <c r="P4776" s="38"/>
      <c r="Q4776" s="38"/>
      <c r="R4776" s="178"/>
      <c r="S4776" s="38"/>
      <c r="T4776" s="178"/>
      <c r="U4776" s="38"/>
      <c r="AA4776" s="8"/>
      <c r="AB4776" s="366"/>
    </row>
    <row r="4777" spans="15:28">
      <c r="O4777" s="177"/>
      <c r="P4777" s="38"/>
      <c r="Q4777" s="38"/>
      <c r="R4777" s="178"/>
      <c r="S4777" s="38"/>
      <c r="T4777" s="178"/>
      <c r="U4777" s="38"/>
      <c r="AA4777" s="8"/>
      <c r="AB4777" s="366"/>
    </row>
    <row r="4778" spans="15:28">
      <c r="O4778" s="177"/>
      <c r="P4778" s="38"/>
      <c r="Q4778" s="38"/>
      <c r="R4778" s="178"/>
      <c r="S4778" s="38"/>
      <c r="T4778" s="178"/>
      <c r="U4778" s="38"/>
      <c r="AA4778" s="8"/>
      <c r="AB4778" s="366"/>
    </row>
    <row r="4779" spans="15:28">
      <c r="O4779" s="177"/>
      <c r="P4779" s="38"/>
      <c r="Q4779" s="38"/>
      <c r="R4779" s="178"/>
      <c r="S4779" s="38"/>
      <c r="T4779" s="178"/>
      <c r="U4779" s="38"/>
      <c r="AA4779" s="8"/>
      <c r="AB4779" s="366"/>
    </row>
    <row r="4780" spans="15:28">
      <c r="O4780" s="177"/>
      <c r="P4780" s="38"/>
      <c r="Q4780" s="38"/>
      <c r="R4780" s="178"/>
      <c r="S4780" s="38"/>
      <c r="T4780" s="178"/>
      <c r="U4780" s="38"/>
      <c r="AA4780" s="8"/>
      <c r="AB4780" s="366"/>
    </row>
    <row r="4781" spans="15:28">
      <c r="O4781" s="177"/>
      <c r="P4781" s="38"/>
      <c r="Q4781" s="38"/>
      <c r="R4781" s="178"/>
      <c r="S4781" s="38"/>
      <c r="T4781" s="178"/>
      <c r="U4781" s="38"/>
      <c r="AA4781" s="8"/>
      <c r="AB4781" s="366"/>
    </row>
    <row r="4782" spans="15:28">
      <c r="O4782" s="177"/>
      <c r="P4782" s="38"/>
      <c r="Q4782" s="38"/>
      <c r="R4782" s="178"/>
      <c r="S4782" s="38"/>
      <c r="T4782" s="178"/>
      <c r="U4782" s="38"/>
      <c r="AA4782" s="8"/>
      <c r="AB4782" s="366"/>
    </row>
    <row r="4783" spans="15:28">
      <c r="O4783" s="177"/>
      <c r="P4783" s="38"/>
      <c r="Q4783" s="38"/>
      <c r="R4783" s="178"/>
      <c r="S4783" s="38"/>
      <c r="T4783" s="178"/>
      <c r="U4783" s="38"/>
      <c r="AA4783" s="8"/>
      <c r="AB4783" s="366"/>
    </row>
    <row r="4784" spans="15:28">
      <c r="O4784" s="177"/>
      <c r="P4784" s="38"/>
      <c r="Q4784" s="38"/>
      <c r="R4784" s="178"/>
      <c r="S4784" s="38"/>
      <c r="T4784" s="178"/>
      <c r="U4784" s="38"/>
      <c r="AA4784" s="8"/>
      <c r="AB4784" s="366"/>
    </row>
    <row r="4785" spans="15:28">
      <c r="O4785" s="177"/>
      <c r="P4785" s="38"/>
      <c r="Q4785" s="38"/>
      <c r="R4785" s="178"/>
      <c r="S4785" s="38"/>
      <c r="T4785" s="178"/>
      <c r="U4785" s="38"/>
      <c r="AA4785" s="8"/>
      <c r="AB4785" s="366"/>
    </row>
    <row r="4786" spans="15:28">
      <c r="O4786" s="177"/>
      <c r="P4786" s="38"/>
      <c r="Q4786" s="38"/>
      <c r="R4786" s="178"/>
      <c r="S4786" s="38"/>
      <c r="T4786" s="178"/>
      <c r="U4786" s="38"/>
      <c r="AA4786" s="8"/>
      <c r="AB4786" s="366"/>
    </row>
    <row r="4787" spans="15:28">
      <c r="O4787" s="177"/>
      <c r="P4787" s="38"/>
      <c r="Q4787" s="38"/>
      <c r="R4787" s="178"/>
      <c r="S4787" s="38"/>
      <c r="T4787" s="178"/>
      <c r="U4787" s="38"/>
      <c r="AA4787" s="8"/>
      <c r="AB4787" s="366"/>
    </row>
    <row r="4788" spans="15:28">
      <c r="O4788" s="177"/>
      <c r="P4788" s="38"/>
      <c r="Q4788" s="38"/>
      <c r="R4788" s="178"/>
      <c r="S4788" s="38"/>
      <c r="T4788" s="178"/>
      <c r="U4788" s="38"/>
      <c r="AA4788" s="8"/>
      <c r="AB4788" s="366"/>
    </row>
    <row r="4789" spans="15:28">
      <c r="O4789" s="177"/>
      <c r="P4789" s="38"/>
      <c r="Q4789" s="38"/>
      <c r="R4789" s="178"/>
      <c r="S4789" s="38"/>
      <c r="T4789" s="178"/>
      <c r="U4789" s="38"/>
      <c r="AA4789" s="8"/>
      <c r="AB4789" s="366"/>
    </row>
    <row r="4790" spans="15:28">
      <c r="O4790" s="177"/>
      <c r="P4790" s="38"/>
      <c r="Q4790" s="38"/>
      <c r="R4790" s="178"/>
      <c r="S4790" s="38"/>
      <c r="T4790" s="178"/>
      <c r="U4790" s="38"/>
      <c r="AA4790" s="8"/>
      <c r="AB4790" s="366"/>
    </row>
    <row r="4791" spans="15:28">
      <c r="O4791" s="177"/>
      <c r="P4791" s="38"/>
      <c r="Q4791" s="38"/>
      <c r="R4791" s="178"/>
      <c r="S4791" s="38"/>
      <c r="T4791" s="178"/>
      <c r="U4791" s="38"/>
      <c r="AA4791" s="8"/>
      <c r="AB4791" s="366"/>
    </row>
    <row r="4792" spans="15:28">
      <c r="O4792" s="177"/>
      <c r="P4792" s="38"/>
      <c r="Q4792" s="38"/>
      <c r="R4792" s="178"/>
      <c r="S4792" s="38"/>
      <c r="T4792" s="178"/>
      <c r="U4792" s="38"/>
      <c r="AA4792" s="8"/>
      <c r="AB4792" s="366"/>
    </row>
    <row r="4793" spans="15:28">
      <c r="O4793" s="177"/>
      <c r="P4793" s="38"/>
      <c r="Q4793" s="38"/>
      <c r="R4793" s="178"/>
      <c r="S4793" s="38"/>
      <c r="T4793" s="178"/>
      <c r="U4793" s="38"/>
      <c r="AA4793" s="8"/>
      <c r="AB4793" s="366"/>
    </row>
    <row r="4794" spans="15:28">
      <c r="O4794" s="177"/>
      <c r="P4794" s="38"/>
      <c r="Q4794" s="38"/>
      <c r="R4794" s="178"/>
      <c r="S4794" s="38"/>
      <c r="T4794" s="178"/>
      <c r="U4794" s="38"/>
      <c r="AA4794" s="8"/>
      <c r="AB4794" s="366"/>
    </row>
    <row r="4795" spans="15:28">
      <c r="O4795" s="177"/>
      <c r="P4795" s="38"/>
      <c r="Q4795" s="38"/>
      <c r="R4795" s="178"/>
      <c r="S4795" s="38"/>
      <c r="T4795" s="178"/>
      <c r="U4795" s="38"/>
      <c r="AA4795" s="8"/>
      <c r="AB4795" s="366"/>
    </row>
    <row r="4796" spans="15:28">
      <c r="O4796" s="177"/>
      <c r="P4796" s="38"/>
      <c r="Q4796" s="38"/>
      <c r="R4796" s="178"/>
      <c r="S4796" s="38"/>
      <c r="T4796" s="178"/>
      <c r="U4796" s="38"/>
      <c r="AA4796" s="8"/>
      <c r="AB4796" s="366"/>
    </row>
    <row r="4797" spans="15:28">
      <c r="O4797" s="177"/>
      <c r="P4797" s="38"/>
      <c r="Q4797" s="38"/>
      <c r="R4797" s="178"/>
      <c r="S4797" s="38"/>
      <c r="T4797" s="178"/>
      <c r="U4797" s="38"/>
      <c r="AA4797" s="8"/>
      <c r="AB4797" s="366"/>
    </row>
    <row r="4798" spans="15:28">
      <c r="O4798" s="177"/>
      <c r="P4798" s="38"/>
      <c r="Q4798" s="38"/>
      <c r="R4798" s="178"/>
      <c r="S4798" s="38"/>
      <c r="T4798" s="178"/>
      <c r="U4798" s="38"/>
      <c r="AA4798" s="8"/>
      <c r="AB4798" s="366"/>
    </row>
    <row r="4799" spans="15:28">
      <c r="O4799" s="177"/>
      <c r="P4799" s="38"/>
      <c r="Q4799" s="38"/>
      <c r="R4799" s="178"/>
      <c r="S4799" s="38"/>
      <c r="T4799" s="178"/>
      <c r="U4799" s="38"/>
      <c r="AA4799" s="8"/>
      <c r="AB4799" s="366"/>
    </row>
    <row r="4800" spans="15:28">
      <c r="O4800" s="177"/>
      <c r="P4800" s="38"/>
      <c r="Q4800" s="38"/>
      <c r="R4800" s="178"/>
      <c r="S4800" s="38"/>
      <c r="T4800" s="178"/>
      <c r="U4800" s="38"/>
      <c r="AA4800" s="8"/>
      <c r="AB4800" s="366"/>
    </row>
    <row r="4801" spans="15:28">
      <c r="O4801" s="177"/>
      <c r="P4801" s="38"/>
      <c r="Q4801" s="38"/>
      <c r="R4801" s="178"/>
      <c r="S4801" s="38"/>
      <c r="T4801" s="178"/>
      <c r="U4801" s="38"/>
      <c r="AA4801" s="8"/>
      <c r="AB4801" s="366"/>
    </row>
    <row r="4802" spans="15:28">
      <c r="O4802" s="177"/>
      <c r="P4802" s="38"/>
      <c r="Q4802" s="38"/>
      <c r="R4802" s="178"/>
      <c r="S4802" s="38"/>
      <c r="T4802" s="178"/>
      <c r="U4802" s="38"/>
      <c r="AA4802" s="8"/>
      <c r="AB4802" s="366"/>
    </row>
    <row r="4803" spans="15:28">
      <c r="O4803" s="177"/>
      <c r="P4803" s="38"/>
      <c r="Q4803" s="38"/>
      <c r="R4803" s="178"/>
      <c r="S4803" s="38"/>
      <c r="T4803" s="178"/>
      <c r="U4803" s="38"/>
      <c r="AA4803" s="8"/>
      <c r="AB4803" s="366"/>
    </row>
    <row r="4804" spans="15:28">
      <c r="O4804" s="177"/>
      <c r="P4804" s="38"/>
      <c r="Q4804" s="38"/>
      <c r="R4804" s="178"/>
      <c r="S4804" s="38"/>
      <c r="T4804" s="178"/>
      <c r="U4804" s="38"/>
      <c r="AA4804" s="8"/>
      <c r="AB4804" s="366"/>
    </row>
    <row r="4805" spans="15:28">
      <c r="O4805" s="177"/>
      <c r="P4805" s="38"/>
      <c r="Q4805" s="38"/>
      <c r="R4805" s="178"/>
      <c r="S4805" s="38"/>
      <c r="T4805" s="178"/>
      <c r="U4805" s="38"/>
      <c r="AA4805" s="8"/>
      <c r="AB4805" s="366"/>
    </row>
    <row r="4806" spans="15:28">
      <c r="O4806" s="177"/>
      <c r="P4806" s="38"/>
      <c r="Q4806" s="38"/>
      <c r="R4806" s="178"/>
      <c r="S4806" s="38"/>
      <c r="T4806" s="178"/>
      <c r="U4806" s="38"/>
      <c r="AA4806" s="8"/>
      <c r="AB4806" s="366"/>
    </row>
    <row r="4807" spans="15:28">
      <c r="O4807" s="177"/>
      <c r="P4807" s="38"/>
      <c r="Q4807" s="38"/>
      <c r="R4807" s="178"/>
      <c r="S4807" s="38"/>
      <c r="T4807" s="178"/>
      <c r="U4807" s="38"/>
      <c r="AA4807" s="8"/>
      <c r="AB4807" s="366"/>
    </row>
    <row r="4808" spans="15:28">
      <c r="O4808" s="177"/>
      <c r="P4808" s="38"/>
      <c r="Q4808" s="38"/>
      <c r="R4808" s="178"/>
      <c r="S4808" s="38"/>
      <c r="T4808" s="178"/>
      <c r="U4808" s="38"/>
      <c r="AA4808" s="8"/>
      <c r="AB4808" s="366"/>
    </row>
    <row r="4809" spans="15:28">
      <c r="O4809" s="177"/>
      <c r="P4809" s="38"/>
      <c r="Q4809" s="38"/>
      <c r="R4809" s="178"/>
      <c r="S4809" s="38"/>
      <c r="T4809" s="178"/>
      <c r="U4809" s="38"/>
      <c r="AA4809" s="8"/>
      <c r="AB4809" s="366"/>
    </row>
    <row r="4810" spans="15:28">
      <c r="O4810" s="177"/>
      <c r="P4810" s="38"/>
      <c r="Q4810" s="38"/>
      <c r="R4810" s="178"/>
      <c r="S4810" s="38"/>
      <c r="T4810" s="178"/>
      <c r="U4810" s="38"/>
      <c r="AA4810" s="8"/>
      <c r="AB4810" s="366"/>
    </row>
    <row r="4811" spans="15:28">
      <c r="O4811" s="177"/>
      <c r="P4811" s="38"/>
      <c r="Q4811" s="38"/>
      <c r="R4811" s="178"/>
      <c r="S4811" s="38"/>
      <c r="T4811" s="178"/>
      <c r="U4811" s="38"/>
      <c r="AA4811" s="8"/>
      <c r="AB4811" s="366"/>
    </row>
    <row r="4812" spans="15:28">
      <c r="O4812" s="177"/>
      <c r="P4812" s="38"/>
      <c r="Q4812" s="38"/>
      <c r="R4812" s="178"/>
      <c r="S4812" s="38"/>
      <c r="T4812" s="178"/>
      <c r="U4812" s="38"/>
      <c r="AA4812" s="8"/>
      <c r="AB4812" s="366"/>
    </row>
    <row r="4813" spans="15:28">
      <c r="O4813" s="177"/>
      <c r="P4813" s="38"/>
      <c r="Q4813" s="38"/>
      <c r="R4813" s="178"/>
      <c r="S4813" s="38"/>
      <c r="T4813" s="178"/>
      <c r="U4813" s="38"/>
      <c r="AA4813" s="8"/>
      <c r="AB4813" s="366"/>
    </row>
    <row r="4814" spans="15:28">
      <c r="O4814" s="177"/>
      <c r="P4814" s="38"/>
      <c r="Q4814" s="38"/>
      <c r="R4814" s="178"/>
      <c r="S4814" s="38"/>
      <c r="T4814" s="178"/>
      <c r="U4814" s="38"/>
      <c r="AA4814" s="8"/>
      <c r="AB4814" s="366"/>
    </row>
    <row r="4815" spans="15:28">
      <c r="O4815" s="177"/>
      <c r="P4815" s="38"/>
      <c r="Q4815" s="38"/>
      <c r="R4815" s="178"/>
      <c r="S4815" s="38"/>
      <c r="T4815" s="178"/>
      <c r="U4815" s="38"/>
      <c r="AA4815" s="8"/>
      <c r="AB4815" s="366"/>
    </row>
    <row r="4816" spans="15:28">
      <c r="O4816" s="177"/>
      <c r="P4816" s="38"/>
      <c r="Q4816" s="38"/>
      <c r="R4816" s="178"/>
      <c r="S4816" s="38"/>
      <c r="T4816" s="178"/>
      <c r="U4816" s="38"/>
      <c r="AA4816" s="8"/>
      <c r="AB4816" s="366"/>
    </row>
    <row r="4817" spans="15:28">
      <c r="O4817" s="177"/>
      <c r="P4817" s="38"/>
      <c r="Q4817" s="38"/>
      <c r="R4817" s="178"/>
      <c r="S4817" s="38"/>
      <c r="T4817" s="178"/>
      <c r="U4817" s="38"/>
      <c r="AA4817" s="8"/>
      <c r="AB4817" s="366"/>
    </row>
    <row r="4818" spans="15:28">
      <c r="O4818" s="177"/>
      <c r="P4818" s="38"/>
      <c r="Q4818" s="38"/>
      <c r="R4818" s="178"/>
      <c r="S4818" s="38"/>
      <c r="T4818" s="178"/>
      <c r="U4818" s="38"/>
      <c r="AA4818" s="8"/>
      <c r="AB4818" s="366"/>
    </row>
    <row r="4819" spans="15:28">
      <c r="O4819" s="177"/>
      <c r="P4819" s="38"/>
      <c r="Q4819" s="38"/>
      <c r="R4819" s="178"/>
      <c r="S4819" s="38"/>
      <c r="T4819" s="178"/>
      <c r="U4819" s="38"/>
      <c r="AA4819" s="8"/>
      <c r="AB4819" s="366"/>
    </row>
    <row r="4820" spans="15:28">
      <c r="O4820" s="177"/>
      <c r="P4820" s="38"/>
      <c r="Q4820" s="38"/>
      <c r="R4820" s="178"/>
      <c r="S4820" s="38"/>
      <c r="T4820" s="178"/>
      <c r="U4820" s="38"/>
      <c r="AA4820" s="8"/>
      <c r="AB4820" s="366"/>
    </row>
    <row r="4821" spans="15:28">
      <c r="O4821" s="177"/>
      <c r="P4821" s="38"/>
      <c r="Q4821" s="38"/>
      <c r="R4821" s="178"/>
      <c r="S4821" s="38"/>
      <c r="T4821" s="178"/>
      <c r="U4821" s="38"/>
      <c r="AA4821" s="8"/>
      <c r="AB4821" s="366"/>
    </row>
    <row r="4822" spans="15:28">
      <c r="O4822" s="177"/>
      <c r="P4822" s="38"/>
      <c r="Q4822" s="38"/>
      <c r="R4822" s="178"/>
      <c r="S4822" s="38"/>
      <c r="T4822" s="178"/>
      <c r="U4822" s="38"/>
      <c r="AA4822" s="8"/>
      <c r="AB4822" s="366"/>
    </row>
    <row r="4823" spans="15:28">
      <c r="O4823" s="177"/>
      <c r="P4823" s="38"/>
      <c r="Q4823" s="38"/>
      <c r="R4823" s="178"/>
      <c r="S4823" s="38"/>
      <c r="T4823" s="178"/>
      <c r="U4823" s="38"/>
      <c r="AA4823" s="8"/>
      <c r="AB4823" s="366"/>
    </row>
    <row r="4824" spans="15:28">
      <c r="O4824" s="177"/>
      <c r="P4824" s="38"/>
      <c r="Q4824" s="38"/>
      <c r="R4824" s="178"/>
      <c r="S4824" s="38"/>
      <c r="T4824" s="178"/>
      <c r="U4824" s="38"/>
      <c r="AA4824" s="8"/>
      <c r="AB4824" s="366"/>
    </row>
    <row r="4825" spans="15:28">
      <c r="O4825" s="177"/>
      <c r="P4825" s="38"/>
      <c r="Q4825" s="38"/>
      <c r="R4825" s="178"/>
      <c r="S4825" s="38"/>
      <c r="T4825" s="178"/>
      <c r="U4825" s="38"/>
      <c r="AA4825" s="8"/>
      <c r="AB4825" s="366"/>
    </row>
    <row r="4826" spans="15:28">
      <c r="O4826" s="177"/>
      <c r="P4826" s="38"/>
      <c r="Q4826" s="38"/>
      <c r="R4826" s="178"/>
      <c r="S4826" s="38"/>
      <c r="T4826" s="178"/>
      <c r="U4826" s="38"/>
      <c r="AA4826" s="8"/>
      <c r="AB4826" s="366"/>
    </row>
    <row r="4827" spans="15:28">
      <c r="O4827" s="177"/>
      <c r="P4827" s="38"/>
      <c r="Q4827" s="38"/>
      <c r="R4827" s="178"/>
      <c r="S4827" s="38"/>
      <c r="T4827" s="178"/>
      <c r="U4827" s="38"/>
      <c r="AA4827" s="8"/>
      <c r="AB4827" s="366"/>
    </row>
    <row r="4828" spans="15:28">
      <c r="O4828" s="177"/>
      <c r="P4828" s="38"/>
      <c r="Q4828" s="38"/>
      <c r="R4828" s="178"/>
      <c r="S4828" s="38"/>
      <c r="T4828" s="178"/>
      <c r="U4828" s="38"/>
      <c r="AA4828" s="8"/>
      <c r="AB4828" s="366"/>
    </row>
    <row r="4829" spans="15:28">
      <c r="O4829" s="177"/>
      <c r="P4829" s="38"/>
      <c r="Q4829" s="38"/>
      <c r="R4829" s="178"/>
      <c r="S4829" s="38"/>
      <c r="T4829" s="178"/>
      <c r="U4829" s="38"/>
      <c r="AA4829" s="8"/>
      <c r="AB4829" s="366"/>
    </row>
    <row r="4830" spans="15:28">
      <c r="O4830" s="177"/>
      <c r="P4830" s="38"/>
      <c r="Q4830" s="38"/>
      <c r="R4830" s="178"/>
      <c r="S4830" s="38"/>
      <c r="T4830" s="178"/>
      <c r="U4830" s="38"/>
      <c r="AA4830" s="8"/>
      <c r="AB4830" s="366"/>
    </row>
    <row r="4831" spans="15:28">
      <c r="O4831" s="177"/>
      <c r="P4831" s="38"/>
      <c r="Q4831" s="38"/>
      <c r="R4831" s="178"/>
      <c r="S4831" s="38"/>
      <c r="T4831" s="178"/>
      <c r="U4831" s="38"/>
      <c r="AA4831" s="8"/>
      <c r="AB4831" s="366"/>
    </row>
    <row r="4832" spans="15:28">
      <c r="O4832" s="177"/>
      <c r="P4832" s="38"/>
      <c r="Q4832" s="38"/>
      <c r="R4832" s="178"/>
      <c r="S4832" s="38"/>
      <c r="T4832" s="178"/>
      <c r="U4832" s="38"/>
      <c r="AA4832" s="8"/>
      <c r="AB4832" s="366"/>
    </row>
    <row r="4833" spans="15:28">
      <c r="O4833" s="177"/>
      <c r="P4833" s="38"/>
      <c r="Q4833" s="38"/>
      <c r="R4833" s="178"/>
      <c r="S4833" s="38"/>
      <c r="T4833" s="178"/>
      <c r="U4833" s="38"/>
      <c r="AA4833" s="8"/>
      <c r="AB4833" s="366"/>
    </row>
    <row r="4834" spans="15:28">
      <c r="O4834" s="177"/>
      <c r="P4834" s="38"/>
      <c r="Q4834" s="38"/>
      <c r="R4834" s="178"/>
      <c r="S4834" s="38"/>
      <c r="T4834" s="178"/>
      <c r="U4834" s="38"/>
      <c r="AA4834" s="8"/>
      <c r="AB4834" s="366"/>
    </row>
    <row r="4835" spans="15:28">
      <c r="O4835" s="177"/>
      <c r="P4835" s="38"/>
      <c r="Q4835" s="38"/>
      <c r="R4835" s="178"/>
      <c r="S4835" s="38"/>
      <c r="T4835" s="178"/>
      <c r="U4835" s="38"/>
      <c r="AA4835" s="8"/>
      <c r="AB4835" s="366"/>
    </row>
    <row r="4836" spans="15:28">
      <c r="O4836" s="177"/>
      <c r="P4836" s="38"/>
      <c r="Q4836" s="38"/>
      <c r="R4836" s="178"/>
      <c r="S4836" s="38"/>
      <c r="T4836" s="178"/>
      <c r="U4836" s="38"/>
      <c r="AA4836" s="8"/>
      <c r="AB4836" s="366"/>
    </row>
    <row r="4837" spans="15:28">
      <c r="O4837" s="177"/>
      <c r="P4837" s="38"/>
      <c r="Q4837" s="38"/>
      <c r="R4837" s="178"/>
      <c r="S4837" s="38"/>
      <c r="T4837" s="178"/>
      <c r="U4837" s="38"/>
      <c r="AA4837" s="8"/>
      <c r="AB4837" s="366"/>
    </row>
    <row r="4838" spans="15:28">
      <c r="O4838" s="177"/>
      <c r="P4838" s="38"/>
      <c r="Q4838" s="38"/>
      <c r="R4838" s="178"/>
      <c r="S4838" s="38"/>
      <c r="T4838" s="178"/>
      <c r="U4838" s="38"/>
      <c r="AA4838" s="8"/>
      <c r="AB4838" s="366"/>
    </row>
    <row r="4839" spans="15:28">
      <c r="O4839" s="177"/>
      <c r="P4839" s="38"/>
      <c r="Q4839" s="38"/>
      <c r="R4839" s="178"/>
      <c r="S4839" s="38"/>
      <c r="T4839" s="178"/>
      <c r="U4839" s="38"/>
      <c r="AA4839" s="8"/>
      <c r="AB4839" s="366"/>
    </row>
    <row r="4840" spans="15:28">
      <c r="O4840" s="177"/>
      <c r="P4840" s="38"/>
      <c r="Q4840" s="38"/>
      <c r="R4840" s="178"/>
      <c r="S4840" s="38"/>
      <c r="T4840" s="178"/>
      <c r="U4840" s="38"/>
      <c r="AA4840" s="8"/>
      <c r="AB4840" s="366"/>
    </row>
    <row r="4841" spans="15:28">
      <c r="O4841" s="177"/>
      <c r="P4841" s="38"/>
      <c r="Q4841" s="38"/>
      <c r="R4841" s="178"/>
      <c r="S4841" s="38"/>
      <c r="T4841" s="178"/>
      <c r="U4841" s="38"/>
      <c r="AA4841" s="8"/>
      <c r="AB4841" s="366"/>
    </row>
    <row r="4842" spans="15:28">
      <c r="O4842" s="177"/>
      <c r="P4842" s="38"/>
      <c r="Q4842" s="38"/>
      <c r="R4842" s="178"/>
      <c r="S4842" s="38"/>
      <c r="T4842" s="178"/>
      <c r="U4842" s="38"/>
      <c r="AA4842" s="8"/>
      <c r="AB4842" s="366"/>
    </row>
    <row r="4843" spans="15:28">
      <c r="O4843" s="177"/>
      <c r="P4843" s="38"/>
      <c r="Q4843" s="38"/>
      <c r="R4843" s="178"/>
      <c r="S4843" s="38"/>
      <c r="T4843" s="178"/>
      <c r="U4843" s="38"/>
      <c r="AA4843" s="8"/>
      <c r="AB4843" s="366"/>
    </row>
    <row r="4844" spans="15:28">
      <c r="O4844" s="177"/>
      <c r="P4844" s="38"/>
      <c r="Q4844" s="38"/>
      <c r="R4844" s="178"/>
      <c r="S4844" s="38"/>
      <c r="T4844" s="178"/>
      <c r="U4844" s="38"/>
      <c r="AA4844" s="8"/>
      <c r="AB4844" s="366"/>
    </row>
    <row r="4845" spans="15:28">
      <c r="O4845" s="177"/>
      <c r="P4845" s="38"/>
      <c r="Q4845" s="38"/>
      <c r="R4845" s="178"/>
      <c r="S4845" s="38"/>
      <c r="T4845" s="178"/>
      <c r="U4845" s="38"/>
      <c r="AA4845" s="8"/>
      <c r="AB4845" s="366"/>
    </row>
    <row r="4846" spans="15:28">
      <c r="O4846" s="177"/>
      <c r="P4846" s="38"/>
      <c r="Q4846" s="38"/>
      <c r="R4846" s="178"/>
      <c r="S4846" s="38"/>
      <c r="T4846" s="178"/>
      <c r="U4846" s="38"/>
      <c r="AA4846" s="8"/>
      <c r="AB4846" s="366"/>
    </row>
    <row r="4847" spans="15:28">
      <c r="O4847" s="177"/>
      <c r="P4847" s="38"/>
      <c r="Q4847" s="38"/>
      <c r="R4847" s="178"/>
      <c r="S4847" s="38"/>
      <c r="T4847" s="178"/>
      <c r="U4847" s="38"/>
      <c r="AA4847" s="8"/>
      <c r="AB4847" s="366"/>
    </row>
    <row r="4848" spans="15:28">
      <c r="O4848" s="177"/>
      <c r="P4848" s="38"/>
      <c r="Q4848" s="38"/>
      <c r="R4848" s="178"/>
      <c r="S4848" s="38"/>
      <c r="T4848" s="178"/>
      <c r="U4848" s="38"/>
      <c r="AA4848" s="8"/>
      <c r="AB4848" s="366"/>
    </row>
    <row r="4849" spans="15:28">
      <c r="O4849" s="177"/>
      <c r="P4849" s="38"/>
      <c r="Q4849" s="38"/>
      <c r="R4849" s="178"/>
      <c r="S4849" s="38"/>
      <c r="T4849" s="178"/>
      <c r="U4849" s="38"/>
      <c r="AA4849" s="8"/>
      <c r="AB4849" s="366"/>
    </row>
    <row r="4850" spans="15:28">
      <c r="O4850" s="177"/>
      <c r="P4850" s="38"/>
      <c r="Q4850" s="38"/>
      <c r="R4850" s="178"/>
      <c r="S4850" s="38"/>
      <c r="T4850" s="178"/>
      <c r="U4850" s="38"/>
      <c r="AA4850" s="8"/>
      <c r="AB4850" s="366"/>
    </row>
    <row r="4851" spans="15:28">
      <c r="O4851" s="177"/>
      <c r="P4851" s="38"/>
      <c r="Q4851" s="38"/>
      <c r="R4851" s="178"/>
      <c r="S4851" s="38"/>
      <c r="T4851" s="178"/>
      <c r="U4851" s="38"/>
      <c r="AA4851" s="8"/>
      <c r="AB4851" s="366"/>
    </row>
    <row r="4852" spans="15:28">
      <c r="O4852" s="177"/>
      <c r="P4852" s="38"/>
      <c r="Q4852" s="38"/>
      <c r="R4852" s="178"/>
      <c r="S4852" s="38"/>
      <c r="T4852" s="178"/>
      <c r="U4852" s="38"/>
      <c r="AA4852" s="8"/>
      <c r="AB4852" s="366"/>
    </row>
    <row r="4853" spans="15:28">
      <c r="O4853" s="177"/>
      <c r="P4853" s="38"/>
      <c r="Q4853" s="38"/>
      <c r="R4853" s="178"/>
      <c r="S4853" s="38"/>
      <c r="T4853" s="178"/>
      <c r="U4853" s="38"/>
      <c r="AA4853" s="8"/>
      <c r="AB4853" s="366"/>
    </row>
    <row r="4854" spans="15:28">
      <c r="O4854" s="177"/>
      <c r="P4854" s="38"/>
      <c r="Q4854" s="38"/>
      <c r="R4854" s="178"/>
      <c r="S4854" s="38"/>
      <c r="T4854" s="178"/>
      <c r="U4854" s="38"/>
      <c r="AA4854" s="8"/>
      <c r="AB4854" s="366"/>
    </row>
    <row r="4855" spans="15:28">
      <c r="O4855" s="177"/>
      <c r="P4855" s="38"/>
      <c r="Q4855" s="38"/>
      <c r="R4855" s="178"/>
      <c r="S4855" s="38"/>
      <c r="T4855" s="178"/>
      <c r="U4855" s="38"/>
      <c r="AA4855" s="8"/>
      <c r="AB4855" s="366"/>
    </row>
    <row r="4856" spans="15:28">
      <c r="O4856" s="177"/>
      <c r="P4856" s="38"/>
      <c r="Q4856" s="38"/>
      <c r="R4856" s="178"/>
      <c r="S4856" s="38"/>
      <c r="T4856" s="178"/>
      <c r="U4856" s="38"/>
      <c r="AA4856" s="8"/>
      <c r="AB4856" s="366"/>
    </row>
    <row r="4857" spans="15:28">
      <c r="O4857" s="177"/>
      <c r="P4857" s="38"/>
      <c r="Q4857" s="38"/>
      <c r="R4857" s="178"/>
      <c r="S4857" s="38"/>
      <c r="T4857" s="178"/>
      <c r="U4857" s="38"/>
      <c r="AA4857" s="8"/>
      <c r="AB4857" s="366"/>
    </row>
    <row r="4858" spans="15:28">
      <c r="O4858" s="177"/>
      <c r="P4858" s="38"/>
      <c r="Q4858" s="38"/>
      <c r="R4858" s="178"/>
      <c r="S4858" s="38"/>
      <c r="T4858" s="178"/>
      <c r="U4858" s="38"/>
      <c r="AA4858" s="8"/>
      <c r="AB4858" s="366"/>
    </row>
    <row r="4859" spans="15:28">
      <c r="O4859" s="177"/>
      <c r="P4859" s="38"/>
      <c r="Q4859" s="38"/>
      <c r="R4859" s="178"/>
      <c r="S4859" s="38"/>
      <c r="T4859" s="178"/>
      <c r="U4859" s="38"/>
      <c r="AA4859" s="8"/>
      <c r="AB4859" s="366"/>
    </row>
    <row r="4860" spans="15:28">
      <c r="O4860" s="177"/>
      <c r="P4860" s="38"/>
      <c r="Q4860" s="38"/>
      <c r="R4860" s="178"/>
      <c r="S4860" s="38"/>
      <c r="T4860" s="178"/>
      <c r="U4860" s="38"/>
      <c r="AA4860" s="8"/>
      <c r="AB4860" s="366"/>
    </row>
    <row r="4861" spans="15:28">
      <c r="O4861" s="177"/>
      <c r="P4861" s="38"/>
      <c r="Q4861" s="38"/>
      <c r="R4861" s="178"/>
      <c r="S4861" s="38"/>
      <c r="T4861" s="178"/>
      <c r="U4861" s="38"/>
      <c r="AA4861" s="8"/>
      <c r="AB4861" s="366"/>
    </row>
    <row r="4862" spans="15:28">
      <c r="O4862" s="177"/>
      <c r="P4862" s="38"/>
      <c r="Q4862" s="38"/>
      <c r="R4862" s="178"/>
      <c r="S4862" s="38"/>
      <c r="T4862" s="178"/>
      <c r="U4862" s="38"/>
      <c r="AA4862" s="8"/>
      <c r="AB4862" s="366"/>
    </row>
    <row r="4863" spans="15:28">
      <c r="O4863" s="177"/>
      <c r="P4863" s="38"/>
      <c r="Q4863" s="38"/>
      <c r="R4863" s="178"/>
      <c r="S4863" s="38"/>
      <c r="T4863" s="178"/>
      <c r="U4863" s="38"/>
      <c r="AA4863" s="8"/>
      <c r="AB4863" s="366"/>
    </row>
    <row r="4864" spans="15:28">
      <c r="O4864" s="177"/>
      <c r="P4864" s="38"/>
      <c r="Q4864" s="38"/>
      <c r="R4864" s="178"/>
      <c r="S4864" s="38"/>
      <c r="T4864" s="178"/>
      <c r="U4864" s="38"/>
      <c r="AA4864" s="8"/>
      <c r="AB4864" s="366"/>
    </row>
    <row r="4865" spans="15:28">
      <c r="O4865" s="177"/>
      <c r="P4865" s="38"/>
      <c r="Q4865" s="38"/>
      <c r="R4865" s="178"/>
      <c r="S4865" s="38"/>
      <c r="T4865" s="178"/>
      <c r="U4865" s="38"/>
      <c r="AA4865" s="8"/>
      <c r="AB4865" s="366"/>
    </row>
    <row r="4866" spans="15:28">
      <c r="O4866" s="177"/>
      <c r="P4866" s="38"/>
      <c r="Q4866" s="38"/>
      <c r="R4866" s="178"/>
      <c r="S4866" s="38"/>
      <c r="T4866" s="178"/>
      <c r="U4866" s="38"/>
      <c r="AA4866" s="8"/>
      <c r="AB4866" s="366"/>
    </row>
    <row r="4867" spans="15:28">
      <c r="O4867" s="177"/>
      <c r="P4867" s="38"/>
      <c r="Q4867" s="38"/>
      <c r="R4867" s="178"/>
      <c r="S4867" s="38"/>
      <c r="T4867" s="178"/>
      <c r="U4867" s="38"/>
      <c r="AA4867" s="8"/>
      <c r="AB4867" s="366"/>
    </row>
    <row r="4868" spans="15:28">
      <c r="O4868" s="177"/>
      <c r="P4868" s="38"/>
      <c r="Q4868" s="38"/>
      <c r="R4868" s="178"/>
      <c r="S4868" s="38"/>
      <c r="T4868" s="178"/>
      <c r="U4868" s="38"/>
      <c r="AA4868" s="8"/>
      <c r="AB4868" s="366"/>
    </row>
    <row r="4869" spans="15:28">
      <c r="O4869" s="177"/>
      <c r="P4869" s="38"/>
      <c r="Q4869" s="38"/>
      <c r="R4869" s="178"/>
      <c r="S4869" s="38"/>
      <c r="T4869" s="178"/>
      <c r="U4869" s="38"/>
      <c r="AA4869" s="8"/>
      <c r="AB4869" s="366"/>
    </row>
    <row r="4870" spans="15:28">
      <c r="O4870" s="177"/>
      <c r="P4870" s="38"/>
      <c r="Q4870" s="38"/>
      <c r="R4870" s="178"/>
      <c r="S4870" s="38"/>
      <c r="T4870" s="178"/>
      <c r="U4870" s="38"/>
      <c r="AA4870" s="8"/>
      <c r="AB4870" s="366"/>
    </row>
    <row r="4871" spans="15:28">
      <c r="O4871" s="177"/>
      <c r="P4871" s="38"/>
      <c r="Q4871" s="38"/>
      <c r="R4871" s="178"/>
      <c r="S4871" s="38"/>
      <c r="T4871" s="178"/>
      <c r="U4871" s="38"/>
      <c r="AA4871" s="8"/>
      <c r="AB4871" s="366"/>
    </row>
    <row r="4872" spans="15:28">
      <c r="O4872" s="177"/>
      <c r="P4872" s="38"/>
      <c r="Q4872" s="38"/>
      <c r="R4872" s="178"/>
      <c r="S4872" s="38"/>
      <c r="T4872" s="178"/>
      <c r="U4872" s="38"/>
      <c r="AA4872" s="8"/>
      <c r="AB4872" s="366"/>
    </row>
    <row r="4873" spans="15:28">
      <c r="O4873" s="177"/>
      <c r="P4873" s="38"/>
      <c r="Q4873" s="38"/>
      <c r="R4873" s="178"/>
      <c r="S4873" s="38"/>
      <c r="T4873" s="178"/>
      <c r="U4873" s="38"/>
      <c r="AA4873" s="8"/>
      <c r="AB4873" s="366"/>
    </row>
    <row r="4874" spans="15:28">
      <c r="O4874" s="177"/>
      <c r="P4874" s="38"/>
      <c r="Q4874" s="38"/>
      <c r="R4874" s="178"/>
      <c r="S4874" s="38"/>
      <c r="T4874" s="178"/>
      <c r="U4874" s="38"/>
      <c r="AA4874" s="8"/>
      <c r="AB4874" s="366"/>
    </row>
    <row r="4875" spans="15:28">
      <c r="O4875" s="177"/>
      <c r="P4875" s="38"/>
      <c r="Q4875" s="38"/>
      <c r="R4875" s="178"/>
      <c r="S4875" s="38"/>
      <c r="T4875" s="178"/>
      <c r="U4875" s="38"/>
      <c r="AA4875" s="8"/>
      <c r="AB4875" s="366"/>
    </row>
    <row r="4876" spans="15:28">
      <c r="O4876" s="177"/>
      <c r="P4876" s="38"/>
      <c r="Q4876" s="38"/>
      <c r="R4876" s="178"/>
      <c r="S4876" s="38"/>
      <c r="T4876" s="178"/>
      <c r="U4876" s="38"/>
      <c r="AA4876" s="8"/>
      <c r="AB4876" s="366"/>
    </row>
    <row r="4877" spans="15:28">
      <c r="O4877" s="177"/>
      <c r="P4877" s="38"/>
      <c r="Q4877" s="38"/>
      <c r="R4877" s="178"/>
      <c r="S4877" s="38"/>
      <c r="T4877" s="178"/>
      <c r="U4877" s="38"/>
      <c r="AA4877" s="8"/>
      <c r="AB4877" s="366"/>
    </row>
    <row r="4878" spans="15:28">
      <c r="O4878" s="177"/>
      <c r="P4878" s="38"/>
      <c r="Q4878" s="38"/>
      <c r="R4878" s="178"/>
      <c r="S4878" s="38"/>
      <c r="T4878" s="178"/>
      <c r="U4878" s="38"/>
      <c r="AA4878" s="8"/>
      <c r="AB4878" s="366"/>
    </row>
    <row r="4879" spans="15:28">
      <c r="O4879" s="177"/>
      <c r="P4879" s="38"/>
      <c r="Q4879" s="38"/>
      <c r="R4879" s="178"/>
      <c r="S4879" s="38"/>
      <c r="T4879" s="178"/>
      <c r="U4879" s="38"/>
      <c r="AA4879" s="8"/>
      <c r="AB4879" s="366"/>
    </row>
    <row r="4880" spans="15:28">
      <c r="O4880" s="177"/>
      <c r="P4880" s="38"/>
      <c r="Q4880" s="38"/>
      <c r="R4880" s="178"/>
      <c r="S4880" s="38"/>
      <c r="T4880" s="178"/>
      <c r="U4880" s="38"/>
      <c r="AA4880" s="8"/>
      <c r="AB4880" s="366"/>
    </row>
    <row r="4881" spans="15:28">
      <c r="O4881" s="177"/>
      <c r="P4881" s="38"/>
      <c r="Q4881" s="38"/>
      <c r="R4881" s="178"/>
      <c r="S4881" s="38"/>
      <c r="T4881" s="178"/>
      <c r="U4881" s="38"/>
      <c r="AA4881" s="8"/>
      <c r="AB4881" s="366"/>
    </row>
    <row r="4882" spans="15:28">
      <c r="O4882" s="177"/>
      <c r="P4882" s="38"/>
      <c r="Q4882" s="38"/>
      <c r="R4882" s="178"/>
      <c r="S4882" s="38"/>
      <c r="T4882" s="178"/>
      <c r="U4882" s="38"/>
      <c r="AA4882" s="8"/>
      <c r="AB4882" s="366"/>
    </row>
    <row r="4883" spans="15:28">
      <c r="O4883" s="177"/>
      <c r="P4883" s="38"/>
      <c r="Q4883" s="38"/>
      <c r="R4883" s="178"/>
      <c r="S4883" s="38"/>
      <c r="T4883" s="178"/>
      <c r="U4883" s="38"/>
      <c r="AA4883" s="8"/>
      <c r="AB4883" s="366"/>
    </row>
    <row r="4884" spans="15:28">
      <c r="O4884" s="177"/>
      <c r="P4884" s="38"/>
      <c r="Q4884" s="38"/>
      <c r="R4884" s="178"/>
      <c r="S4884" s="38"/>
      <c r="T4884" s="178"/>
      <c r="U4884" s="38"/>
      <c r="AA4884" s="8"/>
      <c r="AB4884" s="366"/>
    </row>
    <row r="4885" spans="15:28">
      <c r="O4885" s="177"/>
      <c r="P4885" s="38"/>
      <c r="Q4885" s="38"/>
      <c r="R4885" s="178"/>
      <c r="S4885" s="38"/>
      <c r="T4885" s="178"/>
      <c r="U4885" s="38"/>
      <c r="AA4885" s="8"/>
      <c r="AB4885" s="366"/>
    </row>
    <row r="4886" spans="15:28">
      <c r="O4886" s="177"/>
      <c r="P4886" s="38"/>
      <c r="Q4886" s="38"/>
      <c r="R4886" s="178"/>
      <c r="S4886" s="38"/>
      <c r="T4886" s="178"/>
      <c r="U4886" s="38"/>
      <c r="AA4886" s="8"/>
      <c r="AB4886" s="366"/>
    </row>
    <row r="4887" spans="15:28">
      <c r="O4887" s="177"/>
      <c r="P4887" s="38"/>
      <c r="Q4887" s="38"/>
      <c r="R4887" s="178"/>
      <c r="S4887" s="38"/>
      <c r="T4887" s="178"/>
      <c r="U4887" s="38"/>
      <c r="AA4887" s="8"/>
      <c r="AB4887" s="366"/>
    </row>
    <row r="4888" spans="15:28">
      <c r="O4888" s="177"/>
      <c r="P4888" s="38"/>
      <c r="Q4888" s="38"/>
      <c r="R4888" s="178"/>
      <c r="S4888" s="38"/>
      <c r="T4888" s="178"/>
      <c r="U4888" s="38"/>
      <c r="AA4888" s="8"/>
      <c r="AB4888" s="366"/>
    </row>
    <row r="4889" spans="15:28">
      <c r="O4889" s="177"/>
      <c r="P4889" s="38"/>
      <c r="Q4889" s="38"/>
      <c r="R4889" s="178"/>
      <c r="S4889" s="38"/>
      <c r="T4889" s="178"/>
      <c r="U4889" s="38"/>
      <c r="AA4889" s="8"/>
      <c r="AB4889" s="366"/>
    </row>
    <row r="4890" spans="15:28">
      <c r="O4890" s="177"/>
      <c r="P4890" s="38"/>
      <c r="Q4890" s="38"/>
      <c r="R4890" s="178"/>
      <c r="S4890" s="38"/>
      <c r="T4890" s="178"/>
      <c r="U4890" s="38"/>
      <c r="AA4890" s="8"/>
      <c r="AB4890" s="366"/>
    </row>
    <row r="4891" spans="15:28">
      <c r="O4891" s="177"/>
      <c r="P4891" s="38"/>
      <c r="Q4891" s="38"/>
      <c r="R4891" s="178"/>
      <c r="S4891" s="38"/>
      <c r="T4891" s="178"/>
      <c r="U4891" s="38"/>
      <c r="AA4891" s="8"/>
      <c r="AB4891" s="366"/>
    </row>
    <row r="4892" spans="15:28">
      <c r="O4892" s="177"/>
      <c r="P4892" s="38"/>
      <c r="Q4892" s="38"/>
      <c r="R4892" s="178"/>
      <c r="S4892" s="38"/>
      <c r="T4892" s="178"/>
      <c r="U4892" s="38"/>
      <c r="AA4892" s="8"/>
      <c r="AB4892" s="366"/>
    </row>
    <row r="4893" spans="15:28">
      <c r="O4893" s="177"/>
      <c r="P4893" s="38"/>
      <c r="Q4893" s="38"/>
      <c r="R4893" s="178"/>
      <c r="S4893" s="38"/>
      <c r="T4893" s="178"/>
      <c r="U4893" s="38"/>
      <c r="AA4893" s="8"/>
      <c r="AB4893" s="366"/>
    </row>
    <row r="4894" spans="15:28">
      <c r="O4894" s="177"/>
      <c r="P4894" s="38"/>
      <c r="Q4894" s="38"/>
      <c r="R4894" s="178"/>
      <c r="S4894" s="38"/>
      <c r="T4894" s="178"/>
      <c r="U4894" s="38"/>
      <c r="AA4894" s="8"/>
      <c r="AB4894" s="366"/>
    </row>
    <row r="4895" spans="15:28">
      <c r="O4895" s="177"/>
      <c r="P4895" s="38"/>
      <c r="Q4895" s="38"/>
      <c r="R4895" s="178"/>
      <c r="S4895" s="38"/>
      <c r="T4895" s="178"/>
      <c r="U4895" s="38"/>
      <c r="AA4895" s="8"/>
      <c r="AB4895" s="366"/>
    </row>
    <row r="4896" spans="15:28">
      <c r="O4896" s="177"/>
      <c r="P4896" s="38"/>
      <c r="Q4896" s="38"/>
      <c r="R4896" s="178"/>
      <c r="S4896" s="38"/>
      <c r="T4896" s="178"/>
      <c r="U4896" s="38"/>
      <c r="AA4896" s="8"/>
      <c r="AB4896" s="366"/>
    </row>
    <row r="4897" spans="15:28">
      <c r="O4897" s="177"/>
      <c r="P4897" s="38"/>
      <c r="Q4897" s="38"/>
      <c r="R4897" s="178"/>
      <c r="S4897" s="38"/>
      <c r="T4897" s="178"/>
      <c r="U4897" s="38"/>
      <c r="AA4897" s="8"/>
      <c r="AB4897" s="366"/>
    </row>
    <row r="4898" spans="15:28">
      <c r="O4898" s="177"/>
      <c r="P4898" s="38"/>
      <c r="Q4898" s="38"/>
      <c r="R4898" s="178"/>
      <c r="S4898" s="38"/>
      <c r="T4898" s="178"/>
      <c r="U4898" s="38"/>
      <c r="AA4898" s="8"/>
      <c r="AB4898" s="366"/>
    </row>
    <row r="4899" spans="15:28">
      <c r="O4899" s="177"/>
      <c r="P4899" s="38"/>
      <c r="Q4899" s="38"/>
      <c r="R4899" s="178"/>
      <c r="S4899" s="38"/>
      <c r="T4899" s="178"/>
      <c r="U4899" s="38"/>
      <c r="AA4899" s="8"/>
      <c r="AB4899" s="366"/>
    </row>
    <row r="4900" spans="15:28">
      <c r="O4900" s="177"/>
      <c r="P4900" s="38"/>
      <c r="Q4900" s="38"/>
      <c r="R4900" s="178"/>
      <c r="S4900" s="38"/>
      <c r="T4900" s="178"/>
      <c r="U4900" s="38"/>
      <c r="AA4900" s="8"/>
      <c r="AB4900" s="366"/>
    </row>
    <row r="4901" spans="15:28">
      <c r="O4901" s="177"/>
      <c r="P4901" s="38"/>
      <c r="Q4901" s="38"/>
      <c r="R4901" s="178"/>
      <c r="S4901" s="38"/>
      <c r="T4901" s="178"/>
      <c r="U4901" s="38"/>
      <c r="AA4901" s="8"/>
      <c r="AB4901" s="366"/>
    </row>
    <row r="4902" spans="15:28">
      <c r="O4902" s="177"/>
      <c r="P4902" s="38"/>
      <c r="Q4902" s="38"/>
      <c r="R4902" s="178"/>
      <c r="S4902" s="38"/>
      <c r="T4902" s="178"/>
      <c r="U4902" s="38"/>
      <c r="AA4902" s="8"/>
      <c r="AB4902" s="366"/>
    </row>
    <row r="4903" spans="15:28">
      <c r="O4903" s="177"/>
      <c r="P4903" s="38"/>
      <c r="Q4903" s="38"/>
      <c r="R4903" s="178"/>
      <c r="S4903" s="38"/>
      <c r="T4903" s="178"/>
      <c r="U4903" s="38"/>
      <c r="AA4903" s="8"/>
      <c r="AB4903" s="366"/>
    </row>
    <row r="4904" spans="15:28">
      <c r="O4904" s="177"/>
      <c r="P4904" s="38"/>
      <c r="Q4904" s="38"/>
      <c r="R4904" s="178"/>
      <c r="S4904" s="38"/>
      <c r="T4904" s="178"/>
      <c r="U4904" s="38"/>
      <c r="AA4904" s="8"/>
      <c r="AB4904" s="366"/>
    </row>
    <row r="4905" spans="15:28">
      <c r="O4905" s="177"/>
      <c r="P4905" s="38"/>
      <c r="Q4905" s="38"/>
      <c r="R4905" s="178"/>
      <c r="S4905" s="38"/>
      <c r="T4905" s="178"/>
      <c r="U4905" s="38"/>
      <c r="AA4905" s="8"/>
      <c r="AB4905" s="366"/>
    </row>
    <row r="4906" spans="15:28">
      <c r="O4906" s="177"/>
      <c r="P4906" s="38"/>
      <c r="Q4906" s="38"/>
      <c r="R4906" s="178"/>
      <c r="S4906" s="38"/>
      <c r="T4906" s="178"/>
      <c r="U4906" s="38"/>
      <c r="AA4906" s="8"/>
      <c r="AB4906" s="366"/>
    </row>
    <row r="4907" spans="15:28">
      <c r="O4907" s="177"/>
      <c r="P4907" s="38"/>
      <c r="Q4907" s="38"/>
      <c r="R4907" s="178"/>
      <c r="S4907" s="38"/>
      <c r="T4907" s="178"/>
      <c r="U4907" s="38"/>
      <c r="AA4907" s="8"/>
      <c r="AB4907" s="366"/>
    </row>
    <row r="4908" spans="15:28">
      <c r="O4908" s="177"/>
      <c r="P4908" s="38"/>
      <c r="Q4908" s="38"/>
      <c r="R4908" s="178"/>
      <c r="S4908" s="38"/>
      <c r="T4908" s="178"/>
      <c r="U4908" s="38"/>
      <c r="AA4908" s="8"/>
      <c r="AB4908" s="366"/>
    </row>
    <row r="4909" spans="15:28">
      <c r="O4909" s="177"/>
      <c r="P4909" s="38"/>
      <c r="Q4909" s="38"/>
      <c r="R4909" s="178"/>
      <c r="S4909" s="38"/>
      <c r="T4909" s="178"/>
      <c r="U4909" s="38"/>
      <c r="AA4909" s="8"/>
      <c r="AB4909" s="366"/>
    </row>
    <row r="4910" spans="15:28">
      <c r="O4910" s="177"/>
      <c r="P4910" s="38"/>
      <c r="Q4910" s="38"/>
      <c r="R4910" s="178"/>
      <c r="S4910" s="38"/>
      <c r="T4910" s="178"/>
      <c r="U4910" s="38"/>
      <c r="AA4910" s="8"/>
      <c r="AB4910" s="366"/>
    </row>
    <row r="4911" spans="15:28">
      <c r="O4911" s="177"/>
      <c r="P4911" s="38"/>
      <c r="Q4911" s="38"/>
      <c r="R4911" s="178"/>
      <c r="S4911" s="38"/>
      <c r="T4911" s="178"/>
      <c r="U4911" s="38"/>
      <c r="AA4911" s="8"/>
      <c r="AB4911" s="366"/>
    </row>
    <row r="4912" spans="15:28">
      <c r="O4912" s="177"/>
      <c r="P4912" s="38"/>
      <c r="Q4912" s="38"/>
      <c r="R4912" s="178"/>
      <c r="S4912" s="38"/>
      <c r="T4912" s="178"/>
      <c r="U4912" s="38"/>
      <c r="AA4912" s="8"/>
      <c r="AB4912" s="366"/>
    </row>
    <row r="4913" spans="15:28">
      <c r="O4913" s="177"/>
      <c r="P4913" s="38"/>
      <c r="Q4913" s="38"/>
      <c r="R4913" s="178"/>
      <c r="S4913" s="38"/>
      <c r="T4913" s="178"/>
      <c r="U4913" s="38"/>
      <c r="AA4913" s="8"/>
      <c r="AB4913" s="366"/>
    </row>
    <row r="4914" spans="15:28">
      <c r="O4914" s="177"/>
      <c r="P4914" s="38"/>
      <c r="Q4914" s="38"/>
      <c r="R4914" s="178"/>
      <c r="S4914" s="38"/>
      <c r="T4914" s="178"/>
      <c r="U4914" s="38"/>
      <c r="AA4914" s="8"/>
      <c r="AB4914" s="366"/>
    </row>
    <row r="4915" spans="15:28">
      <c r="O4915" s="177"/>
      <c r="P4915" s="38"/>
      <c r="Q4915" s="38"/>
      <c r="R4915" s="178"/>
      <c r="S4915" s="38"/>
      <c r="T4915" s="178"/>
      <c r="U4915" s="38"/>
      <c r="AA4915" s="8"/>
      <c r="AB4915" s="366"/>
    </row>
    <row r="4916" spans="15:28">
      <c r="O4916" s="177"/>
      <c r="P4916" s="38"/>
      <c r="Q4916" s="38"/>
      <c r="R4916" s="178"/>
      <c r="S4916" s="38"/>
      <c r="T4916" s="178"/>
      <c r="U4916" s="38"/>
      <c r="AA4916" s="8"/>
      <c r="AB4916" s="366"/>
    </row>
    <row r="4917" spans="15:28">
      <c r="O4917" s="177"/>
      <c r="P4917" s="38"/>
      <c r="Q4917" s="38"/>
      <c r="R4917" s="178"/>
      <c r="S4917" s="38"/>
      <c r="T4917" s="178"/>
      <c r="U4917" s="38"/>
      <c r="AA4917" s="8"/>
      <c r="AB4917" s="366"/>
    </row>
    <row r="4918" spans="15:28">
      <c r="O4918" s="177"/>
      <c r="P4918" s="38"/>
      <c r="Q4918" s="38"/>
      <c r="R4918" s="178"/>
      <c r="S4918" s="38"/>
      <c r="T4918" s="178"/>
      <c r="U4918" s="38"/>
      <c r="AA4918" s="8"/>
      <c r="AB4918" s="366"/>
    </row>
    <row r="4919" spans="15:28">
      <c r="O4919" s="177"/>
      <c r="P4919" s="38"/>
      <c r="Q4919" s="38"/>
      <c r="R4919" s="178"/>
      <c r="S4919" s="38"/>
      <c r="T4919" s="178"/>
      <c r="U4919" s="38"/>
      <c r="AA4919" s="8"/>
      <c r="AB4919" s="366"/>
    </row>
    <row r="4920" spans="15:28">
      <c r="O4920" s="177"/>
      <c r="P4920" s="38"/>
      <c r="Q4920" s="38"/>
      <c r="R4920" s="178"/>
      <c r="S4920" s="38"/>
      <c r="T4920" s="178"/>
      <c r="U4920" s="38"/>
      <c r="AA4920" s="8"/>
      <c r="AB4920" s="366"/>
    </row>
    <row r="4921" spans="15:28">
      <c r="O4921" s="177"/>
      <c r="P4921" s="38"/>
      <c r="Q4921" s="38"/>
      <c r="R4921" s="178"/>
      <c r="S4921" s="38"/>
      <c r="T4921" s="178"/>
      <c r="U4921" s="38"/>
      <c r="AA4921" s="8"/>
      <c r="AB4921" s="366"/>
    </row>
    <row r="4922" spans="15:28">
      <c r="O4922" s="177"/>
      <c r="P4922" s="38"/>
      <c r="Q4922" s="38"/>
      <c r="R4922" s="178"/>
      <c r="S4922" s="38"/>
      <c r="T4922" s="178"/>
      <c r="U4922" s="38"/>
      <c r="AA4922" s="8"/>
      <c r="AB4922" s="366"/>
    </row>
    <row r="4923" spans="15:28">
      <c r="O4923" s="177"/>
      <c r="P4923" s="38"/>
      <c r="Q4923" s="38"/>
      <c r="R4923" s="178"/>
      <c r="S4923" s="38"/>
      <c r="T4923" s="178"/>
      <c r="U4923" s="38"/>
      <c r="AA4923" s="8"/>
      <c r="AB4923" s="366"/>
    </row>
    <row r="4924" spans="15:28">
      <c r="O4924" s="177"/>
      <c r="P4924" s="38"/>
      <c r="Q4924" s="38"/>
      <c r="R4924" s="178"/>
      <c r="S4924" s="38"/>
      <c r="T4924" s="178"/>
      <c r="U4924" s="38"/>
      <c r="AA4924" s="8"/>
      <c r="AB4924" s="366"/>
    </row>
    <row r="4925" spans="15:28">
      <c r="O4925" s="177"/>
      <c r="P4925" s="38"/>
      <c r="Q4925" s="38"/>
      <c r="R4925" s="178"/>
      <c r="S4925" s="38"/>
      <c r="T4925" s="178"/>
      <c r="U4925" s="38"/>
      <c r="AA4925" s="8"/>
      <c r="AB4925" s="366"/>
    </row>
    <row r="4926" spans="15:28">
      <c r="O4926" s="177"/>
      <c r="P4926" s="38"/>
      <c r="Q4926" s="38"/>
      <c r="R4926" s="178"/>
      <c r="S4926" s="38"/>
      <c r="T4926" s="178"/>
      <c r="U4926" s="38"/>
      <c r="AA4926" s="8"/>
      <c r="AB4926" s="366"/>
    </row>
    <row r="4927" spans="15:28">
      <c r="O4927" s="177"/>
      <c r="P4927" s="38"/>
      <c r="Q4927" s="38"/>
      <c r="R4927" s="178"/>
      <c r="S4927" s="38"/>
      <c r="T4927" s="178"/>
      <c r="U4927" s="38"/>
      <c r="AA4927" s="8"/>
      <c r="AB4927" s="366"/>
    </row>
    <row r="4928" spans="15:28">
      <c r="O4928" s="177"/>
      <c r="P4928" s="38"/>
      <c r="Q4928" s="38"/>
      <c r="R4928" s="178"/>
      <c r="S4928" s="38"/>
      <c r="T4928" s="178"/>
      <c r="U4928" s="38"/>
      <c r="AA4928" s="8"/>
      <c r="AB4928" s="366"/>
    </row>
    <row r="4929" spans="15:28">
      <c r="O4929" s="177"/>
      <c r="P4929" s="38"/>
      <c r="Q4929" s="38"/>
      <c r="R4929" s="178"/>
      <c r="S4929" s="38"/>
      <c r="T4929" s="178"/>
      <c r="U4929" s="38"/>
      <c r="AA4929" s="8"/>
      <c r="AB4929" s="366"/>
    </row>
    <row r="4930" spans="15:28">
      <c r="O4930" s="177"/>
      <c r="P4930" s="38"/>
      <c r="Q4930" s="38"/>
      <c r="R4930" s="178"/>
      <c r="S4930" s="38"/>
      <c r="T4930" s="178"/>
      <c r="U4930" s="38"/>
      <c r="AA4930" s="8"/>
      <c r="AB4930" s="366"/>
    </row>
    <row r="4931" spans="15:28">
      <c r="O4931" s="177"/>
      <c r="P4931" s="38"/>
      <c r="Q4931" s="38"/>
      <c r="R4931" s="178"/>
      <c r="S4931" s="38"/>
      <c r="T4931" s="178"/>
      <c r="U4931" s="38"/>
      <c r="AA4931" s="8"/>
      <c r="AB4931" s="366"/>
    </row>
    <row r="4932" spans="15:28">
      <c r="O4932" s="177"/>
      <c r="P4932" s="38"/>
      <c r="Q4932" s="38"/>
      <c r="R4932" s="178"/>
      <c r="S4932" s="38"/>
      <c r="T4932" s="178"/>
      <c r="U4932" s="38"/>
      <c r="AA4932" s="8"/>
      <c r="AB4932" s="366"/>
    </row>
    <row r="4933" spans="15:28">
      <c r="O4933" s="177"/>
      <c r="P4933" s="38"/>
      <c r="Q4933" s="38"/>
      <c r="R4933" s="178"/>
      <c r="S4933" s="38"/>
      <c r="T4933" s="178"/>
      <c r="U4933" s="38"/>
      <c r="AA4933" s="8"/>
      <c r="AB4933" s="366"/>
    </row>
    <row r="4934" spans="15:28">
      <c r="O4934" s="177"/>
      <c r="P4934" s="38"/>
      <c r="Q4934" s="38"/>
      <c r="R4934" s="178"/>
      <c r="S4934" s="38"/>
      <c r="T4934" s="178"/>
      <c r="U4934" s="38"/>
      <c r="AA4934" s="8"/>
      <c r="AB4934" s="366"/>
    </row>
    <row r="4935" spans="15:28">
      <c r="O4935" s="177"/>
      <c r="P4935" s="38"/>
      <c r="Q4935" s="38"/>
      <c r="R4935" s="178"/>
      <c r="S4935" s="38"/>
      <c r="T4935" s="178"/>
      <c r="U4935" s="38"/>
      <c r="AA4935" s="8"/>
      <c r="AB4935" s="366"/>
    </row>
    <row r="4936" spans="15:28">
      <c r="O4936" s="177"/>
      <c r="P4936" s="38"/>
      <c r="Q4936" s="38"/>
      <c r="R4936" s="178"/>
      <c r="S4936" s="38"/>
      <c r="T4936" s="178"/>
      <c r="U4936" s="38"/>
      <c r="AA4936" s="8"/>
      <c r="AB4936" s="366"/>
    </row>
    <row r="4937" spans="15:28">
      <c r="O4937" s="177"/>
      <c r="P4937" s="38"/>
      <c r="Q4937" s="38"/>
      <c r="R4937" s="178"/>
      <c r="S4937" s="38"/>
      <c r="T4937" s="178"/>
      <c r="U4937" s="38"/>
      <c r="AA4937" s="8"/>
      <c r="AB4937" s="366"/>
    </row>
    <row r="4938" spans="15:28">
      <c r="O4938" s="177"/>
      <c r="P4938" s="38"/>
      <c r="Q4938" s="38"/>
      <c r="R4938" s="178"/>
      <c r="S4938" s="38"/>
      <c r="T4938" s="178"/>
      <c r="U4938" s="38"/>
      <c r="AA4938" s="8"/>
      <c r="AB4938" s="366"/>
    </row>
    <row r="4939" spans="15:28">
      <c r="O4939" s="177"/>
      <c r="P4939" s="38"/>
      <c r="Q4939" s="38"/>
      <c r="R4939" s="178"/>
      <c r="S4939" s="38"/>
      <c r="T4939" s="178"/>
      <c r="U4939" s="38"/>
      <c r="AA4939" s="8"/>
      <c r="AB4939" s="366"/>
    </row>
    <row r="4940" spans="15:28">
      <c r="O4940" s="177"/>
      <c r="P4940" s="38"/>
      <c r="Q4940" s="38"/>
      <c r="R4940" s="178"/>
      <c r="S4940" s="38"/>
      <c r="T4940" s="178"/>
      <c r="U4940" s="38"/>
      <c r="AA4940" s="8"/>
      <c r="AB4940" s="366"/>
    </row>
    <row r="4941" spans="15:28">
      <c r="O4941" s="177"/>
      <c r="P4941" s="38"/>
      <c r="Q4941" s="38"/>
      <c r="R4941" s="178"/>
      <c r="S4941" s="38"/>
      <c r="T4941" s="178"/>
      <c r="U4941" s="38"/>
      <c r="AA4941" s="8"/>
      <c r="AB4941" s="366"/>
    </row>
    <row r="4942" spans="15:28">
      <c r="O4942" s="177"/>
      <c r="P4942" s="38"/>
      <c r="Q4942" s="38"/>
      <c r="R4942" s="178"/>
      <c r="S4942" s="38"/>
      <c r="T4942" s="178"/>
      <c r="U4942" s="38"/>
      <c r="AA4942" s="8"/>
      <c r="AB4942" s="366"/>
    </row>
    <row r="4943" spans="15:28">
      <c r="O4943" s="177"/>
      <c r="P4943" s="38"/>
      <c r="Q4943" s="38"/>
      <c r="R4943" s="178"/>
      <c r="S4943" s="38"/>
      <c r="T4943" s="178"/>
      <c r="U4943" s="38"/>
      <c r="AA4943" s="8"/>
      <c r="AB4943" s="366"/>
    </row>
    <row r="4944" spans="15:28">
      <c r="O4944" s="177"/>
      <c r="P4944" s="38"/>
      <c r="Q4944" s="38"/>
      <c r="R4944" s="178"/>
      <c r="S4944" s="38"/>
      <c r="T4944" s="178"/>
      <c r="U4944" s="38"/>
      <c r="AA4944" s="8"/>
      <c r="AB4944" s="366"/>
    </row>
    <row r="4945" spans="15:28">
      <c r="O4945" s="177"/>
      <c r="P4945" s="38"/>
      <c r="Q4945" s="38"/>
      <c r="R4945" s="178"/>
      <c r="S4945" s="38"/>
      <c r="T4945" s="178"/>
      <c r="U4945" s="38"/>
      <c r="AA4945" s="8"/>
      <c r="AB4945" s="366"/>
    </row>
    <row r="4946" spans="15:28">
      <c r="O4946" s="177"/>
      <c r="P4946" s="38"/>
      <c r="Q4946" s="38"/>
      <c r="R4946" s="178"/>
      <c r="S4946" s="38"/>
      <c r="T4946" s="178"/>
      <c r="U4946" s="38"/>
      <c r="AA4946" s="8"/>
      <c r="AB4946" s="366"/>
    </row>
    <row r="4947" spans="15:28">
      <c r="O4947" s="177"/>
      <c r="P4947" s="38"/>
      <c r="Q4947" s="38"/>
      <c r="R4947" s="178"/>
      <c r="S4947" s="38"/>
      <c r="T4947" s="178"/>
      <c r="U4947" s="38"/>
      <c r="AA4947" s="8"/>
      <c r="AB4947" s="366"/>
    </row>
    <row r="4948" spans="15:28">
      <c r="O4948" s="177"/>
      <c r="P4948" s="38"/>
      <c r="Q4948" s="38"/>
      <c r="R4948" s="178"/>
      <c r="S4948" s="38"/>
      <c r="T4948" s="178"/>
      <c r="U4948" s="38"/>
      <c r="AA4948" s="8"/>
      <c r="AB4948" s="366"/>
    </row>
    <row r="4949" spans="15:28">
      <c r="O4949" s="177"/>
      <c r="P4949" s="38"/>
      <c r="Q4949" s="38"/>
      <c r="R4949" s="178"/>
      <c r="S4949" s="38"/>
      <c r="T4949" s="178"/>
      <c r="U4949" s="38"/>
      <c r="AA4949" s="8"/>
      <c r="AB4949" s="366"/>
    </row>
    <row r="4950" spans="15:28">
      <c r="O4950" s="177"/>
      <c r="P4950" s="38"/>
      <c r="Q4950" s="38"/>
      <c r="R4950" s="178"/>
      <c r="S4950" s="38"/>
      <c r="T4950" s="178"/>
      <c r="U4950" s="38"/>
      <c r="AA4950" s="8"/>
      <c r="AB4950" s="366"/>
    </row>
    <row r="4951" spans="15:28">
      <c r="O4951" s="177"/>
      <c r="P4951" s="38"/>
      <c r="Q4951" s="38"/>
      <c r="R4951" s="178"/>
      <c r="S4951" s="38"/>
      <c r="T4951" s="178"/>
      <c r="U4951" s="38"/>
      <c r="AA4951" s="8"/>
      <c r="AB4951" s="366"/>
    </row>
    <row r="4952" spans="15:28">
      <c r="O4952" s="177"/>
      <c r="P4952" s="38"/>
      <c r="Q4952" s="38"/>
      <c r="R4952" s="178"/>
      <c r="S4952" s="38"/>
      <c r="T4952" s="178"/>
      <c r="U4952" s="38"/>
      <c r="AA4952" s="8"/>
      <c r="AB4952" s="366"/>
    </row>
    <row r="4953" spans="15:28">
      <c r="O4953" s="177"/>
      <c r="P4953" s="38"/>
      <c r="Q4953" s="38"/>
      <c r="R4953" s="178"/>
      <c r="S4953" s="38"/>
      <c r="T4953" s="178"/>
      <c r="U4953" s="38"/>
      <c r="AA4953" s="8"/>
      <c r="AB4953" s="366"/>
    </row>
    <row r="4954" spans="15:28">
      <c r="O4954" s="177"/>
      <c r="P4954" s="38"/>
      <c r="Q4954" s="38"/>
      <c r="R4954" s="178"/>
      <c r="S4954" s="38"/>
      <c r="T4954" s="178"/>
      <c r="U4954" s="38"/>
      <c r="AA4954" s="8"/>
      <c r="AB4954" s="366"/>
    </row>
    <row r="4955" spans="15:28">
      <c r="O4955" s="177"/>
      <c r="P4955" s="38"/>
      <c r="Q4955" s="38"/>
      <c r="R4955" s="178"/>
      <c r="S4955" s="38"/>
      <c r="T4955" s="178"/>
      <c r="U4955" s="38"/>
      <c r="AA4955" s="8"/>
      <c r="AB4955" s="366"/>
    </row>
    <row r="4956" spans="15:28">
      <c r="O4956" s="177"/>
      <c r="P4956" s="38"/>
      <c r="Q4956" s="38"/>
      <c r="R4956" s="178"/>
      <c r="S4956" s="38"/>
      <c r="T4956" s="178"/>
      <c r="U4956" s="38"/>
      <c r="AA4956" s="8"/>
      <c r="AB4956" s="366"/>
    </row>
    <row r="4957" spans="15:28">
      <c r="O4957" s="177"/>
      <c r="P4957" s="38"/>
      <c r="Q4957" s="38"/>
      <c r="R4957" s="178"/>
      <c r="S4957" s="38"/>
      <c r="T4957" s="178"/>
      <c r="U4957" s="38"/>
      <c r="AA4957" s="8"/>
      <c r="AB4957" s="366"/>
    </row>
    <row r="4958" spans="15:28">
      <c r="O4958" s="177"/>
      <c r="P4958" s="38"/>
      <c r="Q4958" s="38"/>
      <c r="R4958" s="178"/>
      <c r="S4958" s="38"/>
      <c r="T4958" s="178"/>
      <c r="U4958" s="38"/>
      <c r="AA4958" s="8"/>
      <c r="AB4958" s="366"/>
    </row>
    <row r="4959" spans="15:28">
      <c r="O4959" s="177"/>
      <c r="P4959" s="38"/>
      <c r="Q4959" s="38"/>
      <c r="R4959" s="178"/>
      <c r="S4959" s="38"/>
      <c r="T4959" s="178"/>
      <c r="U4959" s="38"/>
      <c r="AA4959" s="8"/>
      <c r="AB4959" s="366"/>
    </row>
    <row r="4960" spans="15:28">
      <c r="O4960" s="177"/>
      <c r="P4960" s="38"/>
      <c r="Q4960" s="38"/>
      <c r="R4960" s="178"/>
      <c r="S4960" s="38"/>
      <c r="T4960" s="178"/>
      <c r="U4960" s="38"/>
      <c r="AA4960" s="8"/>
      <c r="AB4960" s="366"/>
    </row>
    <row r="4961" spans="15:28">
      <c r="O4961" s="177"/>
      <c r="P4961" s="38"/>
      <c r="Q4961" s="38"/>
      <c r="R4961" s="178"/>
      <c r="S4961" s="38"/>
      <c r="T4961" s="178"/>
      <c r="U4961" s="38"/>
      <c r="AA4961" s="8"/>
      <c r="AB4961" s="366"/>
    </row>
    <row r="4962" spans="15:28">
      <c r="O4962" s="177"/>
      <c r="P4962" s="38"/>
      <c r="Q4962" s="38"/>
      <c r="R4962" s="178"/>
      <c r="S4962" s="38"/>
      <c r="T4962" s="178"/>
      <c r="U4962" s="38"/>
      <c r="AA4962" s="8"/>
      <c r="AB4962" s="366"/>
    </row>
    <row r="4963" spans="15:28">
      <c r="O4963" s="177"/>
      <c r="P4963" s="38"/>
      <c r="Q4963" s="38"/>
      <c r="R4963" s="178"/>
      <c r="S4963" s="38"/>
      <c r="T4963" s="178"/>
      <c r="U4963" s="38"/>
      <c r="AA4963" s="8"/>
      <c r="AB4963" s="366"/>
    </row>
    <row r="4964" spans="15:28">
      <c r="O4964" s="177"/>
      <c r="P4964" s="38"/>
      <c r="Q4964" s="38"/>
      <c r="R4964" s="178"/>
      <c r="S4964" s="38"/>
      <c r="T4964" s="178"/>
      <c r="U4964" s="38"/>
      <c r="AA4964" s="8"/>
      <c r="AB4964" s="366"/>
    </row>
    <row r="4965" spans="15:28">
      <c r="O4965" s="177"/>
      <c r="P4965" s="38"/>
      <c r="Q4965" s="38"/>
      <c r="R4965" s="178"/>
      <c r="S4965" s="38"/>
      <c r="T4965" s="178"/>
      <c r="U4965" s="38"/>
      <c r="AA4965" s="8"/>
      <c r="AB4965" s="366"/>
    </row>
    <row r="4966" spans="15:28">
      <c r="O4966" s="177"/>
      <c r="P4966" s="38"/>
      <c r="Q4966" s="38"/>
      <c r="R4966" s="178"/>
      <c r="S4966" s="38"/>
      <c r="T4966" s="178"/>
      <c r="U4966" s="38"/>
      <c r="AA4966" s="8"/>
      <c r="AB4966" s="366"/>
    </row>
    <row r="4967" spans="15:28">
      <c r="O4967" s="177"/>
      <c r="P4967" s="38"/>
      <c r="Q4967" s="38"/>
      <c r="R4967" s="178"/>
      <c r="S4967" s="38"/>
      <c r="T4967" s="178"/>
      <c r="U4967" s="38"/>
      <c r="AA4967" s="8"/>
      <c r="AB4967" s="366"/>
    </row>
    <row r="4968" spans="15:28">
      <c r="O4968" s="177"/>
      <c r="P4968" s="38"/>
      <c r="Q4968" s="38"/>
      <c r="R4968" s="178"/>
      <c r="S4968" s="38"/>
      <c r="T4968" s="178"/>
      <c r="U4968" s="38"/>
      <c r="AA4968" s="8"/>
      <c r="AB4968" s="366"/>
    </row>
    <row r="4969" spans="15:28">
      <c r="O4969" s="177"/>
      <c r="P4969" s="38"/>
      <c r="Q4969" s="38"/>
      <c r="R4969" s="178"/>
      <c r="S4969" s="38"/>
      <c r="T4969" s="178"/>
      <c r="U4969" s="38"/>
      <c r="AA4969" s="8"/>
      <c r="AB4969" s="366"/>
    </row>
    <row r="4970" spans="15:28">
      <c r="O4970" s="177"/>
      <c r="P4970" s="38"/>
      <c r="Q4970" s="38"/>
      <c r="R4970" s="178"/>
      <c r="S4970" s="38"/>
      <c r="T4970" s="178"/>
      <c r="U4970" s="38"/>
      <c r="AA4970" s="8"/>
      <c r="AB4970" s="366"/>
    </row>
    <row r="4971" spans="15:28">
      <c r="O4971" s="177"/>
      <c r="P4971" s="38"/>
      <c r="Q4971" s="38"/>
      <c r="R4971" s="178"/>
      <c r="S4971" s="38"/>
      <c r="T4971" s="178"/>
      <c r="U4971" s="38"/>
      <c r="AA4971" s="8"/>
      <c r="AB4971" s="366"/>
    </row>
    <row r="4972" spans="15:28">
      <c r="O4972" s="177"/>
      <c r="P4972" s="38"/>
      <c r="Q4972" s="38"/>
      <c r="R4972" s="178"/>
      <c r="S4972" s="38"/>
      <c r="T4972" s="178"/>
      <c r="U4972" s="38"/>
      <c r="AA4972" s="8"/>
      <c r="AB4972" s="366"/>
    </row>
    <row r="4973" spans="15:28">
      <c r="O4973" s="177"/>
      <c r="P4973" s="38"/>
      <c r="Q4973" s="38"/>
      <c r="R4973" s="178"/>
      <c r="S4973" s="38"/>
      <c r="T4973" s="178"/>
      <c r="U4973" s="38"/>
      <c r="AA4973" s="8"/>
      <c r="AB4973" s="366"/>
    </row>
    <row r="4974" spans="15:28">
      <c r="O4974" s="177"/>
      <c r="P4974" s="38"/>
      <c r="Q4974" s="38"/>
      <c r="R4974" s="178"/>
      <c r="S4974" s="38"/>
      <c r="T4974" s="178"/>
      <c r="U4974" s="38"/>
      <c r="AA4974" s="8"/>
      <c r="AB4974" s="366"/>
    </row>
    <row r="4975" spans="15:28">
      <c r="O4975" s="177"/>
      <c r="P4975" s="38"/>
      <c r="Q4975" s="38"/>
      <c r="R4975" s="178"/>
      <c r="S4975" s="38"/>
      <c r="T4975" s="178"/>
      <c r="U4975" s="38"/>
      <c r="AA4975" s="8"/>
      <c r="AB4975" s="366"/>
    </row>
    <row r="4976" spans="15:28">
      <c r="O4976" s="177"/>
      <c r="P4976" s="38"/>
      <c r="Q4976" s="38"/>
      <c r="R4976" s="178"/>
      <c r="S4976" s="38"/>
      <c r="T4976" s="178"/>
      <c r="U4976" s="38"/>
      <c r="AA4976" s="8"/>
      <c r="AB4976" s="366"/>
    </row>
    <row r="4977" spans="15:28">
      <c r="O4977" s="177"/>
      <c r="P4977" s="38"/>
      <c r="Q4977" s="38"/>
      <c r="R4977" s="178"/>
      <c r="S4977" s="38"/>
      <c r="T4977" s="178"/>
      <c r="U4977" s="38"/>
      <c r="AA4977" s="8"/>
      <c r="AB4977" s="366"/>
    </row>
    <row r="4978" spans="15:28">
      <c r="O4978" s="177"/>
      <c r="P4978" s="38"/>
      <c r="Q4978" s="38"/>
      <c r="R4978" s="178"/>
      <c r="S4978" s="38"/>
      <c r="T4978" s="178"/>
      <c r="U4978" s="38"/>
      <c r="AA4978" s="8"/>
      <c r="AB4978" s="366"/>
    </row>
    <row r="4979" spans="15:28">
      <c r="O4979" s="177"/>
      <c r="P4979" s="38"/>
      <c r="Q4979" s="38"/>
      <c r="R4979" s="178"/>
      <c r="S4979" s="38"/>
      <c r="T4979" s="178"/>
      <c r="U4979" s="38"/>
      <c r="AA4979" s="8"/>
      <c r="AB4979" s="366"/>
    </row>
    <row r="4980" spans="15:28">
      <c r="O4980" s="177"/>
      <c r="P4980" s="38"/>
      <c r="Q4980" s="38"/>
      <c r="R4980" s="178"/>
      <c r="S4980" s="38"/>
      <c r="T4980" s="178"/>
      <c r="U4980" s="38"/>
      <c r="AA4980" s="8"/>
      <c r="AB4980" s="366"/>
    </row>
    <row r="4981" spans="15:28">
      <c r="O4981" s="177"/>
      <c r="P4981" s="38"/>
      <c r="Q4981" s="38"/>
      <c r="R4981" s="178"/>
      <c r="S4981" s="38"/>
      <c r="T4981" s="178"/>
      <c r="U4981" s="38"/>
      <c r="AA4981" s="8"/>
      <c r="AB4981" s="366"/>
    </row>
    <row r="4982" spans="15:28">
      <c r="O4982" s="177"/>
      <c r="P4982" s="38"/>
      <c r="Q4982" s="38"/>
      <c r="R4982" s="178"/>
      <c r="S4982" s="38"/>
      <c r="T4982" s="178"/>
      <c r="U4982" s="38"/>
      <c r="AA4982" s="8"/>
      <c r="AB4982" s="366"/>
    </row>
    <row r="4983" spans="15:28">
      <c r="O4983" s="177"/>
      <c r="P4983" s="38"/>
      <c r="Q4983" s="38"/>
      <c r="R4983" s="178"/>
      <c r="S4983" s="38"/>
      <c r="T4983" s="178"/>
      <c r="U4983" s="38"/>
      <c r="AA4983" s="8"/>
      <c r="AB4983" s="366"/>
    </row>
    <row r="4984" spans="15:28">
      <c r="O4984" s="177"/>
      <c r="P4984" s="38"/>
      <c r="Q4984" s="38"/>
      <c r="R4984" s="178"/>
      <c r="S4984" s="38"/>
      <c r="T4984" s="178"/>
      <c r="U4984" s="38"/>
      <c r="AA4984" s="8"/>
      <c r="AB4984" s="366"/>
    </row>
    <row r="4985" spans="15:28">
      <c r="O4985" s="177"/>
      <c r="P4985" s="38"/>
      <c r="Q4985" s="38"/>
      <c r="R4985" s="178"/>
      <c r="S4985" s="38"/>
      <c r="T4985" s="178"/>
      <c r="U4985" s="38"/>
      <c r="AA4985" s="8"/>
      <c r="AB4985" s="366"/>
    </row>
    <row r="4986" spans="15:28">
      <c r="O4986" s="177"/>
      <c r="P4986" s="38"/>
      <c r="Q4986" s="38"/>
      <c r="R4986" s="178"/>
      <c r="S4986" s="38"/>
      <c r="T4986" s="178"/>
      <c r="U4986" s="38"/>
      <c r="AA4986" s="8"/>
      <c r="AB4986" s="366"/>
    </row>
    <row r="4987" spans="15:28">
      <c r="O4987" s="177"/>
      <c r="P4987" s="38"/>
      <c r="Q4987" s="38"/>
      <c r="R4987" s="178"/>
      <c r="S4987" s="38"/>
      <c r="T4987" s="178"/>
      <c r="U4987" s="38"/>
      <c r="AA4987" s="8"/>
      <c r="AB4987" s="366"/>
    </row>
    <row r="4988" spans="15:28">
      <c r="O4988" s="177"/>
      <c r="P4988" s="38"/>
      <c r="Q4988" s="38"/>
      <c r="R4988" s="178"/>
      <c r="S4988" s="38"/>
      <c r="T4988" s="178"/>
      <c r="U4988" s="38"/>
      <c r="AA4988" s="8"/>
      <c r="AB4988" s="366"/>
    </row>
    <row r="4989" spans="15:28">
      <c r="O4989" s="177"/>
      <c r="P4989" s="38"/>
      <c r="Q4989" s="38"/>
      <c r="R4989" s="178"/>
      <c r="S4989" s="38"/>
      <c r="T4989" s="178"/>
      <c r="U4989" s="38"/>
      <c r="AA4989" s="8"/>
      <c r="AB4989" s="366"/>
    </row>
    <row r="4990" spans="15:28">
      <c r="O4990" s="177"/>
      <c r="P4990" s="38"/>
      <c r="Q4990" s="38"/>
      <c r="R4990" s="178"/>
      <c r="S4990" s="38"/>
      <c r="T4990" s="178"/>
      <c r="U4990" s="38"/>
      <c r="AA4990" s="8"/>
      <c r="AB4990" s="366"/>
    </row>
    <row r="4991" spans="15:28">
      <c r="O4991" s="177"/>
      <c r="P4991" s="38"/>
      <c r="Q4991" s="38"/>
      <c r="R4991" s="178"/>
      <c r="S4991" s="38"/>
      <c r="T4991" s="178"/>
      <c r="U4991" s="38"/>
      <c r="AA4991" s="8"/>
      <c r="AB4991" s="366"/>
    </row>
    <row r="4992" spans="15:28">
      <c r="O4992" s="177"/>
      <c r="P4992" s="38"/>
      <c r="Q4992" s="38"/>
      <c r="R4992" s="178"/>
      <c r="S4992" s="38"/>
      <c r="T4992" s="178"/>
      <c r="U4992" s="38"/>
      <c r="AA4992" s="8"/>
      <c r="AB4992" s="366"/>
    </row>
    <row r="4993" spans="15:28">
      <c r="O4993" s="177"/>
      <c r="P4993" s="38"/>
      <c r="Q4993" s="38"/>
      <c r="R4993" s="178"/>
      <c r="S4993" s="38"/>
      <c r="T4993" s="178"/>
      <c r="U4993" s="38"/>
      <c r="AA4993" s="8"/>
      <c r="AB4993" s="366"/>
    </row>
    <row r="4994" spans="15:28">
      <c r="O4994" s="177"/>
      <c r="P4994" s="38"/>
      <c r="Q4994" s="38"/>
      <c r="R4994" s="178"/>
      <c r="S4994" s="38"/>
      <c r="T4994" s="178"/>
      <c r="U4994" s="38"/>
      <c r="AA4994" s="8"/>
      <c r="AB4994" s="366"/>
    </row>
    <row r="4995" spans="15:28">
      <c r="O4995" s="177"/>
      <c r="P4995" s="38"/>
      <c r="Q4995" s="38"/>
      <c r="R4995" s="178"/>
      <c r="S4995" s="38"/>
      <c r="T4995" s="178"/>
      <c r="U4995" s="38"/>
      <c r="AA4995" s="8"/>
      <c r="AB4995" s="366"/>
    </row>
    <row r="4996" spans="15:28">
      <c r="O4996" s="177"/>
      <c r="P4996" s="38"/>
      <c r="Q4996" s="38"/>
      <c r="R4996" s="178"/>
      <c r="S4996" s="38"/>
      <c r="T4996" s="178"/>
      <c r="U4996" s="38"/>
      <c r="AA4996" s="8"/>
      <c r="AB4996" s="366"/>
    </row>
    <row r="4997" spans="15:28">
      <c r="O4997" s="177"/>
      <c r="P4997" s="38"/>
      <c r="Q4997" s="38"/>
      <c r="R4997" s="178"/>
      <c r="S4997" s="38"/>
      <c r="T4997" s="178"/>
      <c r="U4997" s="38"/>
      <c r="AA4997" s="8"/>
      <c r="AB4997" s="366"/>
    </row>
    <row r="4998" spans="15:28">
      <c r="O4998" s="177"/>
      <c r="P4998" s="38"/>
      <c r="Q4998" s="38"/>
      <c r="R4998" s="178"/>
      <c r="S4998" s="38"/>
      <c r="T4998" s="178"/>
      <c r="U4998" s="38"/>
      <c r="AA4998" s="8"/>
      <c r="AB4998" s="366"/>
    </row>
    <row r="4999" spans="15:28">
      <c r="O4999" s="177"/>
      <c r="P4999" s="38"/>
      <c r="Q4999" s="38"/>
      <c r="R4999" s="178"/>
      <c r="S4999" s="38"/>
      <c r="T4999" s="178"/>
      <c r="U4999" s="38"/>
      <c r="AA4999" s="8"/>
      <c r="AB4999" s="366"/>
    </row>
    <row r="5000" spans="15:28">
      <c r="O5000" s="177"/>
      <c r="P5000" s="38"/>
      <c r="Q5000" s="38"/>
      <c r="R5000" s="178"/>
      <c r="S5000" s="38"/>
      <c r="T5000" s="178"/>
      <c r="U5000" s="38"/>
      <c r="AA5000" s="8"/>
      <c r="AB5000" s="366"/>
    </row>
    <row r="5001" spans="15:28">
      <c r="O5001" s="177"/>
      <c r="P5001" s="38"/>
      <c r="Q5001" s="38"/>
      <c r="R5001" s="178"/>
      <c r="S5001" s="38"/>
      <c r="T5001" s="178"/>
      <c r="U5001" s="38"/>
      <c r="AA5001" s="8"/>
      <c r="AB5001" s="366"/>
    </row>
    <row r="5002" spans="15:28">
      <c r="O5002" s="177"/>
      <c r="P5002" s="38"/>
      <c r="Q5002" s="38"/>
      <c r="R5002" s="178"/>
      <c r="S5002" s="38"/>
      <c r="T5002" s="178"/>
      <c r="U5002" s="38"/>
      <c r="AA5002" s="8"/>
      <c r="AB5002" s="366"/>
    </row>
    <row r="5003" spans="15:28">
      <c r="O5003" s="177"/>
      <c r="P5003" s="38"/>
      <c r="Q5003" s="38"/>
      <c r="R5003" s="178"/>
      <c r="S5003" s="38"/>
      <c r="T5003" s="178"/>
      <c r="U5003" s="38"/>
      <c r="AA5003" s="8"/>
      <c r="AB5003" s="366"/>
    </row>
    <row r="5004" spans="15:28">
      <c r="O5004" s="177"/>
      <c r="P5004" s="38"/>
      <c r="Q5004" s="38"/>
      <c r="R5004" s="178"/>
      <c r="S5004" s="38"/>
      <c r="T5004" s="178"/>
      <c r="U5004" s="38"/>
      <c r="AA5004" s="8"/>
      <c r="AB5004" s="366"/>
    </row>
    <row r="5005" spans="15:28">
      <c r="O5005" s="177"/>
      <c r="P5005" s="38"/>
      <c r="Q5005" s="38"/>
      <c r="R5005" s="178"/>
      <c r="S5005" s="38"/>
      <c r="T5005" s="178"/>
      <c r="U5005" s="38"/>
      <c r="AA5005" s="8"/>
      <c r="AB5005" s="366"/>
    </row>
    <row r="5006" spans="15:28">
      <c r="O5006" s="177"/>
      <c r="P5006" s="38"/>
      <c r="Q5006" s="38"/>
      <c r="R5006" s="178"/>
      <c r="S5006" s="38"/>
      <c r="T5006" s="178"/>
      <c r="U5006" s="38"/>
      <c r="AA5006" s="8"/>
      <c r="AB5006" s="366"/>
    </row>
    <row r="5007" spans="15:28">
      <c r="O5007" s="177"/>
      <c r="P5007" s="38"/>
      <c r="Q5007" s="38"/>
      <c r="R5007" s="178"/>
      <c r="S5007" s="38"/>
      <c r="T5007" s="178"/>
      <c r="U5007" s="38"/>
      <c r="AA5007" s="8"/>
      <c r="AB5007" s="366"/>
    </row>
    <row r="5008" spans="15:28">
      <c r="O5008" s="177"/>
      <c r="P5008" s="38"/>
      <c r="Q5008" s="38"/>
      <c r="R5008" s="178"/>
      <c r="S5008" s="38"/>
      <c r="T5008" s="178"/>
      <c r="U5008" s="38"/>
      <c r="AA5008" s="8"/>
      <c r="AB5008" s="366"/>
    </row>
    <row r="5009" spans="15:28">
      <c r="O5009" s="177"/>
      <c r="P5009" s="38"/>
      <c r="Q5009" s="38"/>
      <c r="R5009" s="178"/>
      <c r="S5009" s="38"/>
      <c r="T5009" s="178"/>
      <c r="U5009" s="38"/>
      <c r="AA5009" s="8"/>
      <c r="AB5009" s="366"/>
    </row>
    <row r="5010" spans="15:28">
      <c r="O5010" s="177"/>
      <c r="P5010" s="38"/>
      <c r="Q5010" s="38"/>
      <c r="R5010" s="178"/>
      <c r="S5010" s="38"/>
      <c r="T5010" s="178"/>
      <c r="U5010" s="38"/>
      <c r="AA5010" s="8"/>
      <c r="AB5010" s="366"/>
    </row>
    <row r="5011" spans="15:28">
      <c r="O5011" s="177"/>
      <c r="P5011" s="38"/>
      <c r="Q5011" s="38"/>
      <c r="R5011" s="178"/>
      <c r="S5011" s="38"/>
      <c r="T5011" s="178"/>
      <c r="U5011" s="38"/>
      <c r="AA5011" s="8"/>
      <c r="AB5011" s="366"/>
    </row>
    <row r="5012" spans="15:28">
      <c r="O5012" s="177"/>
      <c r="P5012" s="38"/>
      <c r="Q5012" s="38"/>
      <c r="R5012" s="178"/>
      <c r="S5012" s="38"/>
      <c r="T5012" s="178"/>
      <c r="U5012" s="38"/>
      <c r="AA5012" s="8"/>
      <c r="AB5012" s="366"/>
    </row>
    <row r="5013" spans="15:28">
      <c r="O5013" s="177"/>
      <c r="P5013" s="38"/>
      <c r="Q5013" s="38"/>
      <c r="R5013" s="178"/>
      <c r="S5013" s="38"/>
      <c r="T5013" s="178"/>
      <c r="U5013" s="38"/>
      <c r="AA5013" s="8"/>
      <c r="AB5013" s="366"/>
    </row>
    <row r="5014" spans="15:28">
      <c r="O5014" s="177"/>
      <c r="P5014" s="38"/>
      <c r="Q5014" s="38"/>
      <c r="R5014" s="178"/>
      <c r="S5014" s="38"/>
      <c r="T5014" s="178"/>
      <c r="U5014" s="38"/>
      <c r="AA5014" s="8"/>
      <c r="AB5014" s="366"/>
    </row>
    <row r="5015" spans="15:28">
      <c r="O5015" s="177"/>
      <c r="P5015" s="38"/>
      <c r="Q5015" s="38"/>
      <c r="R5015" s="178"/>
      <c r="S5015" s="38"/>
      <c r="T5015" s="178"/>
      <c r="U5015" s="38"/>
      <c r="AA5015" s="8"/>
      <c r="AB5015" s="366"/>
    </row>
    <row r="5016" spans="15:28">
      <c r="O5016" s="177"/>
      <c r="P5016" s="38"/>
      <c r="Q5016" s="38"/>
      <c r="R5016" s="178"/>
      <c r="S5016" s="38"/>
      <c r="T5016" s="178"/>
      <c r="U5016" s="38"/>
      <c r="AA5016" s="8"/>
      <c r="AB5016" s="366"/>
    </row>
    <row r="5017" spans="15:28">
      <c r="O5017" s="177"/>
      <c r="P5017" s="38"/>
      <c r="Q5017" s="38"/>
      <c r="R5017" s="178"/>
      <c r="S5017" s="38"/>
      <c r="T5017" s="178"/>
      <c r="U5017" s="38"/>
      <c r="AA5017" s="8"/>
      <c r="AB5017" s="366"/>
    </row>
    <row r="5018" spans="15:28">
      <c r="O5018" s="177"/>
      <c r="P5018" s="38"/>
      <c r="Q5018" s="38"/>
      <c r="R5018" s="178"/>
      <c r="S5018" s="38"/>
      <c r="T5018" s="178"/>
      <c r="U5018" s="38"/>
      <c r="AA5018" s="8"/>
      <c r="AB5018" s="366"/>
    </row>
    <row r="5019" spans="15:28">
      <c r="O5019" s="177"/>
      <c r="P5019" s="38"/>
      <c r="Q5019" s="38"/>
      <c r="R5019" s="178"/>
      <c r="S5019" s="38"/>
      <c r="T5019" s="178"/>
      <c r="U5019" s="38"/>
      <c r="AA5019" s="8"/>
      <c r="AB5019" s="366"/>
    </row>
    <row r="5020" spans="15:28">
      <c r="O5020" s="177"/>
      <c r="P5020" s="38"/>
      <c r="Q5020" s="38"/>
      <c r="R5020" s="178"/>
      <c r="S5020" s="38"/>
      <c r="T5020" s="178"/>
      <c r="U5020" s="38"/>
      <c r="AA5020" s="8"/>
      <c r="AB5020" s="366"/>
    </row>
    <row r="5021" spans="15:28">
      <c r="O5021" s="177"/>
      <c r="P5021" s="38"/>
      <c r="Q5021" s="38"/>
      <c r="R5021" s="178"/>
      <c r="S5021" s="38"/>
      <c r="T5021" s="178"/>
      <c r="U5021" s="38"/>
      <c r="AA5021" s="8"/>
      <c r="AB5021" s="366"/>
    </row>
    <row r="5022" spans="15:28">
      <c r="O5022" s="177"/>
      <c r="P5022" s="38"/>
      <c r="Q5022" s="38"/>
      <c r="R5022" s="178"/>
      <c r="S5022" s="38"/>
      <c r="T5022" s="178"/>
      <c r="U5022" s="38"/>
      <c r="AA5022" s="8"/>
      <c r="AB5022" s="366"/>
    </row>
    <row r="5023" spans="15:28">
      <c r="O5023" s="177"/>
      <c r="P5023" s="38"/>
      <c r="Q5023" s="38"/>
      <c r="R5023" s="178"/>
      <c r="S5023" s="38"/>
      <c r="T5023" s="178"/>
      <c r="U5023" s="38"/>
      <c r="AA5023" s="8"/>
      <c r="AB5023" s="366"/>
    </row>
    <row r="5024" spans="15:28">
      <c r="O5024" s="177"/>
      <c r="P5024" s="38"/>
      <c r="Q5024" s="38"/>
      <c r="R5024" s="178"/>
      <c r="S5024" s="38"/>
      <c r="T5024" s="178"/>
      <c r="U5024" s="38"/>
      <c r="AA5024" s="8"/>
      <c r="AB5024" s="366"/>
    </row>
    <row r="5025" spans="15:28">
      <c r="O5025" s="177"/>
      <c r="P5025" s="38"/>
      <c r="Q5025" s="38"/>
      <c r="R5025" s="178"/>
      <c r="S5025" s="38"/>
      <c r="T5025" s="178"/>
      <c r="U5025" s="38"/>
      <c r="AA5025" s="8"/>
      <c r="AB5025" s="366"/>
    </row>
    <row r="5026" spans="15:28">
      <c r="O5026" s="177"/>
      <c r="P5026" s="38"/>
      <c r="Q5026" s="38"/>
      <c r="R5026" s="178"/>
      <c r="S5026" s="38"/>
      <c r="T5026" s="178"/>
      <c r="U5026" s="38"/>
      <c r="AA5026" s="8"/>
      <c r="AB5026" s="366"/>
    </row>
    <row r="5027" spans="15:28">
      <c r="O5027" s="177"/>
      <c r="P5027" s="38"/>
      <c r="Q5027" s="38"/>
      <c r="R5027" s="178"/>
      <c r="S5027" s="38"/>
      <c r="T5027" s="178"/>
      <c r="U5027" s="38"/>
      <c r="AA5027" s="8"/>
      <c r="AB5027" s="366"/>
    </row>
    <row r="5028" spans="15:28">
      <c r="O5028" s="177"/>
      <c r="P5028" s="38"/>
      <c r="Q5028" s="38"/>
      <c r="R5028" s="178"/>
      <c r="S5028" s="38"/>
      <c r="T5028" s="178"/>
      <c r="U5028" s="38"/>
      <c r="AA5028" s="8"/>
      <c r="AB5028" s="366"/>
    </row>
    <row r="5029" spans="15:28">
      <c r="O5029" s="177"/>
      <c r="P5029" s="38"/>
      <c r="Q5029" s="38"/>
      <c r="R5029" s="178"/>
      <c r="S5029" s="38"/>
      <c r="T5029" s="178"/>
      <c r="U5029" s="38"/>
      <c r="AA5029" s="8"/>
      <c r="AB5029" s="366"/>
    </row>
    <row r="5030" spans="15:28">
      <c r="O5030" s="177"/>
      <c r="P5030" s="38"/>
      <c r="Q5030" s="38"/>
      <c r="R5030" s="178"/>
      <c r="S5030" s="38"/>
      <c r="T5030" s="178"/>
      <c r="U5030" s="38"/>
      <c r="AA5030" s="8"/>
      <c r="AB5030" s="366"/>
    </row>
    <row r="5031" spans="15:28">
      <c r="O5031" s="177"/>
      <c r="P5031" s="38"/>
      <c r="Q5031" s="38"/>
      <c r="R5031" s="178"/>
      <c r="S5031" s="38"/>
      <c r="T5031" s="178"/>
      <c r="U5031" s="38"/>
      <c r="AA5031" s="8"/>
      <c r="AB5031" s="366"/>
    </row>
    <row r="5032" spans="15:28">
      <c r="O5032" s="177"/>
      <c r="P5032" s="38"/>
      <c r="Q5032" s="38"/>
      <c r="R5032" s="178"/>
      <c r="S5032" s="38"/>
      <c r="T5032" s="178"/>
      <c r="U5032" s="38"/>
      <c r="AA5032" s="8"/>
      <c r="AB5032" s="366"/>
    </row>
    <row r="5033" spans="15:28">
      <c r="O5033" s="177"/>
      <c r="P5033" s="38"/>
      <c r="Q5033" s="38"/>
      <c r="R5033" s="178"/>
      <c r="S5033" s="38"/>
      <c r="T5033" s="178"/>
      <c r="U5033" s="38"/>
      <c r="AA5033" s="8"/>
      <c r="AB5033" s="366"/>
    </row>
    <row r="5034" spans="15:28">
      <c r="O5034" s="177"/>
      <c r="P5034" s="38"/>
      <c r="Q5034" s="38"/>
      <c r="R5034" s="178"/>
      <c r="S5034" s="38"/>
      <c r="T5034" s="178"/>
      <c r="U5034" s="38"/>
      <c r="AA5034" s="8"/>
      <c r="AB5034" s="366"/>
    </row>
    <row r="5035" spans="15:28">
      <c r="O5035" s="177"/>
      <c r="P5035" s="38"/>
      <c r="Q5035" s="38"/>
      <c r="R5035" s="178"/>
      <c r="S5035" s="38"/>
      <c r="T5035" s="178"/>
      <c r="U5035" s="38"/>
      <c r="AA5035" s="8"/>
      <c r="AB5035" s="366"/>
    </row>
    <row r="5036" spans="15:28">
      <c r="O5036" s="177"/>
      <c r="P5036" s="38"/>
      <c r="Q5036" s="38"/>
      <c r="R5036" s="178"/>
      <c r="S5036" s="38"/>
      <c r="T5036" s="178"/>
      <c r="U5036" s="38"/>
      <c r="AA5036" s="8"/>
      <c r="AB5036" s="366"/>
    </row>
    <row r="5037" spans="15:28">
      <c r="O5037" s="177"/>
      <c r="P5037" s="38"/>
      <c r="Q5037" s="38"/>
      <c r="R5037" s="178"/>
      <c r="S5037" s="38"/>
      <c r="T5037" s="178"/>
      <c r="U5037" s="38"/>
      <c r="AA5037" s="8"/>
      <c r="AB5037" s="366"/>
    </row>
    <row r="5038" spans="15:28">
      <c r="O5038" s="177"/>
      <c r="P5038" s="38"/>
      <c r="Q5038" s="38"/>
      <c r="R5038" s="178"/>
      <c r="S5038" s="38"/>
      <c r="T5038" s="178"/>
      <c r="U5038" s="38"/>
      <c r="AA5038" s="8"/>
      <c r="AB5038" s="366"/>
    </row>
    <row r="5039" spans="15:28">
      <c r="O5039" s="177"/>
      <c r="P5039" s="38"/>
      <c r="Q5039" s="38"/>
      <c r="R5039" s="178"/>
      <c r="S5039" s="38"/>
      <c r="T5039" s="178"/>
      <c r="U5039" s="38"/>
      <c r="AA5039" s="8"/>
      <c r="AB5039" s="366"/>
    </row>
    <row r="5040" spans="15:28">
      <c r="O5040" s="177"/>
      <c r="P5040" s="38"/>
      <c r="Q5040" s="38"/>
      <c r="R5040" s="178"/>
      <c r="S5040" s="38"/>
      <c r="T5040" s="178"/>
      <c r="U5040" s="38"/>
      <c r="AA5040" s="8"/>
      <c r="AB5040" s="366"/>
    </row>
    <row r="5041" spans="15:28">
      <c r="O5041" s="177"/>
      <c r="P5041" s="38"/>
      <c r="Q5041" s="38"/>
      <c r="R5041" s="178"/>
      <c r="S5041" s="38"/>
      <c r="T5041" s="178"/>
      <c r="U5041" s="38"/>
      <c r="AA5041" s="8"/>
      <c r="AB5041" s="366"/>
    </row>
    <row r="5042" spans="15:28">
      <c r="O5042" s="177"/>
      <c r="P5042" s="38"/>
      <c r="Q5042" s="38"/>
      <c r="R5042" s="178"/>
      <c r="S5042" s="38"/>
      <c r="T5042" s="178"/>
      <c r="U5042" s="38"/>
      <c r="AA5042" s="8"/>
      <c r="AB5042" s="366"/>
    </row>
    <row r="5043" spans="15:28">
      <c r="O5043" s="177"/>
      <c r="P5043" s="38"/>
      <c r="Q5043" s="38"/>
      <c r="R5043" s="178"/>
      <c r="S5043" s="38"/>
      <c r="T5043" s="178"/>
      <c r="U5043" s="38"/>
      <c r="AA5043" s="8"/>
      <c r="AB5043" s="366"/>
    </row>
    <row r="5044" spans="15:28">
      <c r="O5044" s="177"/>
      <c r="P5044" s="38"/>
      <c r="Q5044" s="38"/>
      <c r="R5044" s="178"/>
      <c r="S5044" s="38"/>
      <c r="T5044" s="178"/>
      <c r="U5044" s="38"/>
      <c r="AA5044" s="8"/>
      <c r="AB5044" s="366"/>
    </row>
    <row r="5045" spans="15:28">
      <c r="O5045" s="177"/>
      <c r="P5045" s="38"/>
      <c r="Q5045" s="38"/>
      <c r="R5045" s="178"/>
      <c r="S5045" s="38"/>
      <c r="T5045" s="178"/>
      <c r="U5045" s="38"/>
      <c r="AA5045" s="8"/>
      <c r="AB5045" s="366"/>
    </row>
    <row r="5046" spans="15:28">
      <c r="O5046" s="177"/>
      <c r="P5046" s="38"/>
      <c r="Q5046" s="38"/>
      <c r="R5046" s="178"/>
      <c r="S5046" s="38"/>
      <c r="T5046" s="178"/>
      <c r="U5046" s="38"/>
      <c r="AA5046" s="8"/>
      <c r="AB5046" s="366"/>
    </row>
    <row r="5047" spans="15:28">
      <c r="O5047" s="177"/>
      <c r="P5047" s="38"/>
      <c r="Q5047" s="38"/>
      <c r="R5047" s="178"/>
      <c r="S5047" s="38"/>
      <c r="T5047" s="178"/>
      <c r="U5047" s="38"/>
      <c r="AA5047" s="8"/>
      <c r="AB5047" s="366"/>
    </row>
    <row r="5048" spans="15:28">
      <c r="O5048" s="177"/>
      <c r="P5048" s="38"/>
      <c r="Q5048" s="38"/>
      <c r="R5048" s="178"/>
      <c r="S5048" s="38"/>
      <c r="T5048" s="178"/>
      <c r="U5048" s="38"/>
      <c r="AA5048" s="8"/>
      <c r="AB5048" s="366"/>
    </row>
    <row r="5049" spans="15:28">
      <c r="O5049" s="177"/>
      <c r="P5049" s="38"/>
      <c r="Q5049" s="38"/>
      <c r="R5049" s="178"/>
      <c r="S5049" s="38"/>
      <c r="T5049" s="178"/>
      <c r="U5049" s="38"/>
      <c r="AA5049" s="8"/>
      <c r="AB5049" s="366"/>
    </row>
    <row r="5050" spans="15:28">
      <c r="O5050" s="177"/>
      <c r="P5050" s="38"/>
      <c r="Q5050" s="38"/>
      <c r="R5050" s="178"/>
      <c r="S5050" s="38"/>
      <c r="T5050" s="178"/>
      <c r="U5050" s="38"/>
      <c r="AA5050" s="8"/>
      <c r="AB5050" s="366"/>
    </row>
    <row r="5051" spans="15:28">
      <c r="O5051" s="177"/>
      <c r="P5051" s="38"/>
      <c r="Q5051" s="38"/>
      <c r="R5051" s="178"/>
      <c r="S5051" s="38"/>
      <c r="T5051" s="178"/>
      <c r="U5051" s="38"/>
      <c r="AA5051" s="8"/>
      <c r="AB5051" s="366"/>
    </row>
    <row r="5052" spans="15:28">
      <c r="O5052" s="177"/>
      <c r="P5052" s="38"/>
      <c r="Q5052" s="38"/>
      <c r="R5052" s="178"/>
      <c r="S5052" s="38"/>
      <c r="T5052" s="178"/>
      <c r="U5052" s="38"/>
      <c r="AA5052" s="8"/>
      <c r="AB5052" s="366"/>
    </row>
    <row r="5053" spans="15:28">
      <c r="O5053" s="177"/>
      <c r="P5053" s="38"/>
      <c r="Q5053" s="38"/>
      <c r="R5053" s="178"/>
      <c r="S5053" s="38"/>
      <c r="T5053" s="178"/>
      <c r="U5053" s="38"/>
      <c r="AA5053" s="8"/>
      <c r="AB5053" s="366"/>
    </row>
    <row r="5054" spans="15:28">
      <c r="O5054" s="177"/>
      <c r="P5054" s="38"/>
      <c r="Q5054" s="38"/>
      <c r="R5054" s="178"/>
      <c r="S5054" s="38"/>
      <c r="T5054" s="178"/>
      <c r="U5054" s="38"/>
      <c r="AA5054" s="8"/>
      <c r="AB5054" s="366"/>
    </row>
    <row r="5055" spans="15:28">
      <c r="O5055" s="177"/>
      <c r="P5055" s="38"/>
      <c r="Q5055" s="38"/>
      <c r="R5055" s="178"/>
      <c r="S5055" s="38"/>
      <c r="T5055" s="178"/>
      <c r="U5055" s="38"/>
      <c r="AA5055" s="8"/>
      <c r="AB5055" s="366"/>
    </row>
    <row r="5056" spans="15:28">
      <c r="O5056" s="177"/>
      <c r="P5056" s="38"/>
      <c r="Q5056" s="38"/>
      <c r="R5056" s="178"/>
      <c r="S5056" s="38"/>
      <c r="T5056" s="178"/>
      <c r="U5056" s="38"/>
      <c r="AA5056" s="8"/>
      <c r="AB5056" s="366"/>
    </row>
    <row r="5057" spans="15:28">
      <c r="O5057" s="177"/>
      <c r="P5057" s="38"/>
      <c r="Q5057" s="38"/>
      <c r="R5057" s="178"/>
      <c r="S5057" s="38"/>
      <c r="T5057" s="178"/>
      <c r="U5057" s="38"/>
      <c r="AA5057" s="8"/>
      <c r="AB5057" s="366"/>
    </row>
    <row r="5058" spans="15:28">
      <c r="O5058" s="177"/>
      <c r="P5058" s="38"/>
      <c r="Q5058" s="38"/>
      <c r="R5058" s="178"/>
      <c r="S5058" s="38"/>
      <c r="T5058" s="178"/>
      <c r="U5058" s="38"/>
      <c r="AA5058" s="8"/>
      <c r="AB5058" s="366"/>
    </row>
    <row r="5059" spans="15:28">
      <c r="O5059" s="177"/>
      <c r="P5059" s="38"/>
      <c r="Q5059" s="38"/>
      <c r="R5059" s="178"/>
      <c r="S5059" s="38"/>
      <c r="T5059" s="178"/>
      <c r="U5059" s="38"/>
      <c r="AA5059" s="8"/>
      <c r="AB5059" s="366"/>
    </row>
    <row r="5060" spans="15:28">
      <c r="O5060" s="177"/>
      <c r="P5060" s="38"/>
      <c r="Q5060" s="38"/>
      <c r="R5060" s="178"/>
      <c r="S5060" s="38"/>
      <c r="T5060" s="178"/>
      <c r="U5060" s="38"/>
      <c r="AA5060" s="8"/>
      <c r="AB5060" s="366"/>
    </row>
    <row r="5061" spans="15:28">
      <c r="O5061" s="177"/>
      <c r="P5061" s="38"/>
      <c r="Q5061" s="38"/>
      <c r="R5061" s="178"/>
      <c r="S5061" s="38"/>
      <c r="T5061" s="178"/>
      <c r="U5061" s="38"/>
      <c r="AA5061" s="8"/>
      <c r="AB5061" s="366"/>
    </row>
    <row r="5062" spans="15:28">
      <c r="O5062" s="177"/>
      <c r="P5062" s="38"/>
      <c r="Q5062" s="38"/>
      <c r="R5062" s="178"/>
      <c r="S5062" s="38"/>
      <c r="T5062" s="178"/>
      <c r="U5062" s="38"/>
      <c r="AA5062" s="8"/>
      <c r="AB5062" s="366"/>
    </row>
    <row r="5063" spans="15:28">
      <c r="O5063" s="177"/>
      <c r="P5063" s="38"/>
      <c r="Q5063" s="38"/>
      <c r="R5063" s="178"/>
      <c r="S5063" s="38"/>
      <c r="T5063" s="178"/>
      <c r="U5063" s="38"/>
      <c r="AA5063" s="8"/>
      <c r="AB5063" s="366"/>
    </row>
    <row r="5064" spans="15:28">
      <c r="O5064" s="177"/>
      <c r="P5064" s="38"/>
      <c r="Q5064" s="38"/>
      <c r="R5064" s="178"/>
      <c r="S5064" s="38"/>
      <c r="T5064" s="178"/>
      <c r="U5064" s="38"/>
      <c r="AA5064" s="8"/>
      <c r="AB5064" s="366"/>
    </row>
    <row r="5065" spans="15:28">
      <c r="O5065" s="177"/>
      <c r="P5065" s="38"/>
      <c r="Q5065" s="38"/>
      <c r="R5065" s="178"/>
      <c r="S5065" s="38"/>
      <c r="T5065" s="178"/>
      <c r="U5065" s="38"/>
      <c r="AA5065" s="8"/>
      <c r="AB5065" s="366"/>
    </row>
    <row r="5066" spans="15:28">
      <c r="O5066" s="177"/>
      <c r="P5066" s="38"/>
      <c r="Q5066" s="38"/>
      <c r="R5066" s="178"/>
      <c r="S5066" s="38"/>
      <c r="T5066" s="178"/>
      <c r="U5066" s="38"/>
      <c r="AA5066" s="8"/>
      <c r="AB5066" s="366"/>
    </row>
    <row r="5067" spans="15:28">
      <c r="O5067" s="177"/>
      <c r="P5067" s="38"/>
      <c r="Q5067" s="38"/>
      <c r="R5067" s="178"/>
      <c r="S5067" s="38"/>
      <c r="T5067" s="178"/>
      <c r="U5067" s="38"/>
      <c r="AA5067" s="8"/>
      <c r="AB5067" s="366"/>
    </row>
    <row r="5068" spans="15:28">
      <c r="O5068" s="177"/>
      <c r="P5068" s="38"/>
      <c r="Q5068" s="38"/>
      <c r="R5068" s="178"/>
      <c r="S5068" s="38"/>
      <c r="T5068" s="178"/>
      <c r="U5068" s="38"/>
      <c r="AA5068" s="8"/>
      <c r="AB5068" s="366"/>
    </row>
    <row r="5069" spans="15:28">
      <c r="O5069" s="177"/>
      <c r="P5069" s="38"/>
      <c r="Q5069" s="38"/>
      <c r="R5069" s="178"/>
      <c r="S5069" s="38"/>
      <c r="T5069" s="178"/>
      <c r="U5069" s="38"/>
      <c r="AA5069" s="8"/>
      <c r="AB5069" s="366"/>
    </row>
    <row r="5070" spans="15:28">
      <c r="O5070" s="177"/>
      <c r="P5070" s="38"/>
      <c r="Q5070" s="38"/>
      <c r="R5070" s="178"/>
      <c r="S5070" s="38"/>
      <c r="T5070" s="178"/>
      <c r="U5070" s="38"/>
      <c r="AA5070" s="8"/>
      <c r="AB5070" s="366"/>
    </row>
    <row r="5071" spans="15:28">
      <c r="O5071" s="177"/>
      <c r="P5071" s="38"/>
      <c r="Q5071" s="38"/>
      <c r="R5071" s="178"/>
      <c r="S5071" s="38"/>
      <c r="T5071" s="178"/>
      <c r="U5071" s="38"/>
      <c r="AA5071" s="8"/>
      <c r="AB5071" s="366"/>
    </row>
    <row r="5072" spans="15:28">
      <c r="O5072" s="177"/>
      <c r="P5072" s="38"/>
      <c r="Q5072" s="38"/>
      <c r="R5072" s="178"/>
      <c r="S5072" s="38"/>
      <c r="T5072" s="178"/>
      <c r="U5072" s="38"/>
      <c r="AA5072" s="8"/>
      <c r="AB5072" s="366"/>
    </row>
    <row r="5073" spans="15:28">
      <c r="O5073" s="177"/>
      <c r="P5073" s="38"/>
      <c r="Q5073" s="38"/>
      <c r="R5073" s="178"/>
      <c r="S5073" s="38"/>
      <c r="T5073" s="178"/>
      <c r="U5073" s="38"/>
      <c r="AA5073" s="8"/>
      <c r="AB5073" s="366"/>
    </row>
    <row r="5074" spans="15:28">
      <c r="O5074" s="177"/>
      <c r="P5074" s="38"/>
      <c r="Q5074" s="38"/>
      <c r="R5074" s="178"/>
      <c r="S5074" s="38"/>
      <c r="T5074" s="178"/>
      <c r="U5074" s="38"/>
      <c r="AA5074" s="8"/>
      <c r="AB5074" s="366"/>
    </row>
    <row r="5075" spans="15:28">
      <c r="O5075" s="177"/>
      <c r="P5075" s="38"/>
      <c r="Q5075" s="38"/>
      <c r="R5075" s="178"/>
      <c r="S5075" s="38"/>
      <c r="T5075" s="178"/>
      <c r="U5075" s="38"/>
      <c r="AA5075" s="8"/>
      <c r="AB5075" s="366"/>
    </row>
    <row r="5076" spans="15:28">
      <c r="O5076" s="177"/>
      <c r="P5076" s="38"/>
      <c r="Q5076" s="38"/>
      <c r="R5076" s="178"/>
      <c r="S5076" s="38"/>
      <c r="T5076" s="178"/>
      <c r="U5076" s="38"/>
      <c r="AA5076" s="8"/>
      <c r="AB5076" s="366"/>
    </row>
    <row r="5077" spans="15:28">
      <c r="O5077" s="177"/>
      <c r="P5077" s="38"/>
      <c r="Q5077" s="38"/>
      <c r="R5077" s="178"/>
      <c r="S5077" s="38"/>
      <c r="T5077" s="178"/>
      <c r="U5077" s="38"/>
      <c r="AA5077" s="8"/>
      <c r="AB5077" s="366"/>
    </row>
    <row r="5078" spans="15:28">
      <c r="O5078" s="177"/>
      <c r="P5078" s="38"/>
      <c r="Q5078" s="38"/>
      <c r="R5078" s="178"/>
      <c r="S5078" s="38"/>
      <c r="T5078" s="178"/>
      <c r="U5078" s="38"/>
      <c r="AA5078" s="8"/>
      <c r="AB5078" s="366"/>
    </row>
    <row r="5079" spans="15:28">
      <c r="O5079" s="177"/>
      <c r="P5079" s="38"/>
      <c r="Q5079" s="38"/>
      <c r="R5079" s="178"/>
      <c r="S5079" s="38"/>
      <c r="T5079" s="178"/>
      <c r="U5079" s="38"/>
      <c r="AA5079" s="8"/>
      <c r="AB5079" s="366"/>
    </row>
    <row r="5080" spans="15:28">
      <c r="O5080" s="177"/>
      <c r="P5080" s="38"/>
      <c r="Q5080" s="38"/>
      <c r="R5080" s="178"/>
      <c r="S5080" s="38"/>
      <c r="T5080" s="178"/>
      <c r="U5080" s="38"/>
      <c r="AA5080" s="8"/>
      <c r="AB5080" s="366"/>
    </row>
    <row r="5081" spans="15:28">
      <c r="O5081" s="177"/>
      <c r="P5081" s="38"/>
      <c r="Q5081" s="38"/>
      <c r="R5081" s="178"/>
      <c r="S5081" s="38"/>
      <c r="T5081" s="178"/>
      <c r="U5081" s="38"/>
      <c r="AA5081" s="8"/>
      <c r="AB5081" s="366"/>
    </row>
    <row r="5082" spans="15:28">
      <c r="O5082" s="177"/>
      <c r="P5082" s="38"/>
      <c r="Q5082" s="38"/>
      <c r="R5082" s="178"/>
      <c r="S5082" s="38"/>
      <c r="T5082" s="178"/>
      <c r="U5082" s="38"/>
      <c r="AA5082" s="8"/>
      <c r="AB5082" s="366"/>
    </row>
    <row r="5083" spans="15:28">
      <c r="O5083" s="177"/>
      <c r="P5083" s="38"/>
      <c r="Q5083" s="38"/>
      <c r="R5083" s="178"/>
      <c r="S5083" s="38"/>
      <c r="T5083" s="178"/>
      <c r="U5083" s="38"/>
      <c r="AA5083" s="8"/>
      <c r="AB5083" s="366"/>
    </row>
    <row r="5084" spans="15:28">
      <c r="O5084" s="177"/>
      <c r="P5084" s="38"/>
      <c r="Q5084" s="38"/>
      <c r="R5084" s="178"/>
      <c r="S5084" s="38"/>
      <c r="T5084" s="178"/>
      <c r="U5084" s="38"/>
      <c r="AA5084" s="8"/>
      <c r="AB5084" s="366"/>
    </row>
    <row r="5085" spans="15:28">
      <c r="O5085" s="177"/>
      <c r="P5085" s="38"/>
      <c r="Q5085" s="38"/>
      <c r="R5085" s="178"/>
      <c r="S5085" s="38"/>
      <c r="T5085" s="178"/>
      <c r="U5085" s="38"/>
      <c r="AA5085" s="8"/>
      <c r="AB5085" s="366"/>
    </row>
    <row r="5086" spans="15:28">
      <c r="O5086" s="177"/>
      <c r="P5086" s="38"/>
      <c r="Q5086" s="38"/>
      <c r="R5086" s="178"/>
      <c r="S5086" s="38"/>
      <c r="T5086" s="178"/>
      <c r="U5086" s="38"/>
      <c r="AA5086" s="8"/>
      <c r="AB5086" s="366"/>
    </row>
    <row r="5087" spans="15:28">
      <c r="O5087" s="177"/>
      <c r="P5087" s="38"/>
      <c r="Q5087" s="38"/>
      <c r="R5087" s="178"/>
      <c r="S5087" s="38"/>
      <c r="T5087" s="178"/>
      <c r="U5087" s="38"/>
      <c r="AA5087" s="8"/>
      <c r="AB5087" s="366"/>
    </row>
    <row r="5088" spans="15:28">
      <c r="O5088" s="177"/>
      <c r="P5088" s="38"/>
      <c r="Q5088" s="38"/>
      <c r="R5088" s="178"/>
      <c r="S5088" s="38"/>
      <c r="T5088" s="178"/>
      <c r="U5088" s="38"/>
      <c r="AA5088" s="8"/>
      <c r="AB5088" s="366"/>
    </row>
    <row r="5089" spans="15:28">
      <c r="O5089" s="177"/>
      <c r="P5089" s="38"/>
      <c r="Q5089" s="38"/>
      <c r="R5089" s="178"/>
      <c r="S5089" s="38"/>
      <c r="T5089" s="178"/>
      <c r="U5089" s="38"/>
      <c r="AA5089" s="8"/>
      <c r="AB5089" s="366"/>
    </row>
    <row r="5090" spans="15:28">
      <c r="O5090" s="177"/>
      <c r="P5090" s="38"/>
      <c r="Q5090" s="38"/>
      <c r="R5090" s="178"/>
      <c r="S5090" s="38"/>
      <c r="T5090" s="178"/>
      <c r="U5090" s="38"/>
      <c r="AA5090" s="8"/>
      <c r="AB5090" s="366"/>
    </row>
    <row r="5091" spans="15:28">
      <c r="O5091" s="177"/>
      <c r="P5091" s="38"/>
      <c r="Q5091" s="38"/>
      <c r="R5091" s="178"/>
      <c r="S5091" s="38"/>
      <c r="T5091" s="178"/>
      <c r="U5091" s="38"/>
      <c r="AA5091" s="8"/>
      <c r="AB5091" s="366"/>
    </row>
    <row r="5092" spans="15:28">
      <c r="O5092" s="177"/>
      <c r="P5092" s="38"/>
      <c r="Q5092" s="38"/>
      <c r="R5092" s="178"/>
      <c r="S5092" s="38"/>
      <c r="T5092" s="178"/>
      <c r="U5092" s="38"/>
      <c r="AA5092" s="8"/>
      <c r="AB5092" s="366"/>
    </row>
    <row r="5093" spans="15:28">
      <c r="O5093" s="177"/>
      <c r="P5093" s="38"/>
      <c r="Q5093" s="38"/>
      <c r="R5093" s="178"/>
      <c r="S5093" s="38"/>
      <c r="T5093" s="178"/>
      <c r="U5093" s="38"/>
      <c r="AA5093" s="8"/>
      <c r="AB5093" s="366"/>
    </row>
    <row r="5094" spans="15:28">
      <c r="O5094" s="177"/>
      <c r="P5094" s="38"/>
      <c r="Q5094" s="38"/>
      <c r="R5094" s="178"/>
      <c r="S5094" s="38"/>
      <c r="T5094" s="178"/>
      <c r="U5094" s="38"/>
      <c r="AA5094" s="8"/>
      <c r="AB5094" s="366"/>
    </row>
    <row r="5095" spans="15:28">
      <c r="O5095" s="177"/>
      <c r="P5095" s="38"/>
      <c r="Q5095" s="38"/>
      <c r="R5095" s="178"/>
      <c r="S5095" s="38"/>
      <c r="T5095" s="178"/>
      <c r="U5095" s="38"/>
      <c r="AA5095" s="8"/>
      <c r="AB5095" s="366"/>
    </row>
    <row r="5096" spans="15:28">
      <c r="O5096" s="177"/>
      <c r="P5096" s="38"/>
      <c r="Q5096" s="38"/>
      <c r="R5096" s="178"/>
      <c r="S5096" s="38"/>
      <c r="T5096" s="178"/>
      <c r="U5096" s="38"/>
      <c r="AA5096" s="8"/>
      <c r="AB5096" s="366"/>
    </row>
    <row r="5097" spans="15:28">
      <c r="O5097" s="177"/>
      <c r="P5097" s="38"/>
      <c r="Q5097" s="38"/>
      <c r="R5097" s="178"/>
      <c r="S5097" s="38"/>
      <c r="T5097" s="178"/>
      <c r="U5097" s="38"/>
      <c r="AA5097" s="8"/>
      <c r="AB5097" s="366"/>
    </row>
    <row r="5098" spans="15:28">
      <c r="O5098" s="177"/>
      <c r="P5098" s="38"/>
      <c r="Q5098" s="38"/>
      <c r="R5098" s="178"/>
      <c r="S5098" s="38"/>
      <c r="T5098" s="178"/>
      <c r="U5098" s="38"/>
      <c r="AA5098" s="8"/>
      <c r="AB5098" s="366"/>
    </row>
    <row r="5099" spans="15:28">
      <c r="O5099" s="177"/>
      <c r="P5099" s="38"/>
      <c r="Q5099" s="38"/>
      <c r="R5099" s="178"/>
      <c r="S5099" s="38"/>
      <c r="T5099" s="178"/>
      <c r="U5099" s="38"/>
      <c r="AA5099" s="8"/>
      <c r="AB5099" s="366"/>
    </row>
    <row r="5100" spans="15:28">
      <c r="O5100" s="177"/>
      <c r="P5100" s="38"/>
      <c r="Q5100" s="38"/>
      <c r="R5100" s="178"/>
      <c r="S5100" s="38"/>
      <c r="T5100" s="178"/>
      <c r="U5100" s="38"/>
      <c r="AA5100" s="8"/>
      <c r="AB5100" s="366"/>
    </row>
    <row r="5101" spans="15:28">
      <c r="O5101" s="177"/>
      <c r="P5101" s="38"/>
      <c r="Q5101" s="38"/>
      <c r="R5101" s="178"/>
      <c r="S5101" s="38"/>
      <c r="T5101" s="178"/>
      <c r="U5101" s="38"/>
      <c r="AA5101" s="8"/>
      <c r="AB5101" s="366"/>
    </row>
    <row r="5102" spans="15:28">
      <c r="O5102" s="177"/>
      <c r="P5102" s="38"/>
      <c r="Q5102" s="38"/>
      <c r="R5102" s="178"/>
      <c r="S5102" s="38"/>
      <c r="T5102" s="178"/>
      <c r="U5102" s="38"/>
      <c r="AA5102" s="8"/>
      <c r="AB5102" s="366"/>
    </row>
    <row r="5103" spans="15:28">
      <c r="O5103" s="177"/>
      <c r="P5103" s="38"/>
      <c r="Q5103" s="38"/>
      <c r="R5103" s="178"/>
      <c r="S5103" s="38"/>
      <c r="T5103" s="178"/>
      <c r="U5103" s="38"/>
      <c r="AA5103" s="8"/>
      <c r="AB5103" s="366"/>
    </row>
    <row r="5104" spans="15:28">
      <c r="O5104" s="177"/>
      <c r="P5104" s="38"/>
      <c r="Q5104" s="38"/>
      <c r="R5104" s="178"/>
      <c r="S5104" s="38"/>
      <c r="T5104" s="178"/>
      <c r="U5104" s="38"/>
      <c r="AA5104" s="8"/>
      <c r="AB5104" s="366"/>
    </row>
    <row r="5105" spans="15:28">
      <c r="O5105" s="177"/>
      <c r="P5105" s="38"/>
      <c r="Q5105" s="38"/>
      <c r="R5105" s="178"/>
      <c r="S5105" s="38"/>
      <c r="T5105" s="178"/>
      <c r="U5105" s="38"/>
      <c r="AA5105" s="8"/>
      <c r="AB5105" s="366"/>
    </row>
    <row r="5106" spans="15:28">
      <c r="O5106" s="177"/>
      <c r="P5106" s="38"/>
      <c r="Q5106" s="38"/>
      <c r="R5106" s="178"/>
      <c r="S5106" s="38"/>
      <c r="T5106" s="178"/>
      <c r="U5106" s="38"/>
      <c r="AA5106" s="8"/>
      <c r="AB5106" s="366"/>
    </row>
    <row r="5107" spans="15:28">
      <c r="O5107" s="177"/>
      <c r="P5107" s="38"/>
      <c r="Q5107" s="38"/>
      <c r="R5107" s="178"/>
      <c r="S5107" s="38"/>
      <c r="T5107" s="178"/>
      <c r="U5107" s="38"/>
      <c r="AA5107" s="8"/>
      <c r="AB5107" s="366"/>
    </row>
    <row r="5108" spans="15:28">
      <c r="O5108" s="177"/>
      <c r="P5108" s="38"/>
      <c r="Q5108" s="38"/>
      <c r="R5108" s="178"/>
      <c r="S5108" s="38"/>
      <c r="T5108" s="178"/>
      <c r="U5108" s="38"/>
      <c r="AA5108" s="8"/>
      <c r="AB5108" s="366"/>
    </row>
    <row r="5109" spans="15:28">
      <c r="O5109" s="177"/>
      <c r="P5109" s="38"/>
      <c r="Q5109" s="38"/>
      <c r="R5109" s="178"/>
      <c r="S5109" s="38"/>
      <c r="T5109" s="178"/>
      <c r="U5109" s="38"/>
      <c r="AA5109" s="8"/>
      <c r="AB5109" s="366"/>
    </row>
    <row r="5110" spans="15:28">
      <c r="O5110" s="177"/>
      <c r="P5110" s="38"/>
      <c r="Q5110" s="38"/>
      <c r="R5110" s="178"/>
      <c r="S5110" s="38"/>
      <c r="T5110" s="178"/>
      <c r="U5110" s="38"/>
      <c r="AA5110" s="8"/>
      <c r="AB5110" s="366"/>
    </row>
    <row r="5111" spans="15:28">
      <c r="O5111" s="177"/>
      <c r="P5111" s="38"/>
      <c r="Q5111" s="38"/>
      <c r="R5111" s="178"/>
      <c r="S5111" s="38"/>
      <c r="T5111" s="178"/>
      <c r="U5111" s="38"/>
      <c r="AA5111" s="8"/>
      <c r="AB5111" s="366"/>
    </row>
    <row r="5112" spans="15:28">
      <c r="O5112" s="177"/>
      <c r="P5112" s="38"/>
      <c r="Q5112" s="38"/>
      <c r="R5112" s="178"/>
      <c r="S5112" s="38"/>
      <c r="T5112" s="178"/>
      <c r="U5112" s="38"/>
      <c r="AA5112" s="8"/>
      <c r="AB5112" s="366"/>
    </row>
    <row r="5113" spans="15:28">
      <c r="O5113" s="177"/>
      <c r="P5113" s="38"/>
      <c r="Q5113" s="38"/>
      <c r="R5113" s="178"/>
      <c r="S5113" s="38"/>
      <c r="T5113" s="178"/>
      <c r="U5113" s="38"/>
      <c r="AA5113" s="8"/>
      <c r="AB5113" s="366"/>
    </row>
    <row r="5114" spans="15:28">
      <c r="O5114" s="177"/>
      <c r="P5114" s="38"/>
      <c r="Q5114" s="38"/>
      <c r="R5114" s="178"/>
      <c r="S5114" s="38"/>
      <c r="T5114" s="178"/>
      <c r="U5114" s="38"/>
      <c r="AA5114" s="8"/>
      <c r="AB5114" s="366"/>
    </row>
    <row r="5115" spans="15:28">
      <c r="O5115" s="177"/>
      <c r="P5115" s="38"/>
      <c r="Q5115" s="38"/>
      <c r="R5115" s="178"/>
      <c r="S5115" s="38"/>
      <c r="T5115" s="178"/>
      <c r="U5115" s="38"/>
      <c r="AA5115" s="8"/>
      <c r="AB5115" s="366"/>
    </row>
    <row r="5116" spans="15:28">
      <c r="O5116" s="177"/>
      <c r="P5116" s="38"/>
      <c r="Q5116" s="38"/>
      <c r="R5116" s="178"/>
      <c r="S5116" s="38"/>
      <c r="T5116" s="178"/>
      <c r="U5116" s="38"/>
      <c r="AA5116" s="8"/>
      <c r="AB5116" s="366"/>
    </row>
    <row r="5117" spans="15:28">
      <c r="O5117" s="177"/>
      <c r="P5117" s="38"/>
      <c r="Q5117" s="38"/>
      <c r="R5117" s="178"/>
      <c r="S5117" s="38"/>
      <c r="T5117" s="178"/>
      <c r="U5117" s="38"/>
      <c r="AA5117" s="8"/>
      <c r="AB5117" s="366"/>
    </row>
    <row r="5118" spans="15:28">
      <c r="O5118" s="177"/>
      <c r="P5118" s="38"/>
      <c r="Q5118" s="38"/>
      <c r="R5118" s="178"/>
      <c r="S5118" s="38"/>
      <c r="T5118" s="178"/>
      <c r="U5118" s="38"/>
      <c r="AA5118" s="8"/>
      <c r="AB5118" s="366"/>
    </row>
    <row r="5119" spans="15:28">
      <c r="O5119" s="177"/>
      <c r="P5119" s="38"/>
      <c r="Q5119" s="38"/>
      <c r="R5119" s="178"/>
      <c r="S5119" s="38"/>
      <c r="T5119" s="178"/>
      <c r="U5119" s="38"/>
      <c r="AA5119" s="8"/>
      <c r="AB5119" s="366"/>
    </row>
    <row r="5120" spans="15:28">
      <c r="O5120" s="177"/>
      <c r="P5120" s="38"/>
      <c r="Q5120" s="38"/>
      <c r="R5120" s="178"/>
      <c r="S5120" s="38"/>
      <c r="T5120" s="178"/>
      <c r="U5120" s="38"/>
      <c r="AA5120" s="8"/>
      <c r="AB5120" s="366"/>
    </row>
    <row r="5121" spans="15:28">
      <c r="O5121" s="177"/>
      <c r="P5121" s="38"/>
      <c r="Q5121" s="38"/>
      <c r="R5121" s="178"/>
      <c r="S5121" s="38"/>
      <c r="T5121" s="178"/>
      <c r="U5121" s="38"/>
      <c r="AA5121" s="8"/>
      <c r="AB5121" s="366"/>
    </row>
    <row r="5122" spans="15:28">
      <c r="O5122" s="177"/>
      <c r="P5122" s="38"/>
      <c r="Q5122" s="38"/>
      <c r="R5122" s="178"/>
      <c r="S5122" s="38"/>
      <c r="T5122" s="178"/>
      <c r="U5122" s="38"/>
      <c r="AA5122" s="8"/>
      <c r="AB5122" s="366"/>
    </row>
    <row r="5123" spans="15:28">
      <c r="O5123" s="177"/>
      <c r="P5123" s="38"/>
      <c r="Q5123" s="38"/>
      <c r="R5123" s="178"/>
      <c r="S5123" s="38"/>
      <c r="T5123" s="178"/>
      <c r="U5123" s="38"/>
      <c r="AA5123" s="8"/>
      <c r="AB5123" s="366"/>
    </row>
    <row r="5124" spans="15:28">
      <c r="O5124" s="177"/>
      <c r="P5124" s="38"/>
      <c r="Q5124" s="38"/>
      <c r="R5124" s="178"/>
      <c r="S5124" s="38"/>
      <c r="T5124" s="178"/>
      <c r="U5124" s="38"/>
      <c r="AA5124" s="8"/>
      <c r="AB5124" s="366"/>
    </row>
    <row r="5125" spans="15:28">
      <c r="O5125" s="177"/>
      <c r="P5125" s="38"/>
      <c r="Q5125" s="38"/>
      <c r="R5125" s="178"/>
      <c r="S5125" s="38"/>
      <c r="T5125" s="178"/>
      <c r="U5125" s="38"/>
      <c r="AA5125" s="8"/>
      <c r="AB5125" s="366"/>
    </row>
    <row r="5126" spans="15:28">
      <c r="O5126" s="177"/>
      <c r="P5126" s="38"/>
      <c r="Q5126" s="38"/>
      <c r="R5126" s="178"/>
      <c r="S5126" s="38"/>
      <c r="T5126" s="178"/>
      <c r="U5126" s="38"/>
      <c r="AA5126" s="8"/>
      <c r="AB5126" s="366"/>
    </row>
    <row r="5127" spans="15:28">
      <c r="O5127" s="177"/>
      <c r="P5127" s="38"/>
      <c r="Q5127" s="38"/>
      <c r="R5127" s="178"/>
      <c r="S5127" s="38"/>
      <c r="T5127" s="178"/>
      <c r="U5127" s="38"/>
      <c r="AA5127" s="8"/>
      <c r="AB5127" s="366"/>
    </row>
    <row r="5128" spans="15:28">
      <c r="O5128" s="177"/>
      <c r="P5128" s="38"/>
      <c r="Q5128" s="38"/>
      <c r="R5128" s="178"/>
      <c r="S5128" s="38"/>
      <c r="T5128" s="178"/>
      <c r="U5128" s="38"/>
      <c r="AA5128" s="8"/>
      <c r="AB5128" s="366"/>
    </row>
    <row r="5129" spans="15:28">
      <c r="O5129" s="177"/>
      <c r="P5129" s="38"/>
      <c r="Q5129" s="38"/>
      <c r="R5129" s="178"/>
      <c r="S5129" s="38"/>
      <c r="T5129" s="178"/>
      <c r="U5129" s="38"/>
      <c r="AA5129" s="8"/>
      <c r="AB5129" s="366"/>
    </row>
    <row r="5130" spans="15:28">
      <c r="O5130" s="177"/>
      <c r="P5130" s="38"/>
      <c r="Q5130" s="38"/>
      <c r="R5130" s="178"/>
      <c r="S5130" s="38"/>
      <c r="T5130" s="178"/>
      <c r="U5130" s="38"/>
      <c r="AA5130" s="8"/>
      <c r="AB5130" s="366"/>
    </row>
    <row r="5131" spans="15:28">
      <c r="O5131" s="177"/>
      <c r="P5131" s="38"/>
      <c r="Q5131" s="38"/>
      <c r="R5131" s="178"/>
      <c r="S5131" s="38"/>
      <c r="T5131" s="178"/>
      <c r="U5131" s="38"/>
      <c r="AA5131" s="8"/>
      <c r="AB5131" s="366"/>
    </row>
    <row r="5132" spans="15:28">
      <c r="O5132" s="177"/>
      <c r="P5132" s="38"/>
      <c r="Q5132" s="38"/>
      <c r="R5132" s="178"/>
      <c r="S5132" s="38"/>
      <c r="T5132" s="178"/>
      <c r="U5132" s="38"/>
      <c r="AA5132" s="8"/>
      <c r="AB5132" s="366"/>
    </row>
    <row r="5133" spans="15:28">
      <c r="O5133" s="177"/>
      <c r="P5133" s="38"/>
      <c r="Q5133" s="38"/>
      <c r="R5133" s="178"/>
      <c r="S5133" s="38"/>
      <c r="T5133" s="178"/>
      <c r="U5133" s="38"/>
      <c r="AA5133" s="8"/>
      <c r="AB5133" s="366"/>
    </row>
    <row r="5134" spans="15:28">
      <c r="O5134" s="177"/>
      <c r="P5134" s="38"/>
      <c r="Q5134" s="38"/>
      <c r="R5134" s="178"/>
      <c r="S5134" s="38"/>
      <c r="T5134" s="178"/>
      <c r="U5134" s="38"/>
      <c r="AA5134" s="8"/>
      <c r="AB5134" s="366"/>
    </row>
    <row r="5135" spans="15:28">
      <c r="O5135" s="177"/>
      <c r="P5135" s="38"/>
      <c r="Q5135" s="38"/>
      <c r="R5135" s="178"/>
      <c r="S5135" s="38"/>
      <c r="T5135" s="178"/>
      <c r="U5135" s="38"/>
      <c r="AA5135" s="8"/>
      <c r="AB5135" s="366"/>
    </row>
    <row r="5136" spans="15:28">
      <c r="O5136" s="177"/>
      <c r="P5136" s="38"/>
      <c r="Q5136" s="38"/>
      <c r="R5136" s="178"/>
      <c r="S5136" s="38"/>
      <c r="T5136" s="178"/>
      <c r="U5136" s="38"/>
      <c r="AA5136" s="8"/>
      <c r="AB5136" s="366"/>
    </row>
    <row r="5137" spans="15:28">
      <c r="O5137" s="177"/>
      <c r="P5137" s="38"/>
      <c r="Q5137" s="38"/>
      <c r="R5137" s="178"/>
      <c r="S5137" s="38"/>
      <c r="T5137" s="178"/>
      <c r="U5137" s="38"/>
      <c r="AA5137" s="8"/>
      <c r="AB5137" s="366"/>
    </row>
    <row r="5138" spans="15:28">
      <c r="O5138" s="177"/>
      <c r="P5138" s="38"/>
      <c r="Q5138" s="38"/>
      <c r="R5138" s="178"/>
      <c r="S5138" s="38"/>
      <c r="T5138" s="178"/>
      <c r="U5138" s="38"/>
      <c r="AA5138" s="8"/>
      <c r="AB5138" s="366"/>
    </row>
    <row r="5139" spans="15:28">
      <c r="O5139" s="177"/>
      <c r="P5139" s="38"/>
      <c r="Q5139" s="38"/>
      <c r="R5139" s="178"/>
      <c r="S5139" s="38"/>
      <c r="T5139" s="178"/>
      <c r="U5139" s="38"/>
      <c r="AA5139" s="8"/>
      <c r="AB5139" s="366"/>
    </row>
    <row r="5140" spans="15:28">
      <c r="O5140" s="177"/>
      <c r="P5140" s="38"/>
      <c r="Q5140" s="38"/>
      <c r="R5140" s="178"/>
      <c r="S5140" s="38"/>
      <c r="T5140" s="178"/>
      <c r="U5140" s="38"/>
      <c r="AA5140" s="8"/>
      <c r="AB5140" s="366"/>
    </row>
    <row r="5141" spans="15:28">
      <c r="O5141" s="177"/>
      <c r="P5141" s="38"/>
      <c r="Q5141" s="38"/>
      <c r="R5141" s="178"/>
      <c r="S5141" s="38"/>
      <c r="T5141" s="178"/>
      <c r="U5141" s="38"/>
      <c r="AA5141" s="8"/>
      <c r="AB5141" s="366"/>
    </row>
    <row r="5142" spans="15:28">
      <c r="O5142" s="177"/>
      <c r="P5142" s="38"/>
      <c r="Q5142" s="38"/>
      <c r="R5142" s="178"/>
      <c r="S5142" s="38"/>
      <c r="T5142" s="178"/>
      <c r="U5142" s="38"/>
      <c r="AA5142" s="8"/>
      <c r="AB5142" s="366"/>
    </row>
    <row r="5143" spans="15:28">
      <c r="O5143" s="177"/>
      <c r="P5143" s="38"/>
      <c r="Q5143" s="38"/>
      <c r="R5143" s="178"/>
      <c r="S5143" s="38"/>
      <c r="T5143" s="178"/>
      <c r="U5143" s="38"/>
      <c r="AA5143" s="8"/>
      <c r="AB5143" s="366"/>
    </row>
    <row r="5144" spans="15:28">
      <c r="O5144" s="177"/>
      <c r="P5144" s="38"/>
      <c r="Q5144" s="38"/>
      <c r="R5144" s="178"/>
      <c r="S5144" s="38"/>
      <c r="T5144" s="178"/>
      <c r="U5144" s="38"/>
      <c r="AA5144" s="8"/>
      <c r="AB5144" s="366"/>
    </row>
    <row r="5145" spans="15:28">
      <c r="O5145" s="177"/>
      <c r="P5145" s="38"/>
      <c r="Q5145" s="38"/>
      <c r="R5145" s="178"/>
      <c r="S5145" s="38"/>
      <c r="T5145" s="178"/>
      <c r="U5145" s="38"/>
      <c r="AA5145" s="8"/>
      <c r="AB5145" s="366"/>
    </row>
    <row r="5146" spans="15:28">
      <c r="O5146" s="177"/>
      <c r="P5146" s="38"/>
      <c r="Q5146" s="38"/>
      <c r="R5146" s="178"/>
      <c r="S5146" s="38"/>
      <c r="T5146" s="178"/>
      <c r="U5146" s="38"/>
      <c r="AA5146" s="8"/>
      <c r="AB5146" s="366"/>
    </row>
    <row r="5147" spans="15:28">
      <c r="O5147" s="177"/>
      <c r="P5147" s="38"/>
      <c r="Q5147" s="38"/>
      <c r="R5147" s="178"/>
      <c r="S5147" s="38"/>
      <c r="T5147" s="178"/>
      <c r="U5147" s="38"/>
      <c r="AA5147" s="8"/>
      <c r="AB5147" s="366"/>
    </row>
    <row r="5148" spans="15:28">
      <c r="O5148" s="177"/>
      <c r="P5148" s="38"/>
      <c r="Q5148" s="38"/>
      <c r="R5148" s="178"/>
      <c r="S5148" s="38"/>
      <c r="T5148" s="178"/>
      <c r="U5148" s="38"/>
      <c r="AA5148" s="8"/>
      <c r="AB5148" s="366"/>
    </row>
    <row r="5149" spans="15:28">
      <c r="O5149" s="177"/>
      <c r="P5149" s="38"/>
      <c r="Q5149" s="38"/>
      <c r="R5149" s="178"/>
      <c r="S5149" s="38"/>
      <c r="T5149" s="178"/>
      <c r="U5149" s="38"/>
      <c r="AA5149" s="8"/>
      <c r="AB5149" s="366"/>
    </row>
    <row r="5150" spans="15:28">
      <c r="O5150" s="177"/>
      <c r="P5150" s="38"/>
      <c r="Q5150" s="38"/>
      <c r="R5150" s="178"/>
      <c r="S5150" s="38"/>
      <c r="T5150" s="178"/>
      <c r="U5150" s="38"/>
      <c r="AA5150" s="8"/>
      <c r="AB5150" s="366"/>
    </row>
    <row r="5151" spans="15:28">
      <c r="O5151" s="177"/>
      <c r="P5151" s="38"/>
      <c r="Q5151" s="38"/>
      <c r="R5151" s="178"/>
      <c r="S5151" s="38"/>
      <c r="T5151" s="178"/>
      <c r="U5151" s="38"/>
      <c r="AA5151" s="8"/>
      <c r="AB5151" s="366"/>
    </row>
    <row r="5152" spans="15:28">
      <c r="O5152" s="177"/>
      <c r="P5152" s="38"/>
      <c r="Q5152" s="38"/>
      <c r="R5152" s="178"/>
      <c r="S5152" s="38"/>
      <c r="T5152" s="178"/>
      <c r="U5152" s="38"/>
      <c r="AA5152" s="8"/>
      <c r="AB5152" s="366"/>
    </row>
    <row r="5153" spans="15:28">
      <c r="O5153" s="177"/>
      <c r="P5153" s="38"/>
      <c r="Q5153" s="38"/>
      <c r="R5153" s="178"/>
      <c r="S5153" s="38"/>
      <c r="T5153" s="178"/>
      <c r="U5153" s="38"/>
      <c r="AA5153" s="8"/>
      <c r="AB5153" s="366"/>
    </row>
    <row r="5154" spans="15:28">
      <c r="O5154" s="177"/>
      <c r="P5154" s="38"/>
      <c r="Q5154" s="38"/>
      <c r="R5154" s="178"/>
      <c r="S5154" s="38"/>
      <c r="T5154" s="178"/>
      <c r="U5154" s="38"/>
      <c r="AA5154" s="8"/>
      <c r="AB5154" s="366"/>
    </row>
    <row r="5155" spans="15:28">
      <c r="O5155" s="177"/>
      <c r="P5155" s="38"/>
      <c r="Q5155" s="38"/>
      <c r="R5155" s="178"/>
      <c r="S5155" s="38"/>
      <c r="T5155" s="178"/>
      <c r="U5155" s="38"/>
      <c r="AA5155" s="8"/>
      <c r="AB5155" s="366"/>
    </row>
    <row r="5156" spans="15:28">
      <c r="O5156" s="177"/>
      <c r="P5156" s="38"/>
      <c r="Q5156" s="38"/>
      <c r="R5156" s="178"/>
      <c r="S5156" s="38"/>
      <c r="T5156" s="178"/>
      <c r="U5156" s="38"/>
      <c r="AA5156" s="8"/>
      <c r="AB5156" s="366"/>
    </row>
    <row r="5157" spans="15:28">
      <c r="O5157" s="177"/>
      <c r="P5157" s="38"/>
      <c r="Q5157" s="38"/>
      <c r="R5157" s="178"/>
      <c r="S5157" s="38"/>
      <c r="T5157" s="178"/>
      <c r="U5157" s="38"/>
      <c r="AA5157" s="8"/>
      <c r="AB5157" s="366"/>
    </row>
    <row r="5158" spans="15:28">
      <c r="O5158" s="177"/>
      <c r="P5158" s="38"/>
      <c r="Q5158" s="38"/>
      <c r="R5158" s="178"/>
      <c r="S5158" s="38"/>
      <c r="T5158" s="178"/>
      <c r="U5158" s="38"/>
      <c r="AA5158" s="8"/>
      <c r="AB5158" s="366"/>
    </row>
    <row r="5159" spans="15:28">
      <c r="O5159" s="177"/>
      <c r="P5159" s="38"/>
      <c r="Q5159" s="38"/>
      <c r="R5159" s="178"/>
      <c r="S5159" s="38"/>
      <c r="T5159" s="178"/>
      <c r="U5159" s="38"/>
      <c r="AA5159" s="8"/>
      <c r="AB5159" s="366"/>
    </row>
    <row r="5160" spans="15:28">
      <c r="O5160" s="177"/>
      <c r="P5160" s="38"/>
      <c r="Q5160" s="38"/>
      <c r="R5160" s="178"/>
      <c r="S5160" s="38"/>
      <c r="T5160" s="178"/>
      <c r="U5160" s="38"/>
      <c r="AA5160" s="8"/>
      <c r="AB5160" s="366"/>
    </row>
    <row r="5161" spans="15:28">
      <c r="O5161" s="177"/>
      <c r="P5161" s="38"/>
      <c r="Q5161" s="38"/>
      <c r="R5161" s="178"/>
      <c r="S5161" s="38"/>
      <c r="T5161" s="178"/>
      <c r="U5161" s="38"/>
      <c r="AA5161" s="8"/>
      <c r="AB5161" s="366"/>
    </row>
    <row r="5162" spans="15:28">
      <c r="O5162" s="177"/>
      <c r="P5162" s="38"/>
      <c r="Q5162" s="38"/>
      <c r="R5162" s="178"/>
      <c r="S5162" s="38"/>
      <c r="T5162" s="178"/>
      <c r="U5162" s="38"/>
      <c r="AA5162" s="8"/>
      <c r="AB5162" s="366"/>
    </row>
    <row r="5163" spans="15:28">
      <c r="O5163" s="177"/>
      <c r="P5163" s="38"/>
      <c r="Q5163" s="38"/>
      <c r="R5163" s="178"/>
      <c r="S5163" s="38"/>
      <c r="T5163" s="178"/>
      <c r="U5163" s="38"/>
      <c r="AA5163" s="8"/>
      <c r="AB5163" s="366"/>
    </row>
    <row r="5164" spans="15:28">
      <c r="O5164" s="177"/>
      <c r="P5164" s="38"/>
      <c r="Q5164" s="38"/>
      <c r="R5164" s="178"/>
      <c r="S5164" s="38"/>
      <c r="T5164" s="178"/>
      <c r="U5164" s="38"/>
      <c r="AA5164" s="8"/>
      <c r="AB5164" s="366"/>
    </row>
    <row r="5165" spans="15:28">
      <c r="O5165" s="177"/>
      <c r="P5165" s="38"/>
      <c r="Q5165" s="38"/>
      <c r="R5165" s="178"/>
      <c r="S5165" s="38"/>
      <c r="T5165" s="178"/>
      <c r="U5165" s="38"/>
      <c r="AA5165" s="8"/>
      <c r="AB5165" s="366"/>
    </row>
    <row r="5166" spans="15:28">
      <c r="O5166" s="177"/>
      <c r="P5166" s="38"/>
      <c r="Q5166" s="38"/>
      <c r="R5166" s="178"/>
      <c r="S5166" s="38"/>
      <c r="T5166" s="178"/>
      <c r="U5166" s="38"/>
      <c r="AA5166" s="8"/>
      <c r="AB5166" s="366"/>
    </row>
    <row r="5167" spans="15:28">
      <c r="O5167" s="177"/>
      <c r="P5167" s="38"/>
      <c r="Q5167" s="38"/>
      <c r="R5167" s="178"/>
      <c r="S5167" s="38"/>
      <c r="T5167" s="178"/>
      <c r="U5167" s="38"/>
      <c r="AA5167" s="8"/>
      <c r="AB5167" s="366"/>
    </row>
    <row r="5168" spans="15:28">
      <c r="O5168" s="177"/>
      <c r="P5168" s="38"/>
      <c r="Q5168" s="38"/>
      <c r="R5168" s="178"/>
      <c r="S5168" s="38"/>
      <c r="T5168" s="178"/>
      <c r="U5168" s="38"/>
      <c r="AA5168" s="8"/>
      <c r="AB5168" s="366"/>
    </row>
    <row r="5169" spans="15:28">
      <c r="O5169" s="177"/>
      <c r="P5169" s="38"/>
      <c r="Q5169" s="38"/>
      <c r="R5169" s="178"/>
      <c r="S5169" s="38"/>
      <c r="T5169" s="178"/>
      <c r="U5169" s="38"/>
      <c r="AA5169" s="8"/>
      <c r="AB5169" s="366"/>
    </row>
    <row r="5170" spans="15:28">
      <c r="O5170" s="177"/>
      <c r="P5170" s="38"/>
      <c r="Q5170" s="38"/>
      <c r="R5170" s="178"/>
      <c r="S5170" s="38"/>
      <c r="T5170" s="178"/>
      <c r="U5170" s="38"/>
      <c r="AA5170" s="8"/>
      <c r="AB5170" s="366"/>
    </row>
    <row r="5171" spans="15:28">
      <c r="O5171" s="177"/>
      <c r="P5171" s="38"/>
      <c r="Q5171" s="38"/>
      <c r="R5171" s="178"/>
      <c r="S5171" s="38"/>
      <c r="T5171" s="178"/>
      <c r="U5171" s="38"/>
      <c r="AA5171" s="8"/>
      <c r="AB5171" s="366"/>
    </row>
    <row r="5172" spans="15:28">
      <c r="O5172" s="177"/>
      <c r="P5172" s="38"/>
      <c r="Q5172" s="38"/>
      <c r="R5172" s="178"/>
      <c r="S5172" s="38"/>
      <c r="T5172" s="178"/>
      <c r="U5172" s="38"/>
      <c r="AA5172" s="8"/>
      <c r="AB5172" s="366"/>
    </row>
    <row r="5173" spans="15:28">
      <c r="O5173" s="177"/>
      <c r="P5173" s="38"/>
      <c r="Q5173" s="38"/>
      <c r="R5173" s="178"/>
      <c r="S5173" s="38"/>
      <c r="T5173" s="178"/>
      <c r="U5173" s="38"/>
      <c r="AA5173" s="8"/>
      <c r="AB5173" s="366"/>
    </row>
    <row r="5174" spans="15:28">
      <c r="O5174" s="177"/>
      <c r="P5174" s="38"/>
      <c r="Q5174" s="38"/>
      <c r="R5174" s="178"/>
      <c r="S5174" s="38"/>
      <c r="T5174" s="178"/>
      <c r="U5174" s="38"/>
      <c r="AA5174" s="8"/>
      <c r="AB5174" s="366"/>
    </row>
    <row r="5175" spans="15:28">
      <c r="O5175" s="177"/>
      <c r="P5175" s="38"/>
      <c r="Q5175" s="38"/>
      <c r="R5175" s="178"/>
      <c r="S5175" s="38"/>
      <c r="T5175" s="178"/>
      <c r="U5175" s="38"/>
      <c r="AA5175" s="8"/>
      <c r="AB5175" s="366"/>
    </row>
    <row r="5176" spans="15:28">
      <c r="O5176" s="177"/>
      <c r="P5176" s="38"/>
      <c r="Q5176" s="38"/>
      <c r="R5176" s="178"/>
      <c r="S5176" s="38"/>
      <c r="T5176" s="178"/>
      <c r="U5176" s="38"/>
      <c r="AA5176" s="8"/>
      <c r="AB5176" s="366"/>
    </row>
    <row r="5177" spans="15:28">
      <c r="O5177" s="177"/>
      <c r="P5177" s="38"/>
      <c r="Q5177" s="38"/>
      <c r="R5177" s="178"/>
      <c r="S5177" s="38"/>
      <c r="T5177" s="178"/>
      <c r="U5177" s="38"/>
      <c r="AA5177" s="8"/>
      <c r="AB5177" s="366"/>
    </row>
    <row r="5178" spans="15:28">
      <c r="O5178" s="177"/>
      <c r="P5178" s="38"/>
      <c r="Q5178" s="38"/>
      <c r="R5178" s="178"/>
      <c r="S5178" s="38"/>
      <c r="T5178" s="178"/>
      <c r="U5178" s="38"/>
      <c r="AA5178" s="8"/>
      <c r="AB5178" s="366"/>
    </row>
    <row r="5179" spans="15:28">
      <c r="O5179" s="177"/>
      <c r="P5179" s="38"/>
      <c r="Q5179" s="38"/>
      <c r="R5179" s="178"/>
      <c r="S5179" s="38"/>
      <c r="T5179" s="178"/>
      <c r="U5179" s="38"/>
      <c r="AA5179" s="8"/>
      <c r="AB5179" s="366"/>
    </row>
    <row r="5180" spans="15:28">
      <c r="O5180" s="177"/>
      <c r="P5180" s="38"/>
      <c r="Q5180" s="38"/>
      <c r="R5180" s="178"/>
      <c r="S5180" s="38"/>
      <c r="T5180" s="178"/>
      <c r="U5180" s="38"/>
      <c r="AA5180" s="8"/>
      <c r="AB5180" s="366"/>
    </row>
    <row r="5181" spans="15:28">
      <c r="O5181" s="177"/>
      <c r="P5181" s="38"/>
      <c r="Q5181" s="38"/>
      <c r="R5181" s="178"/>
      <c r="S5181" s="38"/>
      <c r="T5181" s="178"/>
      <c r="U5181" s="38"/>
      <c r="AA5181" s="8"/>
      <c r="AB5181" s="366"/>
    </row>
    <row r="5182" spans="15:28">
      <c r="O5182" s="177"/>
      <c r="P5182" s="38"/>
      <c r="Q5182" s="38"/>
      <c r="R5182" s="178"/>
      <c r="S5182" s="38"/>
      <c r="T5182" s="178"/>
      <c r="U5182" s="38"/>
      <c r="AA5182" s="8"/>
      <c r="AB5182" s="366"/>
    </row>
    <row r="5183" spans="15:28">
      <c r="O5183" s="177"/>
      <c r="P5183" s="38"/>
      <c r="Q5183" s="38"/>
      <c r="R5183" s="178"/>
      <c r="S5183" s="38"/>
      <c r="T5183" s="178"/>
      <c r="U5183" s="38"/>
      <c r="AA5183" s="8"/>
      <c r="AB5183" s="366"/>
    </row>
    <row r="5184" spans="15:28">
      <c r="O5184" s="177"/>
      <c r="P5184" s="38"/>
      <c r="Q5184" s="38"/>
      <c r="R5184" s="178"/>
      <c r="S5184" s="38"/>
      <c r="T5184" s="178"/>
      <c r="U5184" s="38"/>
      <c r="AA5184" s="8"/>
      <c r="AB5184" s="366"/>
    </row>
    <row r="5185" spans="15:28">
      <c r="O5185" s="177"/>
      <c r="P5185" s="38"/>
      <c r="Q5185" s="38"/>
      <c r="R5185" s="178"/>
      <c r="S5185" s="38"/>
      <c r="T5185" s="178"/>
      <c r="U5185" s="38"/>
      <c r="AA5185" s="8"/>
      <c r="AB5185" s="366"/>
    </row>
    <row r="5186" spans="15:28">
      <c r="O5186" s="177"/>
      <c r="P5186" s="38"/>
      <c r="Q5186" s="38"/>
      <c r="R5186" s="178"/>
      <c r="S5186" s="38"/>
      <c r="T5186" s="178"/>
      <c r="U5186" s="38"/>
      <c r="AA5186" s="8"/>
      <c r="AB5186" s="366"/>
    </row>
    <row r="5187" spans="15:28">
      <c r="O5187" s="177"/>
      <c r="P5187" s="38"/>
      <c r="Q5187" s="38"/>
      <c r="R5187" s="178"/>
      <c r="S5187" s="38"/>
      <c r="T5187" s="178"/>
      <c r="U5187" s="38"/>
      <c r="AA5187" s="8"/>
      <c r="AB5187" s="366"/>
    </row>
    <row r="5188" spans="15:28">
      <c r="O5188" s="177"/>
      <c r="P5188" s="38"/>
      <c r="Q5188" s="38"/>
      <c r="R5188" s="178"/>
      <c r="S5188" s="38"/>
      <c r="T5188" s="178"/>
      <c r="U5188" s="38"/>
      <c r="AA5188" s="8"/>
      <c r="AB5188" s="366"/>
    </row>
    <row r="5189" spans="15:28">
      <c r="O5189" s="177"/>
      <c r="P5189" s="38"/>
      <c r="Q5189" s="38"/>
      <c r="R5189" s="178"/>
      <c r="S5189" s="38"/>
      <c r="T5189" s="178"/>
      <c r="U5189" s="38"/>
      <c r="AA5189" s="8"/>
      <c r="AB5189" s="366"/>
    </row>
    <row r="5190" spans="15:28">
      <c r="O5190" s="177"/>
      <c r="P5190" s="38"/>
      <c r="Q5190" s="38"/>
      <c r="R5190" s="178"/>
      <c r="S5190" s="38"/>
      <c r="T5190" s="178"/>
      <c r="U5190" s="38"/>
      <c r="AA5190" s="8"/>
      <c r="AB5190" s="366"/>
    </row>
    <row r="5191" spans="15:28">
      <c r="O5191" s="177"/>
      <c r="P5191" s="38"/>
      <c r="Q5191" s="38"/>
      <c r="R5191" s="178"/>
      <c r="S5191" s="38"/>
      <c r="T5191" s="178"/>
      <c r="U5191" s="38"/>
      <c r="AA5191" s="8"/>
      <c r="AB5191" s="366"/>
    </row>
    <row r="5192" spans="15:28">
      <c r="O5192" s="177"/>
      <c r="P5192" s="38"/>
      <c r="Q5192" s="38"/>
      <c r="R5192" s="178"/>
      <c r="S5192" s="38"/>
      <c r="T5192" s="178"/>
      <c r="U5192" s="38"/>
      <c r="AA5192" s="8"/>
      <c r="AB5192" s="366"/>
    </row>
    <row r="5193" spans="15:28">
      <c r="O5193" s="177"/>
      <c r="P5193" s="38"/>
      <c r="Q5193" s="38"/>
      <c r="R5193" s="178"/>
      <c r="S5193" s="38"/>
      <c r="T5193" s="178"/>
      <c r="U5193" s="38"/>
      <c r="AA5193" s="8"/>
      <c r="AB5193" s="366"/>
    </row>
    <row r="5194" spans="15:28">
      <c r="O5194" s="177"/>
      <c r="P5194" s="38"/>
      <c r="Q5194" s="38"/>
      <c r="R5194" s="178"/>
      <c r="S5194" s="38"/>
      <c r="T5194" s="178"/>
      <c r="U5194" s="38"/>
      <c r="AA5194" s="8"/>
      <c r="AB5194" s="366"/>
    </row>
    <row r="5195" spans="15:28">
      <c r="O5195" s="177"/>
      <c r="P5195" s="38"/>
      <c r="Q5195" s="38"/>
      <c r="R5195" s="178"/>
      <c r="S5195" s="38"/>
      <c r="T5195" s="178"/>
      <c r="U5195" s="38"/>
      <c r="AA5195" s="8"/>
      <c r="AB5195" s="366"/>
    </row>
    <row r="5196" spans="15:28">
      <c r="O5196" s="177"/>
      <c r="P5196" s="38"/>
      <c r="Q5196" s="38"/>
      <c r="R5196" s="178"/>
      <c r="S5196" s="38"/>
      <c r="T5196" s="178"/>
      <c r="U5196" s="38"/>
      <c r="AA5196" s="8"/>
      <c r="AB5196" s="366"/>
    </row>
    <row r="5197" spans="15:28">
      <c r="O5197" s="177"/>
      <c r="P5197" s="38"/>
      <c r="Q5197" s="38"/>
      <c r="R5197" s="178"/>
      <c r="S5197" s="38"/>
      <c r="T5197" s="178"/>
      <c r="U5197" s="38"/>
      <c r="AA5197" s="8"/>
      <c r="AB5197" s="366"/>
    </row>
    <row r="5198" spans="15:28">
      <c r="O5198" s="177"/>
      <c r="P5198" s="38"/>
      <c r="Q5198" s="38"/>
      <c r="R5198" s="178"/>
      <c r="S5198" s="38"/>
      <c r="T5198" s="178"/>
      <c r="U5198" s="38"/>
      <c r="AA5198" s="8"/>
      <c r="AB5198" s="366"/>
    </row>
    <row r="5199" spans="15:28">
      <c r="O5199" s="177"/>
      <c r="P5199" s="38"/>
      <c r="Q5199" s="38"/>
      <c r="R5199" s="178"/>
      <c r="S5199" s="38"/>
      <c r="T5199" s="178"/>
      <c r="U5199" s="38"/>
      <c r="AA5199" s="8"/>
      <c r="AB5199" s="366"/>
    </row>
    <row r="5200" spans="15:28">
      <c r="O5200" s="177"/>
      <c r="P5200" s="38"/>
      <c r="Q5200" s="38"/>
      <c r="R5200" s="178"/>
      <c r="S5200" s="38"/>
      <c r="T5200" s="178"/>
      <c r="U5200" s="38"/>
      <c r="AA5200" s="8"/>
      <c r="AB5200" s="366"/>
    </row>
    <row r="5201" spans="15:28">
      <c r="O5201" s="177"/>
      <c r="P5201" s="38"/>
      <c r="Q5201" s="38"/>
      <c r="R5201" s="178"/>
      <c r="S5201" s="38"/>
      <c r="T5201" s="178"/>
      <c r="U5201" s="38"/>
      <c r="AA5201" s="8"/>
      <c r="AB5201" s="366"/>
    </row>
    <row r="5202" spans="15:28">
      <c r="O5202" s="177"/>
      <c r="P5202" s="38"/>
      <c r="Q5202" s="38"/>
      <c r="R5202" s="178"/>
      <c r="S5202" s="38"/>
      <c r="T5202" s="178"/>
      <c r="U5202" s="38"/>
      <c r="AA5202" s="8"/>
      <c r="AB5202" s="366"/>
    </row>
    <row r="5203" spans="15:28">
      <c r="O5203" s="177"/>
      <c r="P5203" s="38"/>
      <c r="Q5203" s="38"/>
      <c r="R5203" s="178"/>
      <c r="S5203" s="38"/>
      <c r="T5203" s="178"/>
      <c r="U5203" s="38"/>
      <c r="AA5203" s="8"/>
      <c r="AB5203" s="366"/>
    </row>
    <row r="5204" spans="15:28">
      <c r="O5204" s="177"/>
      <c r="P5204" s="38"/>
      <c r="Q5204" s="38"/>
      <c r="R5204" s="178"/>
      <c r="S5204" s="38"/>
      <c r="T5204" s="178"/>
      <c r="U5204" s="38"/>
      <c r="AA5204" s="8"/>
      <c r="AB5204" s="366"/>
    </row>
    <row r="5205" spans="15:28">
      <c r="O5205" s="177"/>
      <c r="P5205" s="38"/>
      <c r="Q5205" s="38"/>
      <c r="R5205" s="178"/>
      <c r="S5205" s="38"/>
      <c r="T5205" s="178"/>
      <c r="U5205" s="38"/>
      <c r="AA5205" s="8"/>
      <c r="AB5205" s="366"/>
    </row>
    <row r="5206" spans="15:28">
      <c r="O5206" s="177"/>
      <c r="P5206" s="38"/>
      <c r="Q5206" s="38"/>
      <c r="R5206" s="178"/>
      <c r="S5206" s="38"/>
      <c r="T5206" s="178"/>
      <c r="U5206" s="38"/>
      <c r="AA5206" s="8"/>
      <c r="AB5206" s="366"/>
    </row>
    <row r="5207" spans="15:28">
      <c r="O5207" s="177"/>
      <c r="P5207" s="38"/>
      <c r="Q5207" s="38"/>
      <c r="R5207" s="178"/>
      <c r="S5207" s="38"/>
      <c r="T5207" s="178"/>
      <c r="U5207" s="38"/>
      <c r="AA5207" s="8"/>
      <c r="AB5207" s="366"/>
    </row>
    <row r="5208" spans="15:28">
      <c r="O5208" s="177"/>
      <c r="P5208" s="38"/>
      <c r="Q5208" s="38"/>
      <c r="R5208" s="178"/>
      <c r="S5208" s="38"/>
      <c r="T5208" s="178"/>
      <c r="U5208" s="38"/>
      <c r="AA5208" s="8"/>
      <c r="AB5208" s="366"/>
    </row>
    <row r="5209" spans="15:28">
      <c r="O5209" s="177"/>
      <c r="P5209" s="38"/>
      <c r="Q5209" s="38"/>
      <c r="R5209" s="178"/>
      <c r="S5209" s="38"/>
      <c r="T5209" s="178"/>
      <c r="U5209" s="38"/>
      <c r="AA5209" s="8"/>
      <c r="AB5209" s="366"/>
    </row>
    <row r="5210" spans="15:28">
      <c r="O5210" s="177"/>
      <c r="P5210" s="38"/>
      <c r="Q5210" s="38"/>
      <c r="R5210" s="178"/>
      <c r="S5210" s="38"/>
      <c r="T5210" s="178"/>
      <c r="U5210" s="38"/>
      <c r="AA5210" s="8"/>
      <c r="AB5210" s="366"/>
    </row>
    <row r="5211" spans="15:28">
      <c r="O5211" s="177"/>
      <c r="P5211" s="38"/>
      <c r="Q5211" s="38"/>
      <c r="R5211" s="178"/>
      <c r="S5211" s="38"/>
      <c r="T5211" s="178"/>
      <c r="U5211" s="38"/>
      <c r="AA5211" s="8"/>
      <c r="AB5211" s="366"/>
    </row>
    <row r="5212" spans="15:28">
      <c r="O5212" s="177"/>
      <c r="P5212" s="38"/>
      <c r="Q5212" s="38"/>
      <c r="R5212" s="178"/>
      <c r="S5212" s="38"/>
      <c r="T5212" s="178"/>
      <c r="U5212" s="38"/>
      <c r="AA5212" s="8"/>
      <c r="AB5212" s="366"/>
    </row>
    <row r="5213" spans="15:28">
      <c r="O5213" s="177"/>
      <c r="P5213" s="38"/>
      <c r="Q5213" s="38"/>
      <c r="R5213" s="178"/>
      <c r="S5213" s="38"/>
      <c r="T5213" s="178"/>
      <c r="U5213" s="38"/>
      <c r="AA5213" s="8"/>
      <c r="AB5213" s="366"/>
    </row>
    <row r="5214" spans="15:28">
      <c r="O5214" s="177"/>
      <c r="P5214" s="38"/>
      <c r="Q5214" s="38"/>
      <c r="R5214" s="178"/>
      <c r="S5214" s="38"/>
      <c r="T5214" s="178"/>
      <c r="U5214" s="38"/>
      <c r="AA5214" s="8"/>
      <c r="AB5214" s="366"/>
    </row>
    <row r="5215" spans="15:28">
      <c r="O5215" s="177"/>
      <c r="P5215" s="38"/>
      <c r="Q5215" s="38"/>
      <c r="R5215" s="178"/>
      <c r="S5215" s="38"/>
      <c r="T5215" s="178"/>
      <c r="U5215" s="38"/>
      <c r="AA5215" s="8"/>
      <c r="AB5215" s="366"/>
    </row>
    <row r="5216" spans="15:28">
      <c r="O5216" s="177"/>
      <c r="P5216" s="38"/>
      <c r="Q5216" s="38"/>
      <c r="R5216" s="178"/>
      <c r="S5216" s="38"/>
      <c r="T5216" s="178"/>
      <c r="U5216" s="38"/>
      <c r="AA5216" s="8"/>
      <c r="AB5216" s="366"/>
    </row>
    <row r="5217" spans="15:28">
      <c r="O5217" s="177"/>
      <c r="P5217" s="38"/>
      <c r="Q5217" s="38"/>
      <c r="R5217" s="178"/>
      <c r="S5217" s="38"/>
      <c r="T5217" s="178"/>
      <c r="U5217" s="38"/>
      <c r="AA5217" s="8"/>
      <c r="AB5217" s="366"/>
    </row>
    <row r="5218" spans="15:28">
      <c r="O5218" s="177"/>
      <c r="P5218" s="38"/>
      <c r="Q5218" s="38"/>
      <c r="R5218" s="178"/>
      <c r="S5218" s="38"/>
      <c r="T5218" s="178"/>
      <c r="U5218" s="38"/>
      <c r="AA5218" s="8"/>
      <c r="AB5218" s="366"/>
    </row>
    <row r="5219" spans="15:28">
      <c r="O5219" s="177"/>
      <c r="P5219" s="38"/>
      <c r="Q5219" s="38"/>
      <c r="R5219" s="178"/>
      <c r="S5219" s="38"/>
      <c r="T5219" s="178"/>
      <c r="U5219" s="38"/>
      <c r="AA5219" s="8"/>
      <c r="AB5219" s="366"/>
    </row>
    <row r="5220" spans="15:28">
      <c r="O5220" s="177"/>
      <c r="P5220" s="38"/>
      <c r="Q5220" s="38"/>
      <c r="R5220" s="178"/>
      <c r="S5220" s="38"/>
      <c r="T5220" s="178"/>
      <c r="U5220" s="38"/>
      <c r="AA5220" s="8"/>
      <c r="AB5220" s="366"/>
    </row>
    <row r="5221" spans="15:28">
      <c r="O5221" s="177"/>
      <c r="P5221" s="38"/>
      <c r="Q5221" s="38"/>
      <c r="R5221" s="178"/>
      <c r="S5221" s="38"/>
      <c r="T5221" s="178"/>
      <c r="U5221" s="38"/>
      <c r="AA5221" s="8"/>
      <c r="AB5221" s="366"/>
    </row>
    <row r="5222" spans="15:28">
      <c r="O5222" s="177"/>
      <c r="P5222" s="38"/>
      <c r="Q5222" s="38"/>
      <c r="R5222" s="178"/>
      <c r="S5222" s="38"/>
      <c r="T5222" s="178"/>
      <c r="U5222" s="38"/>
      <c r="AA5222" s="8"/>
      <c r="AB5222" s="366"/>
    </row>
    <row r="5223" spans="15:28">
      <c r="O5223" s="177"/>
      <c r="P5223" s="38"/>
      <c r="Q5223" s="38"/>
      <c r="R5223" s="178"/>
      <c r="S5223" s="38"/>
      <c r="T5223" s="178"/>
      <c r="U5223" s="38"/>
      <c r="AA5223" s="8"/>
      <c r="AB5223" s="366"/>
    </row>
    <row r="5224" spans="15:28">
      <c r="O5224" s="177"/>
      <c r="P5224" s="38"/>
      <c r="Q5224" s="38"/>
      <c r="R5224" s="178"/>
      <c r="S5224" s="38"/>
      <c r="T5224" s="178"/>
      <c r="U5224" s="38"/>
      <c r="AA5224" s="8"/>
      <c r="AB5224" s="366"/>
    </row>
    <row r="5225" spans="15:28">
      <c r="O5225" s="177"/>
      <c r="P5225" s="38"/>
      <c r="Q5225" s="38"/>
      <c r="R5225" s="178"/>
      <c r="S5225" s="38"/>
      <c r="T5225" s="178"/>
      <c r="U5225" s="38"/>
      <c r="AA5225" s="8"/>
      <c r="AB5225" s="366"/>
    </row>
    <row r="5226" spans="15:28">
      <c r="O5226" s="177"/>
      <c r="P5226" s="38"/>
      <c r="Q5226" s="38"/>
      <c r="R5226" s="178"/>
      <c r="S5226" s="38"/>
      <c r="T5226" s="178"/>
      <c r="U5226" s="38"/>
      <c r="AA5226" s="8"/>
      <c r="AB5226" s="366"/>
    </row>
    <row r="5227" spans="15:28">
      <c r="O5227" s="177"/>
      <c r="P5227" s="38"/>
      <c r="Q5227" s="38"/>
      <c r="R5227" s="178"/>
      <c r="S5227" s="38"/>
      <c r="T5227" s="178"/>
      <c r="U5227" s="38"/>
      <c r="AA5227" s="8"/>
      <c r="AB5227" s="366"/>
    </row>
    <row r="5228" spans="15:28">
      <c r="O5228" s="177"/>
      <c r="P5228" s="38"/>
      <c r="Q5228" s="38"/>
      <c r="R5228" s="178"/>
      <c r="S5228" s="38"/>
      <c r="T5228" s="178"/>
      <c r="U5228" s="38"/>
      <c r="AA5228" s="8"/>
      <c r="AB5228" s="366"/>
    </row>
    <row r="5229" spans="15:28">
      <c r="O5229" s="177"/>
      <c r="P5229" s="38"/>
      <c r="Q5229" s="38"/>
      <c r="R5229" s="178"/>
      <c r="S5229" s="38"/>
      <c r="T5229" s="178"/>
      <c r="U5229" s="38"/>
      <c r="AA5229" s="8"/>
      <c r="AB5229" s="366"/>
    </row>
    <row r="5230" spans="15:28">
      <c r="O5230" s="177"/>
      <c r="P5230" s="38"/>
      <c r="Q5230" s="38"/>
      <c r="R5230" s="178"/>
      <c r="S5230" s="38"/>
      <c r="T5230" s="178"/>
      <c r="U5230" s="38"/>
      <c r="AA5230" s="8"/>
      <c r="AB5230" s="366"/>
    </row>
    <row r="5231" spans="15:28">
      <c r="O5231" s="177"/>
      <c r="P5231" s="38"/>
      <c r="Q5231" s="38"/>
      <c r="R5231" s="178"/>
      <c r="S5231" s="38"/>
      <c r="T5231" s="178"/>
      <c r="U5231" s="38"/>
      <c r="AA5231" s="8"/>
      <c r="AB5231" s="366"/>
    </row>
    <row r="5232" spans="15:28">
      <c r="O5232" s="177"/>
      <c r="P5232" s="38"/>
      <c r="Q5232" s="38"/>
      <c r="R5232" s="178"/>
      <c r="S5232" s="38"/>
      <c r="T5232" s="178"/>
      <c r="U5232" s="38"/>
      <c r="AA5232" s="8"/>
      <c r="AB5232" s="366"/>
    </row>
    <row r="5233" spans="15:28">
      <c r="O5233" s="177"/>
      <c r="P5233" s="38"/>
      <c r="Q5233" s="38"/>
      <c r="R5233" s="178"/>
      <c r="S5233" s="38"/>
      <c r="T5233" s="178"/>
      <c r="U5233" s="38"/>
      <c r="AA5233" s="8"/>
      <c r="AB5233" s="366"/>
    </row>
    <row r="5234" spans="15:28">
      <c r="O5234" s="177"/>
      <c r="P5234" s="38"/>
      <c r="Q5234" s="38"/>
      <c r="R5234" s="178"/>
      <c r="S5234" s="38"/>
      <c r="T5234" s="178"/>
      <c r="U5234" s="38"/>
      <c r="AA5234" s="8"/>
      <c r="AB5234" s="366"/>
    </row>
    <row r="5235" spans="15:28">
      <c r="O5235" s="177"/>
      <c r="P5235" s="38"/>
      <c r="Q5235" s="38"/>
      <c r="R5235" s="178"/>
      <c r="S5235" s="38"/>
      <c r="T5235" s="178"/>
      <c r="U5235" s="38"/>
      <c r="AA5235" s="8"/>
      <c r="AB5235" s="366"/>
    </row>
    <row r="5236" spans="15:28">
      <c r="O5236" s="177"/>
      <c r="P5236" s="38"/>
      <c r="Q5236" s="38"/>
      <c r="R5236" s="178"/>
      <c r="S5236" s="38"/>
      <c r="T5236" s="178"/>
      <c r="U5236" s="38"/>
      <c r="AA5236" s="8"/>
      <c r="AB5236" s="366"/>
    </row>
    <row r="5237" spans="15:28">
      <c r="O5237" s="177"/>
      <c r="P5237" s="38"/>
      <c r="Q5237" s="38"/>
      <c r="R5237" s="178"/>
      <c r="S5237" s="38"/>
      <c r="T5237" s="178"/>
      <c r="U5237" s="38"/>
      <c r="AA5237" s="8"/>
      <c r="AB5237" s="366"/>
    </row>
    <row r="5238" spans="15:28">
      <c r="O5238" s="177"/>
      <c r="P5238" s="38"/>
      <c r="Q5238" s="38"/>
      <c r="R5238" s="178"/>
      <c r="S5238" s="38"/>
      <c r="T5238" s="178"/>
      <c r="U5238" s="38"/>
      <c r="AA5238" s="8"/>
      <c r="AB5238" s="366"/>
    </row>
    <row r="5239" spans="15:28">
      <c r="O5239" s="177"/>
      <c r="P5239" s="38"/>
      <c r="Q5239" s="38"/>
      <c r="R5239" s="178"/>
      <c r="S5239" s="38"/>
      <c r="T5239" s="178"/>
      <c r="U5239" s="38"/>
      <c r="AA5239" s="8"/>
      <c r="AB5239" s="366"/>
    </row>
    <row r="5240" spans="15:28">
      <c r="O5240" s="177"/>
      <c r="P5240" s="38"/>
      <c r="Q5240" s="38"/>
      <c r="R5240" s="178"/>
      <c r="S5240" s="38"/>
      <c r="T5240" s="178"/>
      <c r="U5240" s="38"/>
      <c r="AA5240" s="8"/>
      <c r="AB5240" s="366"/>
    </row>
    <row r="5241" spans="15:28">
      <c r="O5241" s="177"/>
      <c r="P5241" s="38"/>
      <c r="Q5241" s="38"/>
      <c r="R5241" s="178"/>
      <c r="S5241" s="38"/>
      <c r="T5241" s="178"/>
      <c r="U5241" s="38"/>
      <c r="AA5241" s="8"/>
      <c r="AB5241" s="366"/>
    </row>
    <row r="5242" spans="15:28">
      <c r="O5242" s="177"/>
      <c r="P5242" s="38"/>
      <c r="Q5242" s="38"/>
      <c r="R5242" s="178"/>
      <c r="S5242" s="38"/>
      <c r="T5242" s="178"/>
      <c r="U5242" s="38"/>
      <c r="AA5242" s="8"/>
      <c r="AB5242" s="366"/>
    </row>
    <row r="5243" spans="15:28">
      <c r="O5243" s="177"/>
      <c r="P5243" s="38"/>
      <c r="Q5243" s="38"/>
      <c r="R5243" s="178"/>
      <c r="S5243" s="38"/>
      <c r="T5243" s="178"/>
      <c r="U5243" s="38"/>
      <c r="AA5243" s="8"/>
      <c r="AB5243" s="366"/>
    </row>
    <row r="5244" spans="15:28">
      <c r="O5244" s="177"/>
      <c r="P5244" s="38"/>
      <c r="Q5244" s="38"/>
      <c r="R5244" s="178"/>
      <c r="S5244" s="38"/>
      <c r="T5244" s="178"/>
      <c r="U5244" s="38"/>
      <c r="AA5244" s="8"/>
      <c r="AB5244" s="366"/>
    </row>
    <row r="5245" spans="15:28">
      <c r="O5245" s="177"/>
      <c r="P5245" s="38"/>
      <c r="Q5245" s="38"/>
      <c r="R5245" s="178"/>
      <c r="S5245" s="38"/>
      <c r="T5245" s="178"/>
      <c r="U5245" s="38"/>
      <c r="AA5245" s="8"/>
      <c r="AB5245" s="366"/>
    </row>
    <row r="5246" spans="15:28">
      <c r="O5246" s="177"/>
      <c r="P5246" s="38"/>
      <c r="Q5246" s="38"/>
      <c r="R5246" s="178"/>
      <c r="S5246" s="38"/>
      <c r="T5246" s="178"/>
      <c r="U5246" s="38"/>
      <c r="AA5246" s="8"/>
      <c r="AB5246" s="366"/>
    </row>
    <row r="5247" spans="15:28">
      <c r="O5247" s="177"/>
      <c r="P5247" s="38"/>
      <c r="Q5247" s="38"/>
      <c r="R5247" s="178"/>
      <c r="S5247" s="38"/>
      <c r="T5247" s="178"/>
      <c r="U5247" s="38"/>
      <c r="AA5247" s="8"/>
      <c r="AB5247" s="366"/>
    </row>
    <row r="5248" spans="15:28">
      <c r="O5248" s="177"/>
      <c r="P5248" s="38"/>
      <c r="Q5248" s="38"/>
      <c r="R5248" s="178"/>
      <c r="S5248" s="38"/>
      <c r="T5248" s="178"/>
      <c r="U5248" s="38"/>
      <c r="AA5248" s="8"/>
      <c r="AB5248" s="366"/>
    </row>
    <row r="5249" spans="15:28">
      <c r="O5249" s="177"/>
      <c r="P5249" s="38"/>
      <c r="Q5249" s="38"/>
      <c r="R5249" s="178"/>
      <c r="S5249" s="38"/>
      <c r="T5249" s="178"/>
      <c r="U5249" s="38"/>
      <c r="AA5249" s="8"/>
      <c r="AB5249" s="366"/>
    </row>
    <row r="5250" spans="15:28">
      <c r="O5250" s="177"/>
      <c r="P5250" s="38"/>
      <c r="Q5250" s="38"/>
      <c r="R5250" s="178"/>
      <c r="S5250" s="38"/>
      <c r="T5250" s="178"/>
      <c r="U5250" s="38"/>
      <c r="AA5250" s="8"/>
      <c r="AB5250" s="366"/>
    </row>
    <row r="5251" spans="15:28">
      <c r="O5251" s="177"/>
      <c r="P5251" s="38"/>
      <c r="Q5251" s="38"/>
      <c r="R5251" s="178"/>
      <c r="S5251" s="38"/>
      <c r="T5251" s="178"/>
      <c r="U5251" s="38"/>
      <c r="AA5251" s="8"/>
      <c r="AB5251" s="366"/>
    </row>
    <row r="5252" spans="15:28">
      <c r="O5252" s="177"/>
      <c r="P5252" s="38"/>
      <c r="Q5252" s="38"/>
      <c r="R5252" s="178"/>
      <c r="S5252" s="38"/>
      <c r="T5252" s="178"/>
      <c r="U5252" s="38"/>
      <c r="AA5252" s="8"/>
      <c r="AB5252" s="366"/>
    </row>
    <row r="5253" spans="15:28">
      <c r="O5253" s="177"/>
      <c r="P5253" s="38"/>
      <c r="Q5253" s="38"/>
      <c r="R5253" s="178"/>
      <c r="S5253" s="38"/>
      <c r="T5253" s="178"/>
      <c r="U5253" s="38"/>
      <c r="AA5253" s="8"/>
      <c r="AB5253" s="366"/>
    </row>
    <row r="5254" spans="15:28">
      <c r="O5254" s="177"/>
      <c r="P5254" s="38"/>
      <c r="Q5254" s="38"/>
      <c r="R5254" s="178"/>
      <c r="S5254" s="38"/>
      <c r="T5254" s="178"/>
      <c r="U5254" s="38"/>
      <c r="AA5254" s="8"/>
      <c r="AB5254" s="366"/>
    </row>
    <row r="5255" spans="15:28">
      <c r="O5255" s="177"/>
      <c r="P5255" s="38"/>
      <c r="Q5255" s="38"/>
      <c r="R5255" s="178"/>
      <c r="S5255" s="38"/>
      <c r="T5255" s="178"/>
      <c r="U5255" s="38"/>
      <c r="AA5255" s="8"/>
      <c r="AB5255" s="366"/>
    </row>
    <row r="5256" spans="15:28">
      <c r="O5256" s="177"/>
      <c r="P5256" s="38"/>
      <c r="Q5256" s="38"/>
      <c r="R5256" s="178"/>
      <c r="S5256" s="38"/>
      <c r="T5256" s="178"/>
      <c r="U5256" s="38"/>
      <c r="AA5256" s="8"/>
      <c r="AB5256" s="366"/>
    </row>
    <row r="5257" spans="15:28">
      <c r="O5257" s="177"/>
      <c r="P5257" s="38"/>
      <c r="Q5257" s="38"/>
      <c r="R5257" s="178"/>
      <c r="S5257" s="38"/>
      <c r="T5257" s="178"/>
      <c r="U5257" s="38"/>
      <c r="AA5257" s="8"/>
      <c r="AB5257" s="366"/>
    </row>
    <row r="5258" spans="15:28">
      <c r="O5258" s="177"/>
      <c r="P5258" s="38"/>
      <c r="Q5258" s="38"/>
      <c r="R5258" s="178"/>
      <c r="S5258" s="38"/>
      <c r="T5258" s="178"/>
      <c r="U5258" s="38"/>
      <c r="AA5258" s="8"/>
      <c r="AB5258" s="366"/>
    </row>
    <row r="5259" spans="15:28">
      <c r="O5259" s="177"/>
      <c r="P5259" s="38"/>
      <c r="Q5259" s="38"/>
      <c r="R5259" s="178"/>
      <c r="S5259" s="38"/>
      <c r="T5259" s="178"/>
      <c r="U5259" s="38"/>
      <c r="AA5259" s="8"/>
      <c r="AB5259" s="366"/>
    </row>
    <row r="5260" spans="15:28">
      <c r="O5260" s="177"/>
      <c r="P5260" s="38"/>
      <c r="Q5260" s="38"/>
      <c r="R5260" s="178"/>
      <c r="S5260" s="38"/>
      <c r="T5260" s="178"/>
      <c r="U5260" s="38"/>
      <c r="AA5260" s="8"/>
      <c r="AB5260" s="366"/>
    </row>
    <row r="5261" spans="15:28">
      <c r="O5261" s="177"/>
      <c r="P5261" s="38"/>
      <c r="Q5261" s="38"/>
      <c r="R5261" s="178"/>
      <c r="S5261" s="38"/>
      <c r="T5261" s="178"/>
      <c r="U5261" s="38"/>
      <c r="AA5261" s="8"/>
      <c r="AB5261" s="366"/>
    </row>
    <row r="5262" spans="15:28">
      <c r="O5262" s="177"/>
      <c r="P5262" s="38"/>
      <c r="Q5262" s="38"/>
      <c r="R5262" s="178"/>
      <c r="S5262" s="38"/>
      <c r="T5262" s="178"/>
      <c r="U5262" s="38"/>
      <c r="AA5262" s="8"/>
      <c r="AB5262" s="366"/>
    </row>
    <row r="5263" spans="15:28">
      <c r="O5263" s="177"/>
      <c r="P5263" s="38"/>
      <c r="Q5263" s="38"/>
      <c r="R5263" s="178"/>
      <c r="S5263" s="38"/>
      <c r="T5263" s="178"/>
      <c r="U5263" s="38"/>
      <c r="AA5263" s="8"/>
      <c r="AB5263" s="366"/>
    </row>
    <row r="5264" spans="15:28">
      <c r="O5264" s="177"/>
      <c r="P5264" s="38"/>
      <c r="Q5264" s="38"/>
      <c r="R5264" s="178"/>
      <c r="S5264" s="38"/>
      <c r="T5264" s="178"/>
      <c r="U5264" s="38"/>
      <c r="AA5264" s="8"/>
      <c r="AB5264" s="366"/>
    </row>
    <row r="5265" spans="15:28">
      <c r="O5265" s="177"/>
      <c r="P5265" s="38"/>
      <c r="Q5265" s="38"/>
      <c r="R5265" s="178"/>
      <c r="S5265" s="38"/>
      <c r="T5265" s="178"/>
      <c r="U5265" s="38"/>
      <c r="AA5265" s="8"/>
      <c r="AB5265" s="366"/>
    </row>
    <row r="5266" spans="15:28">
      <c r="O5266" s="177"/>
      <c r="P5266" s="38"/>
      <c r="Q5266" s="38"/>
      <c r="R5266" s="178"/>
      <c r="S5266" s="38"/>
      <c r="T5266" s="178"/>
      <c r="U5266" s="38"/>
      <c r="AA5266" s="8"/>
      <c r="AB5266" s="366"/>
    </row>
    <row r="5267" spans="15:28">
      <c r="O5267" s="177"/>
      <c r="P5267" s="38"/>
      <c r="Q5267" s="38"/>
      <c r="R5267" s="178"/>
      <c r="S5267" s="38"/>
      <c r="T5267" s="178"/>
      <c r="U5267" s="38"/>
      <c r="AA5267" s="8"/>
      <c r="AB5267" s="366"/>
    </row>
    <row r="5268" spans="15:28">
      <c r="O5268" s="177"/>
      <c r="P5268" s="38"/>
      <c r="Q5268" s="38"/>
      <c r="R5268" s="178"/>
      <c r="S5268" s="38"/>
      <c r="T5268" s="178"/>
      <c r="U5268" s="38"/>
      <c r="AA5268" s="8"/>
      <c r="AB5268" s="366"/>
    </row>
    <row r="5269" spans="15:28">
      <c r="O5269" s="177"/>
      <c r="P5269" s="38"/>
      <c r="Q5269" s="38"/>
      <c r="R5269" s="178"/>
      <c r="S5269" s="38"/>
      <c r="T5269" s="178"/>
      <c r="U5269" s="38"/>
      <c r="AA5269" s="8"/>
      <c r="AB5269" s="366"/>
    </row>
    <row r="5270" spans="15:28">
      <c r="O5270" s="177"/>
      <c r="P5270" s="38"/>
      <c r="Q5270" s="38"/>
      <c r="R5270" s="178"/>
      <c r="S5270" s="38"/>
      <c r="T5270" s="178"/>
      <c r="U5270" s="38"/>
      <c r="AA5270" s="8"/>
      <c r="AB5270" s="366"/>
    </row>
    <row r="5271" spans="15:28">
      <c r="O5271" s="177"/>
      <c r="P5271" s="38"/>
      <c r="Q5271" s="38"/>
      <c r="R5271" s="178"/>
      <c r="S5271" s="38"/>
      <c r="T5271" s="178"/>
      <c r="U5271" s="38"/>
      <c r="AA5271" s="8"/>
      <c r="AB5271" s="366"/>
    </row>
    <row r="5272" spans="15:28">
      <c r="O5272" s="177"/>
      <c r="P5272" s="38"/>
      <c r="Q5272" s="38"/>
      <c r="R5272" s="178"/>
      <c r="S5272" s="38"/>
      <c r="T5272" s="178"/>
      <c r="U5272" s="38"/>
      <c r="AA5272" s="8"/>
      <c r="AB5272" s="366"/>
    </row>
    <row r="5273" spans="15:28">
      <c r="O5273" s="177"/>
      <c r="P5273" s="38"/>
      <c r="Q5273" s="38"/>
      <c r="R5273" s="178"/>
      <c r="S5273" s="38"/>
      <c r="T5273" s="178"/>
      <c r="U5273" s="38"/>
      <c r="AA5273" s="8"/>
      <c r="AB5273" s="366"/>
    </row>
    <row r="5274" spans="15:28">
      <c r="O5274" s="177"/>
      <c r="P5274" s="38"/>
      <c r="Q5274" s="38"/>
      <c r="R5274" s="178"/>
      <c r="S5274" s="38"/>
      <c r="T5274" s="178"/>
      <c r="U5274" s="38"/>
      <c r="AA5274" s="8"/>
      <c r="AB5274" s="366"/>
    </row>
    <row r="5275" spans="15:28">
      <c r="O5275" s="177"/>
      <c r="P5275" s="38"/>
      <c r="Q5275" s="38"/>
      <c r="R5275" s="178"/>
      <c r="S5275" s="38"/>
      <c r="T5275" s="178"/>
      <c r="U5275" s="38"/>
      <c r="AA5275" s="8"/>
      <c r="AB5275" s="366"/>
    </row>
    <row r="5276" spans="15:28">
      <c r="O5276" s="177"/>
      <c r="P5276" s="38"/>
      <c r="Q5276" s="38"/>
      <c r="R5276" s="178"/>
      <c r="S5276" s="38"/>
      <c r="T5276" s="178"/>
      <c r="U5276" s="38"/>
      <c r="AA5276" s="8"/>
      <c r="AB5276" s="366"/>
    </row>
    <row r="5277" spans="15:28">
      <c r="O5277" s="177"/>
      <c r="P5277" s="38"/>
      <c r="Q5277" s="38"/>
      <c r="R5277" s="178"/>
      <c r="S5277" s="38"/>
      <c r="T5277" s="178"/>
      <c r="U5277" s="38"/>
      <c r="AA5277" s="8"/>
      <c r="AB5277" s="366"/>
    </row>
    <row r="5278" spans="15:28">
      <c r="O5278" s="177"/>
      <c r="P5278" s="38"/>
      <c r="Q5278" s="38"/>
      <c r="R5278" s="178"/>
      <c r="S5278" s="38"/>
      <c r="T5278" s="178"/>
      <c r="U5278" s="38"/>
      <c r="AA5278" s="8"/>
      <c r="AB5278" s="366"/>
    </row>
    <row r="5279" spans="15:28">
      <c r="O5279" s="177"/>
      <c r="P5279" s="38"/>
      <c r="Q5279" s="38"/>
      <c r="R5279" s="178"/>
      <c r="S5279" s="38"/>
      <c r="T5279" s="178"/>
      <c r="U5279" s="38"/>
      <c r="AA5279" s="8"/>
      <c r="AB5279" s="366"/>
    </row>
    <row r="5280" spans="15:28">
      <c r="O5280" s="177"/>
      <c r="P5280" s="38"/>
      <c r="Q5280" s="38"/>
      <c r="R5280" s="178"/>
      <c r="S5280" s="38"/>
      <c r="T5280" s="178"/>
      <c r="U5280" s="38"/>
      <c r="AA5280" s="8"/>
      <c r="AB5280" s="366"/>
    </row>
    <row r="5281" spans="15:28">
      <c r="O5281" s="177"/>
      <c r="P5281" s="38"/>
      <c r="Q5281" s="38"/>
      <c r="R5281" s="178"/>
      <c r="S5281" s="38"/>
      <c r="T5281" s="178"/>
      <c r="U5281" s="38"/>
      <c r="AA5281" s="8"/>
      <c r="AB5281" s="366"/>
    </row>
    <row r="5282" spans="15:28">
      <c r="O5282" s="177"/>
      <c r="P5282" s="38"/>
      <c r="Q5282" s="38"/>
      <c r="R5282" s="178"/>
      <c r="S5282" s="38"/>
      <c r="T5282" s="178"/>
      <c r="U5282" s="38"/>
      <c r="AA5282" s="8"/>
      <c r="AB5282" s="366"/>
    </row>
    <row r="5283" spans="15:28">
      <c r="O5283" s="177"/>
      <c r="P5283" s="38"/>
      <c r="Q5283" s="38"/>
      <c r="R5283" s="178"/>
      <c r="S5283" s="38"/>
      <c r="T5283" s="178"/>
      <c r="U5283" s="38"/>
      <c r="AA5283" s="8"/>
      <c r="AB5283" s="366"/>
    </row>
    <row r="5284" spans="15:28">
      <c r="O5284" s="177"/>
      <c r="P5284" s="38"/>
      <c r="Q5284" s="38"/>
      <c r="R5284" s="178"/>
      <c r="S5284" s="38"/>
      <c r="T5284" s="178"/>
      <c r="U5284" s="38"/>
      <c r="AA5284" s="8"/>
      <c r="AB5284" s="366"/>
    </row>
    <row r="5285" spans="15:28">
      <c r="O5285" s="177"/>
      <c r="P5285" s="38"/>
      <c r="Q5285" s="38"/>
      <c r="R5285" s="178"/>
      <c r="S5285" s="38"/>
      <c r="T5285" s="178"/>
      <c r="U5285" s="38"/>
      <c r="AA5285" s="8"/>
      <c r="AB5285" s="366"/>
    </row>
    <row r="5286" spans="15:28">
      <c r="O5286" s="177"/>
      <c r="P5286" s="38"/>
      <c r="Q5286" s="38"/>
      <c r="R5286" s="178"/>
      <c r="S5286" s="38"/>
      <c r="T5286" s="178"/>
      <c r="U5286" s="38"/>
      <c r="AA5286" s="8"/>
      <c r="AB5286" s="366"/>
    </row>
    <row r="5287" spans="15:28">
      <c r="O5287" s="177"/>
      <c r="P5287" s="38"/>
      <c r="Q5287" s="38"/>
      <c r="R5287" s="178"/>
      <c r="S5287" s="38"/>
      <c r="T5287" s="178"/>
      <c r="U5287" s="38"/>
      <c r="AA5287" s="8"/>
      <c r="AB5287" s="366"/>
    </row>
    <row r="5288" spans="15:28">
      <c r="O5288" s="177"/>
      <c r="P5288" s="38"/>
      <c r="Q5288" s="38"/>
      <c r="R5288" s="178"/>
      <c r="S5288" s="38"/>
      <c r="T5288" s="178"/>
      <c r="U5288" s="38"/>
      <c r="AA5288" s="8"/>
      <c r="AB5288" s="366"/>
    </row>
    <row r="5289" spans="15:28">
      <c r="O5289" s="177"/>
      <c r="P5289" s="38"/>
      <c r="Q5289" s="38"/>
      <c r="R5289" s="178"/>
      <c r="S5289" s="38"/>
      <c r="T5289" s="178"/>
      <c r="U5289" s="38"/>
      <c r="AA5289" s="8"/>
      <c r="AB5289" s="366"/>
    </row>
    <row r="5290" spans="15:28">
      <c r="O5290" s="177"/>
      <c r="P5290" s="38"/>
      <c r="Q5290" s="38"/>
      <c r="R5290" s="178"/>
      <c r="S5290" s="38"/>
      <c r="T5290" s="178"/>
      <c r="U5290" s="38"/>
      <c r="AA5290" s="8"/>
      <c r="AB5290" s="366"/>
    </row>
    <row r="5291" spans="15:28">
      <c r="O5291" s="177"/>
      <c r="P5291" s="38"/>
      <c r="Q5291" s="38"/>
      <c r="R5291" s="178"/>
      <c r="S5291" s="38"/>
      <c r="T5291" s="178"/>
      <c r="U5291" s="38"/>
      <c r="AA5291" s="8"/>
      <c r="AB5291" s="366"/>
    </row>
    <row r="5292" spans="15:28">
      <c r="O5292" s="177"/>
      <c r="P5292" s="38"/>
      <c r="Q5292" s="38"/>
      <c r="R5292" s="178"/>
      <c r="S5292" s="38"/>
      <c r="T5292" s="178"/>
      <c r="U5292" s="38"/>
      <c r="AA5292" s="8"/>
      <c r="AB5292" s="366"/>
    </row>
    <row r="5293" spans="15:28">
      <c r="O5293" s="177"/>
      <c r="P5293" s="38"/>
      <c r="Q5293" s="38"/>
      <c r="R5293" s="178"/>
      <c r="S5293" s="38"/>
      <c r="T5293" s="178"/>
      <c r="U5293" s="38"/>
      <c r="AA5293" s="8"/>
      <c r="AB5293" s="366"/>
    </row>
    <row r="5294" spans="15:28">
      <c r="O5294" s="177"/>
      <c r="P5294" s="38"/>
      <c r="Q5294" s="38"/>
      <c r="R5294" s="178"/>
      <c r="S5294" s="38"/>
      <c r="T5294" s="178"/>
      <c r="U5294" s="38"/>
      <c r="AA5294" s="8"/>
      <c r="AB5294" s="366"/>
    </row>
    <row r="5295" spans="15:28">
      <c r="O5295" s="177"/>
      <c r="P5295" s="38"/>
      <c r="Q5295" s="38"/>
      <c r="R5295" s="178"/>
      <c r="S5295" s="38"/>
      <c r="T5295" s="178"/>
      <c r="U5295" s="38"/>
      <c r="AA5295" s="8"/>
      <c r="AB5295" s="366"/>
    </row>
    <row r="5296" spans="15:28">
      <c r="O5296" s="177"/>
      <c r="P5296" s="38"/>
      <c r="Q5296" s="38"/>
      <c r="R5296" s="178"/>
      <c r="S5296" s="38"/>
      <c r="T5296" s="178"/>
      <c r="U5296" s="38"/>
      <c r="AA5296" s="8"/>
      <c r="AB5296" s="366"/>
    </row>
    <row r="5297" spans="15:28">
      <c r="O5297" s="177"/>
      <c r="P5297" s="38"/>
      <c r="Q5297" s="38"/>
      <c r="R5297" s="178"/>
      <c r="S5297" s="38"/>
      <c r="T5297" s="178"/>
      <c r="U5297" s="38"/>
      <c r="AA5297" s="8"/>
      <c r="AB5297" s="366"/>
    </row>
    <row r="5298" spans="15:28">
      <c r="O5298" s="177"/>
      <c r="P5298" s="38"/>
      <c r="Q5298" s="38"/>
      <c r="R5298" s="178"/>
      <c r="S5298" s="38"/>
      <c r="T5298" s="178"/>
      <c r="U5298" s="38"/>
      <c r="AA5298" s="8"/>
      <c r="AB5298" s="366"/>
    </row>
    <row r="5299" spans="15:28">
      <c r="O5299" s="177"/>
      <c r="P5299" s="38"/>
      <c r="Q5299" s="38"/>
      <c r="R5299" s="178"/>
      <c r="S5299" s="38"/>
      <c r="T5299" s="178"/>
      <c r="U5299" s="38"/>
      <c r="AA5299" s="8"/>
      <c r="AB5299" s="366"/>
    </row>
    <row r="5300" spans="15:28">
      <c r="O5300" s="177"/>
      <c r="P5300" s="38"/>
      <c r="Q5300" s="38"/>
      <c r="R5300" s="178"/>
      <c r="S5300" s="38"/>
      <c r="T5300" s="178"/>
      <c r="U5300" s="38"/>
      <c r="AA5300" s="8"/>
      <c r="AB5300" s="366"/>
    </row>
    <row r="5301" spans="15:28">
      <c r="O5301" s="177"/>
      <c r="P5301" s="38"/>
      <c r="Q5301" s="38"/>
      <c r="R5301" s="178"/>
      <c r="S5301" s="38"/>
      <c r="T5301" s="178"/>
      <c r="U5301" s="38"/>
      <c r="AA5301" s="8"/>
      <c r="AB5301" s="366"/>
    </row>
    <row r="5302" spans="15:28">
      <c r="O5302" s="177"/>
      <c r="P5302" s="38"/>
      <c r="Q5302" s="38"/>
      <c r="R5302" s="178"/>
      <c r="S5302" s="38"/>
      <c r="T5302" s="178"/>
      <c r="U5302" s="38"/>
      <c r="AA5302" s="8"/>
      <c r="AB5302" s="366"/>
    </row>
    <row r="5303" spans="15:28">
      <c r="O5303" s="177"/>
      <c r="P5303" s="38"/>
      <c r="Q5303" s="38"/>
      <c r="R5303" s="178"/>
      <c r="S5303" s="38"/>
      <c r="T5303" s="178"/>
      <c r="U5303" s="38"/>
      <c r="AA5303" s="8"/>
      <c r="AB5303" s="366"/>
    </row>
    <row r="5304" spans="15:28">
      <c r="O5304" s="177"/>
      <c r="P5304" s="38"/>
      <c r="Q5304" s="38"/>
      <c r="R5304" s="178"/>
      <c r="S5304" s="38"/>
      <c r="T5304" s="178"/>
      <c r="U5304" s="38"/>
      <c r="AA5304" s="8"/>
      <c r="AB5304" s="366"/>
    </row>
    <row r="5305" spans="15:28">
      <c r="O5305" s="177"/>
      <c r="P5305" s="38"/>
      <c r="Q5305" s="38"/>
      <c r="R5305" s="178"/>
      <c r="S5305" s="38"/>
      <c r="T5305" s="178"/>
      <c r="U5305" s="38"/>
      <c r="AA5305" s="8"/>
      <c r="AB5305" s="366"/>
    </row>
    <row r="5306" spans="15:28">
      <c r="O5306" s="177"/>
      <c r="P5306" s="38"/>
      <c r="Q5306" s="38"/>
      <c r="R5306" s="178"/>
      <c r="S5306" s="38"/>
      <c r="T5306" s="178"/>
      <c r="U5306" s="38"/>
      <c r="AA5306" s="8"/>
      <c r="AB5306" s="366"/>
    </row>
    <row r="5307" spans="15:28">
      <c r="O5307" s="177"/>
      <c r="P5307" s="38"/>
      <c r="Q5307" s="38"/>
      <c r="R5307" s="178"/>
      <c r="S5307" s="38"/>
      <c r="T5307" s="178"/>
      <c r="U5307" s="38"/>
      <c r="AA5307" s="8"/>
      <c r="AB5307" s="366"/>
    </row>
    <row r="5308" spans="15:28">
      <c r="O5308" s="177"/>
      <c r="P5308" s="38"/>
      <c r="Q5308" s="38"/>
      <c r="R5308" s="178"/>
      <c r="S5308" s="38"/>
      <c r="T5308" s="178"/>
      <c r="U5308" s="38"/>
      <c r="AA5308" s="8"/>
      <c r="AB5308" s="366"/>
    </row>
    <row r="5309" spans="15:28">
      <c r="O5309" s="177"/>
      <c r="P5309" s="38"/>
      <c r="Q5309" s="38"/>
      <c r="R5309" s="178"/>
      <c r="S5309" s="38"/>
      <c r="T5309" s="178"/>
      <c r="U5309" s="38"/>
      <c r="AA5309" s="8"/>
      <c r="AB5309" s="366"/>
    </row>
    <row r="5310" spans="15:28">
      <c r="O5310" s="177"/>
      <c r="P5310" s="38"/>
      <c r="Q5310" s="38"/>
      <c r="R5310" s="178"/>
      <c r="S5310" s="38"/>
      <c r="T5310" s="178"/>
      <c r="U5310" s="38"/>
      <c r="AA5310" s="8"/>
      <c r="AB5310" s="366"/>
    </row>
    <row r="5311" spans="15:28">
      <c r="O5311" s="177"/>
      <c r="P5311" s="38"/>
      <c r="Q5311" s="38"/>
      <c r="R5311" s="178"/>
      <c r="S5311" s="38"/>
      <c r="T5311" s="178"/>
      <c r="U5311" s="38"/>
      <c r="AA5311" s="8"/>
      <c r="AB5311" s="366"/>
    </row>
    <row r="5312" spans="15:28">
      <c r="O5312" s="177"/>
      <c r="P5312" s="38"/>
      <c r="Q5312" s="38"/>
      <c r="R5312" s="178"/>
      <c r="S5312" s="38"/>
      <c r="T5312" s="178"/>
      <c r="U5312" s="38"/>
      <c r="AA5312" s="8"/>
      <c r="AB5312" s="366"/>
    </row>
    <row r="5313" spans="15:28">
      <c r="O5313" s="177"/>
      <c r="P5313" s="38"/>
      <c r="Q5313" s="38"/>
      <c r="R5313" s="178"/>
      <c r="S5313" s="38"/>
      <c r="T5313" s="178"/>
      <c r="U5313" s="38"/>
      <c r="AA5313" s="8"/>
      <c r="AB5313" s="366"/>
    </row>
    <row r="5314" spans="15:28">
      <c r="O5314" s="177"/>
      <c r="P5314" s="38"/>
      <c r="Q5314" s="38"/>
      <c r="R5314" s="178"/>
      <c r="S5314" s="38"/>
      <c r="T5314" s="178"/>
      <c r="U5314" s="38"/>
      <c r="AA5314" s="8"/>
      <c r="AB5314" s="366"/>
    </row>
    <row r="5315" spans="15:28">
      <c r="O5315" s="177"/>
      <c r="P5315" s="38"/>
      <c r="Q5315" s="38"/>
      <c r="R5315" s="178"/>
      <c r="S5315" s="38"/>
      <c r="T5315" s="178"/>
      <c r="U5315" s="38"/>
      <c r="AA5315" s="8"/>
      <c r="AB5315" s="366"/>
    </row>
    <row r="5316" spans="15:28">
      <c r="O5316" s="177"/>
      <c r="P5316" s="38"/>
      <c r="Q5316" s="38"/>
      <c r="R5316" s="178"/>
      <c r="S5316" s="38"/>
      <c r="T5316" s="178"/>
      <c r="U5316" s="38"/>
      <c r="AA5316" s="8"/>
      <c r="AB5316" s="366"/>
    </row>
    <row r="5317" spans="15:28">
      <c r="O5317" s="177"/>
      <c r="P5317" s="38"/>
      <c r="Q5317" s="38"/>
      <c r="R5317" s="178"/>
      <c r="S5317" s="38"/>
      <c r="T5317" s="178"/>
      <c r="U5317" s="38"/>
      <c r="AA5317" s="8"/>
      <c r="AB5317" s="366"/>
    </row>
    <row r="5318" spans="15:28">
      <c r="O5318" s="177"/>
      <c r="P5318" s="38"/>
      <c r="Q5318" s="38"/>
      <c r="R5318" s="178"/>
      <c r="S5318" s="38"/>
      <c r="T5318" s="178"/>
      <c r="U5318" s="38"/>
      <c r="AA5318" s="8"/>
      <c r="AB5318" s="366"/>
    </row>
    <row r="5319" spans="15:28">
      <c r="O5319" s="177"/>
      <c r="P5319" s="38"/>
      <c r="Q5319" s="38"/>
      <c r="R5319" s="178"/>
      <c r="S5319" s="38"/>
      <c r="T5319" s="178"/>
      <c r="U5319" s="38"/>
      <c r="AA5319" s="8"/>
      <c r="AB5319" s="366"/>
    </row>
    <row r="5320" spans="15:28">
      <c r="O5320" s="177"/>
      <c r="P5320" s="38"/>
      <c r="Q5320" s="38"/>
      <c r="R5320" s="178"/>
      <c r="S5320" s="38"/>
      <c r="T5320" s="178"/>
      <c r="U5320" s="38"/>
      <c r="AA5320" s="8"/>
      <c r="AB5320" s="366"/>
    </row>
    <row r="5321" spans="15:28">
      <c r="O5321" s="177"/>
      <c r="P5321" s="38"/>
      <c r="Q5321" s="38"/>
      <c r="R5321" s="178"/>
      <c r="S5321" s="38"/>
      <c r="T5321" s="178"/>
      <c r="U5321" s="38"/>
      <c r="AA5321" s="8"/>
      <c r="AB5321" s="366"/>
    </row>
    <row r="5322" spans="15:28">
      <c r="O5322" s="177"/>
      <c r="P5322" s="38"/>
      <c r="Q5322" s="38"/>
      <c r="R5322" s="178"/>
      <c r="S5322" s="38"/>
      <c r="T5322" s="178"/>
      <c r="U5322" s="38"/>
      <c r="AA5322" s="8"/>
      <c r="AB5322" s="366"/>
    </row>
    <row r="5323" spans="15:28">
      <c r="O5323" s="177"/>
      <c r="P5323" s="38"/>
      <c r="Q5323" s="38"/>
      <c r="R5323" s="178"/>
      <c r="S5323" s="38"/>
      <c r="T5323" s="178"/>
      <c r="U5323" s="38"/>
      <c r="AA5323" s="8"/>
      <c r="AB5323" s="366"/>
    </row>
    <row r="5324" spans="15:28">
      <c r="O5324" s="177"/>
      <c r="P5324" s="38"/>
      <c r="Q5324" s="38"/>
      <c r="R5324" s="178"/>
      <c r="S5324" s="38"/>
      <c r="T5324" s="178"/>
      <c r="U5324" s="38"/>
      <c r="AA5324" s="8"/>
      <c r="AB5324" s="366"/>
    </row>
    <row r="5325" spans="15:28">
      <c r="O5325" s="177"/>
      <c r="P5325" s="38"/>
      <c r="Q5325" s="38"/>
      <c r="R5325" s="178"/>
      <c r="S5325" s="38"/>
      <c r="T5325" s="178"/>
      <c r="U5325" s="38"/>
      <c r="AA5325" s="8"/>
      <c r="AB5325" s="366"/>
    </row>
    <row r="5326" spans="15:28">
      <c r="O5326" s="177"/>
      <c r="P5326" s="38"/>
      <c r="Q5326" s="38"/>
      <c r="R5326" s="178"/>
      <c r="S5326" s="38"/>
      <c r="T5326" s="178"/>
      <c r="U5326" s="38"/>
      <c r="AA5326" s="8"/>
      <c r="AB5326" s="366"/>
    </row>
    <row r="5327" spans="15:28">
      <c r="O5327" s="177"/>
      <c r="P5327" s="38"/>
      <c r="Q5327" s="38"/>
      <c r="R5327" s="178"/>
      <c r="S5327" s="38"/>
      <c r="T5327" s="178"/>
      <c r="U5327" s="38"/>
      <c r="AA5327" s="8"/>
      <c r="AB5327" s="366"/>
    </row>
    <row r="5328" spans="15:28">
      <c r="O5328" s="177"/>
      <c r="P5328" s="38"/>
      <c r="Q5328" s="38"/>
      <c r="R5328" s="178"/>
      <c r="S5328" s="38"/>
      <c r="T5328" s="178"/>
      <c r="U5328" s="38"/>
      <c r="AA5328" s="8"/>
      <c r="AB5328" s="366"/>
    </row>
    <row r="5329" spans="15:28">
      <c r="O5329" s="177"/>
      <c r="P5329" s="38"/>
      <c r="Q5329" s="38"/>
      <c r="R5329" s="178"/>
      <c r="S5329" s="38"/>
      <c r="T5329" s="178"/>
      <c r="U5329" s="38"/>
      <c r="AA5329" s="8"/>
      <c r="AB5329" s="366"/>
    </row>
    <row r="5330" spans="15:28">
      <c r="O5330" s="177"/>
      <c r="P5330" s="38"/>
      <c r="Q5330" s="38"/>
      <c r="R5330" s="178"/>
      <c r="S5330" s="38"/>
      <c r="T5330" s="178"/>
      <c r="U5330" s="38"/>
      <c r="AA5330" s="8"/>
      <c r="AB5330" s="366"/>
    </row>
    <row r="5331" spans="15:28">
      <c r="O5331" s="177"/>
      <c r="P5331" s="38"/>
      <c r="Q5331" s="38"/>
      <c r="R5331" s="178"/>
      <c r="S5331" s="38"/>
      <c r="T5331" s="178"/>
      <c r="U5331" s="38"/>
      <c r="AA5331" s="8"/>
      <c r="AB5331" s="366"/>
    </row>
    <row r="5332" spans="15:28">
      <c r="O5332" s="177"/>
      <c r="P5332" s="38"/>
      <c r="Q5332" s="38"/>
      <c r="R5332" s="178"/>
      <c r="S5332" s="38"/>
      <c r="T5332" s="178"/>
      <c r="U5332" s="38"/>
      <c r="AA5332" s="8"/>
      <c r="AB5332" s="366"/>
    </row>
    <row r="5333" spans="15:28">
      <c r="O5333" s="177"/>
      <c r="P5333" s="38"/>
      <c r="Q5333" s="38"/>
      <c r="R5333" s="178"/>
      <c r="S5333" s="38"/>
      <c r="T5333" s="178"/>
      <c r="U5333" s="38"/>
      <c r="AA5333" s="8"/>
      <c r="AB5333" s="366"/>
    </row>
    <row r="5334" spans="15:28">
      <c r="O5334" s="177"/>
      <c r="P5334" s="38"/>
      <c r="Q5334" s="38"/>
      <c r="R5334" s="178"/>
      <c r="S5334" s="38"/>
      <c r="T5334" s="178"/>
      <c r="U5334" s="38"/>
      <c r="AA5334" s="8"/>
      <c r="AB5334" s="366"/>
    </row>
    <row r="5335" spans="15:28">
      <c r="O5335" s="177"/>
      <c r="P5335" s="38"/>
      <c r="Q5335" s="38"/>
      <c r="R5335" s="178"/>
      <c r="S5335" s="38"/>
      <c r="T5335" s="178"/>
      <c r="U5335" s="38"/>
      <c r="AA5335" s="8"/>
      <c r="AB5335" s="366"/>
    </row>
    <row r="5336" spans="15:28">
      <c r="O5336" s="177"/>
      <c r="P5336" s="38"/>
      <c r="Q5336" s="38"/>
      <c r="R5336" s="178"/>
      <c r="S5336" s="38"/>
      <c r="T5336" s="178"/>
      <c r="U5336" s="38"/>
      <c r="AA5336" s="8"/>
      <c r="AB5336" s="366"/>
    </row>
    <row r="5337" spans="15:28">
      <c r="O5337" s="177"/>
      <c r="P5337" s="38"/>
      <c r="Q5337" s="38"/>
      <c r="R5337" s="178"/>
      <c r="S5337" s="38"/>
      <c r="T5337" s="178"/>
      <c r="U5337" s="38"/>
      <c r="AA5337" s="8"/>
      <c r="AB5337" s="366"/>
    </row>
    <row r="5338" spans="15:28">
      <c r="O5338" s="177"/>
      <c r="P5338" s="38"/>
      <c r="Q5338" s="38"/>
      <c r="R5338" s="178"/>
      <c r="S5338" s="38"/>
      <c r="T5338" s="178"/>
      <c r="U5338" s="38"/>
      <c r="AA5338" s="8"/>
      <c r="AB5338" s="366"/>
    </row>
    <row r="5339" spans="15:28">
      <c r="O5339" s="177"/>
      <c r="P5339" s="38"/>
      <c r="Q5339" s="38"/>
      <c r="R5339" s="178"/>
      <c r="S5339" s="38"/>
      <c r="T5339" s="178"/>
      <c r="U5339" s="38"/>
      <c r="AA5339" s="8"/>
      <c r="AB5339" s="366"/>
    </row>
    <row r="5340" spans="15:28">
      <c r="O5340" s="177"/>
      <c r="P5340" s="38"/>
      <c r="Q5340" s="38"/>
      <c r="R5340" s="178"/>
      <c r="S5340" s="38"/>
      <c r="T5340" s="178"/>
      <c r="U5340" s="38"/>
      <c r="AA5340" s="8"/>
      <c r="AB5340" s="366"/>
    </row>
    <row r="5341" spans="15:28">
      <c r="O5341" s="177"/>
      <c r="P5341" s="38"/>
      <c r="Q5341" s="38"/>
      <c r="R5341" s="178"/>
      <c r="S5341" s="38"/>
      <c r="T5341" s="178"/>
      <c r="U5341" s="38"/>
      <c r="AA5341" s="8"/>
      <c r="AB5341" s="366"/>
    </row>
    <row r="5342" spans="15:28">
      <c r="O5342" s="177"/>
      <c r="P5342" s="38"/>
      <c r="Q5342" s="38"/>
      <c r="R5342" s="178"/>
      <c r="S5342" s="38"/>
      <c r="T5342" s="178"/>
      <c r="U5342" s="38"/>
      <c r="AA5342" s="8"/>
      <c r="AB5342" s="366"/>
    </row>
    <row r="5343" spans="15:28">
      <c r="O5343" s="177"/>
      <c r="P5343" s="38"/>
      <c r="Q5343" s="38"/>
      <c r="R5343" s="178"/>
      <c r="S5343" s="38"/>
      <c r="T5343" s="178"/>
      <c r="U5343" s="38"/>
      <c r="AA5343" s="8"/>
      <c r="AB5343" s="366"/>
    </row>
    <row r="5344" spans="15:28">
      <c r="O5344" s="177"/>
      <c r="P5344" s="38"/>
      <c r="Q5344" s="38"/>
      <c r="R5344" s="178"/>
      <c r="S5344" s="38"/>
      <c r="T5344" s="178"/>
      <c r="U5344" s="38"/>
      <c r="AA5344" s="8"/>
      <c r="AB5344" s="366"/>
    </row>
    <row r="5345" spans="15:28">
      <c r="O5345" s="177"/>
      <c r="P5345" s="38"/>
      <c r="Q5345" s="38"/>
      <c r="R5345" s="178"/>
      <c r="S5345" s="38"/>
      <c r="T5345" s="178"/>
      <c r="U5345" s="38"/>
      <c r="AA5345" s="8"/>
      <c r="AB5345" s="366"/>
    </row>
    <row r="5346" spans="15:28">
      <c r="O5346" s="177"/>
      <c r="P5346" s="38"/>
      <c r="Q5346" s="38"/>
      <c r="R5346" s="178"/>
      <c r="S5346" s="38"/>
      <c r="T5346" s="178"/>
      <c r="U5346" s="38"/>
      <c r="AA5346" s="8"/>
      <c r="AB5346" s="366"/>
    </row>
    <row r="5347" spans="15:28">
      <c r="O5347" s="177"/>
      <c r="P5347" s="38"/>
      <c r="Q5347" s="38"/>
      <c r="R5347" s="178"/>
      <c r="S5347" s="38"/>
      <c r="T5347" s="178"/>
      <c r="U5347" s="38"/>
      <c r="AA5347" s="8"/>
      <c r="AB5347" s="366"/>
    </row>
    <row r="5348" spans="15:28">
      <c r="O5348" s="177"/>
      <c r="P5348" s="38"/>
      <c r="Q5348" s="38"/>
      <c r="R5348" s="178"/>
      <c r="S5348" s="38"/>
      <c r="T5348" s="178"/>
      <c r="U5348" s="38"/>
      <c r="AA5348" s="8"/>
      <c r="AB5348" s="366"/>
    </row>
    <row r="5349" spans="15:28">
      <c r="O5349" s="177"/>
      <c r="P5349" s="38"/>
      <c r="Q5349" s="38"/>
      <c r="R5349" s="178"/>
      <c r="S5349" s="38"/>
      <c r="T5349" s="178"/>
      <c r="U5349" s="38"/>
      <c r="AA5349" s="8"/>
      <c r="AB5349" s="366"/>
    </row>
    <row r="5350" spans="15:28">
      <c r="O5350" s="177"/>
      <c r="P5350" s="38"/>
      <c r="Q5350" s="38"/>
      <c r="R5350" s="178"/>
      <c r="S5350" s="38"/>
      <c r="T5350" s="178"/>
      <c r="U5350" s="38"/>
      <c r="AA5350" s="8"/>
      <c r="AB5350" s="366"/>
    </row>
    <row r="5351" spans="15:28">
      <c r="O5351" s="177"/>
      <c r="P5351" s="38"/>
      <c r="Q5351" s="38"/>
      <c r="R5351" s="178"/>
      <c r="S5351" s="38"/>
      <c r="T5351" s="178"/>
      <c r="U5351" s="38"/>
      <c r="AA5351" s="8"/>
      <c r="AB5351" s="366"/>
    </row>
    <row r="5352" spans="15:28">
      <c r="O5352" s="177"/>
      <c r="P5352" s="38"/>
      <c r="Q5352" s="38"/>
      <c r="R5352" s="178"/>
      <c r="S5352" s="38"/>
      <c r="T5352" s="178"/>
      <c r="U5352" s="38"/>
      <c r="AA5352" s="8"/>
      <c r="AB5352" s="366"/>
    </row>
    <row r="5353" spans="15:28">
      <c r="O5353" s="177"/>
      <c r="P5353" s="38"/>
      <c r="Q5353" s="38"/>
      <c r="R5353" s="178"/>
      <c r="S5353" s="38"/>
      <c r="T5353" s="178"/>
      <c r="U5353" s="38"/>
      <c r="AA5353" s="8"/>
      <c r="AB5353" s="366"/>
    </row>
    <row r="5354" spans="15:28">
      <c r="O5354" s="177"/>
      <c r="P5354" s="38"/>
      <c r="Q5354" s="38"/>
      <c r="R5354" s="178"/>
      <c r="S5354" s="38"/>
      <c r="T5354" s="178"/>
      <c r="U5354" s="38"/>
      <c r="AA5354" s="8"/>
      <c r="AB5354" s="366"/>
    </row>
    <row r="5355" spans="15:28">
      <c r="O5355" s="177"/>
      <c r="P5355" s="38"/>
      <c r="Q5355" s="38"/>
      <c r="R5355" s="178"/>
      <c r="S5355" s="38"/>
      <c r="T5355" s="178"/>
      <c r="U5355" s="38"/>
      <c r="AA5355" s="8"/>
      <c r="AB5355" s="366"/>
    </row>
    <row r="5356" spans="15:28">
      <c r="O5356" s="177"/>
      <c r="P5356" s="38"/>
      <c r="Q5356" s="38"/>
      <c r="R5356" s="178"/>
      <c r="S5356" s="38"/>
      <c r="T5356" s="178"/>
      <c r="U5356" s="38"/>
      <c r="AA5356" s="8"/>
      <c r="AB5356" s="366"/>
    </row>
    <row r="5357" spans="15:28">
      <c r="O5357" s="177"/>
      <c r="P5357" s="38"/>
      <c r="Q5357" s="38"/>
      <c r="R5357" s="178"/>
      <c r="S5357" s="38"/>
      <c r="T5357" s="178"/>
      <c r="U5357" s="38"/>
      <c r="AA5357" s="8"/>
      <c r="AB5357" s="366"/>
    </row>
    <row r="5358" spans="15:28">
      <c r="O5358" s="177"/>
      <c r="P5358" s="38"/>
      <c r="Q5358" s="38"/>
      <c r="R5358" s="178"/>
      <c r="S5358" s="38"/>
      <c r="T5358" s="178"/>
      <c r="U5358" s="38"/>
      <c r="AA5358" s="8"/>
      <c r="AB5358" s="366"/>
    </row>
    <row r="5359" spans="15:28">
      <c r="O5359" s="177"/>
      <c r="P5359" s="38"/>
      <c r="Q5359" s="38"/>
      <c r="R5359" s="178"/>
      <c r="S5359" s="38"/>
      <c r="T5359" s="178"/>
      <c r="U5359" s="38"/>
      <c r="AA5359" s="8"/>
      <c r="AB5359" s="366"/>
    </row>
    <row r="5360" spans="15:28">
      <c r="O5360" s="177"/>
      <c r="P5360" s="38"/>
      <c r="Q5360" s="38"/>
      <c r="R5360" s="178"/>
      <c r="S5360" s="38"/>
      <c r="T5360" s="178"/>
      <c r="U5360" s="38"/>
      <c r="AA5360" s="8"/>
      <c r="AB5360" s="366"/>
    </row>
    <row r="5361" spans="15:28">
      <c r="O5361" s="177"/>
      <c r="P5361" s="38"/>
      <c r="Q5361" s="38"/>
      <c r="R5361" s="178"/>
      <c r="S5361" s="38"/>
      <c r="T5361" s="178"/>
      <c r="U5361" s="38"/>
      <c r="AA5361" s="8"/>
      <c r="AB5361" s="366"/>
    </row>
    <row r="5362" spans="15:28">
      <c r="O5362" s="177"/>
      <c r="P5362" s="38"/>
      <c r="Q5362" s="38"/>
      <c r="R5362" s="178"/>
      <c r="S5362" s="38"/>
      <c r="T5362" s="178"/>
      <c r="U5362" s="38"/>
      <c r="AA5362" s="8"/>
      <c r="AB5362" s="366"/>
    </row>
    <row r="5363" spans="15:28">
      <c r="O5363" s="177"/>
      <c r="P5363" s="38"/>
      <c r="Q5363" s="38"/>
      <c r="R5363" s="178"/>
      <c r="S5363" s="38"/>
      <c r="T5363" s="178"/>
      <c r="U5363" s="38"/>
      <c r="AA5363" s="8"/>
      <c r="AB5363" s="366"/>
    </row>
    <row r="5364" spans="15:28">
      <c r="O5364" s="177"/>
      <c r="P5364" s="38"/>
      <c r="Q5364" s="38"/>
      <c r="R5364" s="178"/>
      <c r="S5364" s="38"/>
      <c r="T5364" s="178"/>
      <c r="U5364" s="38"/>
      <c r="AA5364" s="8"/>
      <c r="AB5364" s="366"/>
    </row>
    <row r="5365" spans="15:28">
      <c r="O5365" s="177"/>
      <c r="P5365" s="38"/>
      <c r="Q5365" s="38"/>
      <c r="R5365" s="178"/>
      <c r="S5365" s="38"/>
      <c r="T5365" s="178"/>
      <c r="U5365" s="38"/>
      <c r="AA5365" s="8"/>
      <c r="AB5365" s="366"/>
    </row>
    <row r="5366" spans="15:28">
      <c r="O5366" s="177"/>
      <c r="P5366" s="38"/>
      <c r="Q5366" s="38"/>
      <c r="R5366" s="178"/>
      <c r="S5366" s="38"/>
      <c r="T5366" s="178"/>
      <c r="U5366" s="38"/>
      <c r="AA5366" s="8"/>
      <c r="AB5366" s="366"/>
    </row>
    <row r="5367" spans="15:28">
      <c r="O5367" s="177"/>
      <c r="P5367" s="38"/>
      <c r="Q5367" s="38"/>
      <c r="R5367" s="178"/>
      <c r="S5367" s="38"/>
      <c r="T5367" s="178"/>
      <c r="U5367" s="38"/>
      <c r="AA5367" s="8"/>
      <c r="AB5367" s="366"/>
    </row>
    <row r="5368" spans="15:28">
      <c r="O5368" s="177"/>
      <c r="P5368" s="38"/>
      <c r="Q5368" s="38"/>
      <c r="R5368" s="178"/>
      <c r="S5368" s="38"/>
      <c r="T5368" s="178"/>
      <c r="U5368" s="38"/>
      <c r="AA5368" s="8"/>
      <c r="AB5368" s="366"/>
    </row>
    <row r="5369" spans="15:28">
      <c r="O5369" s="177"/>
      <c r="P5369" s="38"/>
      <c r="Q5369" s="38"/>
      <c r="R5369" s="178"/>
      <c r="S5369" s="38"/>
      <c r="T5369" s="178"/>
      <c r="U5369" s="38"/>
      <c r="AA5369" s="8"/>
      <c r="AB5369" s="366"/>
    </row>
    <row r="5370" spans="15:28">
      <c r="O5370" s="177"/>
      <c r="P5370" s="38"/>
      <c r="Q5370" s="38"/>
      <c r="R5370" s="178"/>
      <c r="S5370" s="38"/>
      <c r="T5370" s="178"/>
      <c r="U5370" s="38"/>
      <c r="AA5370" s="8"/>
      <c r="AB5370" s="366"/>
    </row>
    <row r="5371" spans="15:28">
      <c r="O5371" s="177"/>
      <c r="P5371" s="38"/>
      <c r="Q5371" s="38"/>
      <c r="R5371" s="178"/>
      <c r="S5371" s="38"/>
      <c r="T5371" s="178"/>
      <c r="U5371" s="38"/>
      <c r="AA5371" s="8"/>
      <c r="AB5371" s="366"/>
    </row>
    <row r="5372" spans="15:28">
      <c r="O5372" s="177"/>
      <c r="P5372" s="38"/>
      <c r="Q5372" s="38"/>
      <c r="R5372" s="178"/>
      <c r="S5372" s="38"/>
      <c r="T5372" s="178"/>
      <c r="U5372" s="38"/>
      <c r="AA5372" s="8"/>
      <c r="AB5372" s="366"/>
    </row>
    <row r="5373" spans="15:28">
      <c r="O5373" s="177"/>
      <c r="P5373" s="38"/>
      <c r="Q5373" s="38"/>
      <c r="R5373" s="178"/>
      <c r="S5373" s="38"/>
      <c r="T5373" s="178"/>
      <c r="U5373" s="38"/>
      <c r="AA5373" s="8"/>
      <c r="AB5373" s="366"/>
    </row>
    <row r="5374" spans="15:28">
      <c r="O5374" s="177"/>
      <c r="P5374" s="38"/>
      <c r="Q5374" s="38"/>
      <c r="R5374" s="178"/>
      <c r="S5374" s="38"/>
      <c r="T5374" s="178"/>
      <c r="U5374" s="38"/>
      <c r="AA5374" s="8"/>
      <c r="AB5374" s="366"/>
    </row>
    <row r="5375" spans="15:28">
      <c r="O5375" s="177"/>
      <c r="P5375" s="38"/>
      <c r="Q5375" s="38"/>
      <c r="R5375" s="178"/>
      <c r="S5375" s="38"/>
      <c r="T5375" s="178"/>
      <c r="U5375" s="38"/>
      <c r="AA5375" s="8"/>
      <c r="AB5375" s="366"/>
    </row>
    <row r="5376" spans="15:28">
      <c r="O5376" s="177"/>
      <c r="P5376" s="38"/>
      <c r="Q5376" s="38"/>
      <c r="R5376" s="178"/>
      <c r="S5376" s="38"/>
      <c r="T5376" s="178"/>
      <c r="U5376" s="38"/>
      <c r="AA5376" s="8"/>
      <c r="AB5376" s="366"/>
    </row>
    <row r="5377" spans="15:28">
      <c r="O5377" s="177"/>
      <c r="P5377" s="38"/>
      <c r="Q5377" s="38"/>
      <c r="R5377" s="178"/>
      <c r="S5377" s="38"/>
      <c r="T5377" s="178"/>
      <c r="U5377" s="38"/>
      <c r="AA5377" s="8"/>
      <c r="AB5377" s="366"/>
    </row>
    <row r="5378" spans="15:28">
      <c r="O5378" s="177"/>
      <c r="P5378" s="38"/>
      <c r="Q5378" s="38"/>
      <c r="R5378" s="178"/>
      <c r="S5378" s="38"/>
      <c r="T5378" s="178"/>
      <c r="U5378" s="38"/>
      <c r="AA5378" s="8"/>
      <c r="AB5378" s="366"/>
    </row>
    <row r="5379" spans="15:28">
      <c r="O5379" s="177"/>
      <c r="P5379" s="38"/>
      <c r="Q5379" s="38"/>
      <c r="R5379" s="178"/>
      <c r="S5379" s="38"/>
      <c r="T5379" s="178"/>
      <c r="U5379" s="38"/>
      <c r="AA5379" s="8"/>
      <c r="AB5379" s="366"/>
    </row>
    <row r="5380" spans="15:28">
      <c r="O5380" s="177"/>
      <c r="P5380" s="38"/>
      <c r="Q5380" s="38"/>
      <c r="R5380" s="178"/>
      <c r="S5380" s="38"/>
      <c r="T5380" s="178"/>
      <c r="U5380" s="38"/>
      <c r="AA5380" s="8"/>
      <c r="AB5380" s="366"/>
    </row>
    <row r="5381" spans="15:28">
      <c r="O5381" s="177"/>
      <c r="P5381" s="38"/>
      <c r="Q5381" s="38"/>
      <c r="R5381" s="178"/>
      <c r="S5381" s="38"/>
      <c r="T5381" s="178"/>
      <c r="U5381" s="38"/>
      <c r="AA5381" s="8"/>
      <c r="AB5381" s="366"/>
    </row>
    <row r="5382" spans="15:28">
      <c r="O5382" s="177"/>
      <c r="P5382" s="38"/>
      <c r="Q5382" s="38"/>
      <c r="R5382" s="178"/>
      <c r="S5382" s="38"/>
      <c r="T5382" s="178"/>
      <c r="U5382" s="38"/>
      <c r="AA5382" s="8"/>
      <c r="AB5382" s="366"/>
    </row>
    <row r="5383" spans="15:28">
      <c r="O5383" s="177"/>
      <c r="P5383" s="38"/>
      <c r="Q5383" s="38"/>
      <c r="R5383" s="178"/>
      <c r="S5383" s="38"/>
      <c r="T5383" s="178"/>
      <c r="U5383" s="38"/>
      <c r="AA5383" s="8"/>
      <c r="AB5383" s="366"/>
    </row>
    <row r="5384" spans="15:28">
      <c r="O5384" s="177"/>
      <c r="P5384" s="38"/>
      <c r="Q5384" s="38"/>
      <c r="R5384" s="178"/>
      <c r="S5384" s="38"/>
      <c r="T5384" s="178"/>
      <c r="U5384" s="38"/>
      <c r="AA5384" s="8"/>
      <c r="AB5384" s="366"/>
    </row>
    <row r="5385" spans="15:28">
      <c r="O5385" s="177"/>
      <c r="P5385" s="38"/>
      <c r="Q5385" s="38"/>
      <c r="R5385" s="178"/>
      <c r="S5385" s="38"/>
      <c r="T5385" s="178"/>
      <c r="U5385" s="38"/>
      <c r="AA5385" s="8"/>
      <c r="AB5385" s="366"/>
    </row>
    <row r="5386" spans="15:28">
      <c r="O5386" s="177"/>
      <c r="P5386" s="38"/>
      <c r="Q5386" s="38"/>
      <c r="R5386" s="178"/>
      <c r="S5386" s="38"/>
      <c r="T5386" s="178"/>
      <c r="U5386" s="38"/>
      <c r="AA5386" s="8"/>
      <c r="AB5386" s="366"/>
    </row>
    <row r="5387" spans="15:28">
      <c r="O5387" s="177"/>
      <c r="P5387" s="38"/>
      <c r="Q5387" s="38"/>
      <c r="R5387" s="178"/>
      <c r="S5387" s="38"/>
      <c r="T5387" s="178"/>
      <c r="U5387" s="38"/>
      <c r="AA5387" s="8"/>
      <c r="AB5387" s="366"/>
    </row>
    <row r="5388" spans="15:28">
      <c r="O5388" s="177"/>
      <c r="P5388" s="38"/>
      <c r="Q5388" s="38"/>
      <c r="R5388" s="178"/>
      <c r="S5388" s="38"/>
      <c r="T5388" s="178"/>
      <c r="U5388" s="38"/>
      <c r="AA5388" s="8"/>
      <c r="AB5388" s="366"/>
    </row>
    <row r="5389" spans="15:28">
      <c r="O5389" s="177"/>
      <c r="P5389" s="38"/>
      <c r="Q5389" s="38"/>
      <c r="R5389" s="178"/>
      <c r="S5389" s="38"/>
      <c r="T5389" s="178"/>
      <c r="U5389" s="38"/>
      <c r="AA5389" s="8"/>
      <c r="AB5389" s="366"/>
    </row>
    <row r="5390" spans="15:28">
      <c r="O5390" s="177"/>
      <c r="P5390" s="38"/>
      <c r="Q5390" s="38"/>
      <c r="R5390" s="178"/>
      <c r="S5390" s="38"/>
      <c r="T5390" s="178"/>
      <c r="U5390" s="38"/>
      <c r="AA5390" s="8"/>
      <c r="AB5390" s="366"/>
    </row>
    <row r="5391" spans="15:28">
      <c r="O5391" s="177"/>
      <c r="P5391" s="38"/>
      <c r="Q5391" s="38"/>
      <c r="R5391" s="178"/>
      <c r="S5391" s="38"/>
      <c r="T5391" s="178"/>
      <c r="U5391" s="38"/>
      <c r="AA5391" s="8"/>
      <c r="AB5391" s="366"/>
    </row>
    <row r="5392" spans="15:28">
      <c r="O5392" s="177"/>
      <c r="P5392" s="38"/>
      <c r="Q5392" s="38"/>
      <c r="R5392" s="178"/>
      <c r="S5392" s="38"/>
      <c r="T5392" s="178"/>
      <c r="U5392" s="38"/>
      <c r="AA5392" s="8"/>
      <c r="AB5392" s="366"/>
    </row>
    <row r="5393" spans="15:28">
      <c r="O5393" s="177"/>
      <c r="P5393" s="38"/>
      <c r="Q5393" s="38"/>
      <c r="R5393" s="178"/>
      <c r="S5393" s="38"/>
      <c r="T5393" s="178"/>
      <c r="U5393" s="38"/>
      <c r="AA5393" s="8"/>
      <c r="AB5393" s="366"/>
    </row>
    <row r="5394" spans="15:28">
      <c r="O5394" s="177"/>
      <c r="P5394" s="38"/>
      <c r="Q5394" s="38"/>
      <c r="R5394" s="178"/>
      <c r="S5394" s="38"/>
      <c r="T5394" s="178"/>
      <c r="U5394" s="38"/>
      <c r="AA5394" s="8"/>
      <c r="AB5394" s="366"/>
    </row>
    <row r="5395" spans="15:28">
      <c r="O5395" s="177"/>
      <c r="P5395" s="38"/>
      <c r="Q5395" s="38"/>
      <c r="R5395" s="178"/>
      <c r="S5395" s="38"/>
      <c r="T5395" s="178"/>
      <c r="U5395" s="38"/>
      <c r="AA5395" s="8"/>
      <c r="AB5395" s="366"/>
    </row>
    <row r="5396" spans="15:28">
      <c r="O5396" s="177"/>
      <c r="P5396" s="38"/>
      <c r="Q5396" s="38"/>
      <c r="R5396" s="178"/>
      <c r="S5396" s="38"/>
      <c r="T5396" s="178"/>
      <c r="U5396" s="38"/>
      <c r="AA5396" s="8"/>
      <c r="AB5396" s="366"/>
    </row>
    <row r="5397" spans="15:28">
      <c r="O5397" s="177"/>
      <c r="P5397" s="38"/>
      <c r="Q5397" s="38"/>
      <c r="R5397" s="178"/>
      <c r="S5397" s="38"/>
      <c r="T5397" s="178"/>
      <c r="U5397" s="38"/>
      <c r="AA5397" s="8"/>
      <c r="AB5397" s="366"/>
    </row>
    <row r="5398" spans="15:28">
      <c r="O5398" s="177"/>
      <c r="P5398" s="38"/>
      <c r="Q5398" s="38"/>
      <c r="R5398" s="178"/>
      <c r="S5398" s="38"/>
      <c r="T5398" s="178"/>
      <c r="U5398" s="38"/>
      <c r="AA5398" s="8"/>
      <c r="AB5398" s="366"/>
    </row>
    <row r="5399" spans="15:28">
      <c r="O5399" s="177"/>
      <c r="P5399" s="38"/>
      <c r="Q5399" s="38"/>
      <c r="R5399" s="178"/>
      <c r="S5399" s="38"/>
      <c r="T5399" s="178"/>
      <c r="U5399" s="38"/>
      <c r="AA5399" s="8"/>
      <c r="AB5399" s="366"/>
    </row>
    <row r="5400" spans="15:28">
      <c r="O5400" s="177"/>
      <c r="P5400" s="38"/>
      <c r="Q5400" s="38"/>
      <c r="R5400" s="178"/>
      <c r="S5400" s="38"/>
      <c r="T5400" s="178"/>
      <c r="U5400" s="38"/>
      <c r="AA5400" s="8"/>
      <c r="AB5400" s="366"/>
    </row>
    <row r="5401" spans="15:28">
      <c r="O5401" s="177"/>
      <c r="P5401" s="38"/>
      <c r="Q5401" s="38"/>
      <c r="R5401" s="178"/>
      <c r="S5401" s="38"/>
      <c r="T5401" s="178"/>
      <c r="U5401" s="38"/>
      <c r="AA5401" s="8"/>
      <c r="AB5401" s="366"/>
    </row>
    <row r="5402" spans="15:28">
      <c r="O5402" s="177"/>
      <c r="P5402" s="38"/>
      <c r="Q5402" s="38"/>
      <c r="R5402" s="178"/>
      <c r="S5402" s="38"/>
      <c r="T5402" s="178"/>
      <c r="U5402" s="38"/>
      <c r="AA5402" s="8"/>
      <c r="AB5402" s="366"/>
    </row>
    <row r="5403" spans="15:28">
      <c r="O5403" s="177"/>
      <c r="P5403" s="38"/>
      <c r="Q5403" s="38"/>
      <c r="R5403" s="178"/>
      <c r="S5403" s="38"/>
      <c r="T5403" s="178"/>
      <c r="U5403" s="38"/>
      <c r="AA5403" s="8"/>
      <c r="AB5403" s="366"/>
    </row>
    <row r="5404" spans="15:28">
      <c r="O5404" s="177"/>
      <c r="P5404" s="38"/>
      <c r="Q5404" s="38"/>
      <c r="R5404" s="178"/>
      <c r="S5404" s="38"/>
      <c r="T5404" s="178"/>
      <c r="U5404" s="38"/>
      <c r="AA5404" s="8"/>
      <c r="AB5404" s="366"/>
    </row>
    <row r="5405" spans="15:28">
      <c r="O5405" s="177"/>
      <c r="P5405" s="38"/>
      <c r="Q5405" s="38"/>
      <c r="R5405" s="178"/>
      <c r="S5405" s="38"/>
      <c r="T5405" s="178"/>
      <c r="U5405" s="38"/>
      <c r="AA5405" s="8"/>
      <c r="AB5405" s="366"/>
    </row>
    <row r="5406" spans="15:28">
      <c r="O5406" s="177"/>
      <c r="P5406" s="38"/>
      <c r="Q5406" s="38"/>
      <c r="R5406" s="178"/>
      <c r="S5406" s="38"/>
      <c r="T5406" s="178"/>
      <c r="U5406" s="38"/>
      <c r="AA5406" s="8"/>
      <c r="AB5406" s="366"/>
    </row>
    <row r="5407" spans="15:28">
      <c r="O5407" s="177"/>
      <c r="P5407" s="38"/>
      <c r="Q5407" s="38"/>
      <c r="R5407" s="178"/>
      <c r="S5407" s="38"/>
      <c r="T5407" s="178"/>
      <c r="U5407" s="38"/>
      <c r="AA5407" s="8"/>
      <c r="AB5407" s="366"/>
    </row>
    <row r="5408" spans="15:28">
      <c r="O5408" s="177"/>
      <c r="P5408" s="38"/>
      <c r="Q5408" s="38"/>
      <c r="R5408" s="178"/>
      <c r="S5408" s="38"/>
      <c r="T5408" s="178"/>
      <c r="U5408" s="38"/>
      <c r="AA5408" s="8"/>
      <c r="AB5408" s="366"/>
    </row>
    <row r="5409" spans="15:28">
      <c r="O5409" s="177"/>
      <c r="P5409" s="38"/>
      <c r="Q5409" s="38"/>
      <c r="R5409" s="178"/>
      <c r="S5409" s="38"/>
      <c r="T5409" s="178"/>
      <c r="U5409" s="38"/>
      <c r="AA5409" s="8"/>
      <c r="AB5409" s="366"/>
    </row>
    <row r="5410" spans="15:28">
      <c r="O5410" s="177"/>
      <c r="P5410" s="38"/>
      <c r="Q5410" s="38"/>
      <c r="R5410" s="178"/>
      <c r="S5410" s="38"/>
      <c r="T5410" s="178"/>
      <c r="U5410" s="38"/>
      <c r="AA5410" s="8"/>
      <c r="AB5410" s="366"/>
    </row>
    <row r="5411" spans="15:28">
      <c r="O5411" s="177"/>
      <c r="P5411" s="38"/>
      <c r="Q5411" s="38"/>
      <c r="R5411" s="178"/>
      <c r="S5411" s="38"/>
      <c r="T5411" s="178"/>
      <c r="U5411" s="38"/>
      <c r="AA5411" s="8"/>
      <c r="AB5411" s="366"/>
    </row>
    <row r="5412" spans="15:28">
      <c r="O5412" s="177"/>
      <c r="P5412" s="38"/>
      <c r="Q5412" s="38"/>
      <c r="R5412" s="178"/>
      <c r="S5412" s="38"/>
      <c r="T5412" s="178"/>
      <c r="U5412" s="38"/>
      <c r="AA5412" s="8"/>
      <c r="AB5412" s="366"/>
    </row>
    <row r="5413" spans="15:28">
      <c r="O5413" s="177"/>
      <c r="P5413" s="38"/>
      <c r="Q5413" s="38"/>
      <c r="R5413" s="178"/>
      <c r="S5413" s="38"/>
      <c r="T5413" s="178"/>
      <c r="U5413" s="38"/>
      <c r="AA5413" s="8"/>
      <c r="AB5413" s="366"/>
    </row>
    <row r="5414" spans="15:28">
      <c r="O5414" s="177"/>
      <c r="P5414" s="38"/>
      <c r="Q5414" s="38"/>
      <c r="R5414" s="178"/>
      <c r="S5414" s="38"/>
      <c r="T5414" s="178"/>
      <c r="U5414" s="38"/>
      <c r="AA5414" s="8"/>
      <c r="AB5414" s="366"/>
    </row>
    <row r="5415" spans="15:28">
      <c r="O5415" s="177"/>
      <c r="P5415" s="38"/>
      <c r="Q5415" s="38"/>
      <c r="R5415" s="178"/>
      <c r="S5415" s="38"/>
      <c r="T5415" s="178"/>
      <c r="U5415" s="38"/>
      <c r="AA5415" s="8"/>
      <c r="AB5415" s="366"/>
    </row>
    <row r="5416" spans="15:28">
      <c r="O5416" s="177"/>
      <c r="P5416" s="38"/>
      <c r="Q5416" s="38"/>
      <c r="R5416" s="178"/>
      <c r="S5416" s="38"/>
      <c r="T5416" s="178"/>
      <c r="U5416" s="38"/>
      <c r="AA5416" s="8"/>
      <c r="AB5416" s="366"/>
    </row>
    <row r="5417" spans="15:28">
      <c r="O5417" s="177"/>
      <c r="P5417" s="38"/>
      <c r="Q5417" s="38"/>
      <c r="R5417" s="178"/>
      <c r="S5417" s="38"/>
      <c r="T5417" s="178"/>
      <c r="U5417" s="38"/>
      <c r="AA5417" s="8"/>
      <c r="AB5417" s="366"/>
    </row>
    <row r="5418" spans="15:28">
      <c r="O5418" s="177"/>
      <c r="P5418" s="38"/>
      <c r="Q5418" s="38"/>
      <c r="R5418" s="178"/>
      <c r="S5418" s="38"/>
      <c r="T5418" s="178"/>
      <c r="U5418" s="38"/>
      <c r="AA5418" s="8"/>
      <c r="AB5418" s="366"/>
    </row>
    <row r="5419" spans="15:28">
      <c r="O5419" s="177"/>
      <c r="P5419" s="38"/>
      <c r="Q5419" s="38"/>
      <c r="R5419" s="178"/>
      <c r="S5419" s="38"/>
      <c r="T5419" s="178"/>
      <c r="U5419" s="38"/>
      <c r="AA5419" s="8"/>
      <c r="AB5419" s="366"/>
    </row>
    <row r="5420" spans="15:28">
      <c r="O5420" s="177"/>
      <c r="P5420" s="38"/>
      <c r="Q5420" s="38"/>
      <c r="R5420" s="178"/>
      <c r="S5420" s="38"/>
      <c r="T5420" s="178"/>
      <c r="U5420" s="38"/>
      <c r="AA5420" s="8"/>
      <c r="AB5420" s="366"/>
    </row>
    <row r="5421" spans="15:28">
      <c r="O5421" s="177"/>
      <c r="P5421" s="38"/>
      <c r="Q5421" s="38"/>
      <c r="R5421" s="178"/>
      <c r="S5421" s="38"/>
      <c r="T5421" s="178"/>
      <c r="U5421" s="38"/>
      <c r="AA5421" s="8"/>
      <c r="AB5421" s="366"/>
    </row>
    <row r="5422" spans="15:28">
      <c r="O5422" s="177"/>
      <c r="P5422" s="38"/>
      <c r="Q5422" s="38"/>
      <c r="R5422" s="178"/>
      <c r="S5422" s="38"/>
      <c r="T5422" s="178"/>
      <c r="U5422" s="38"/>
      <c r="AA5422" s="8"/>
      <c r="AB5422" s="366"/>
    </row>
    <row r="5423" spans="15:28">
      <c r="O5423" s="177"/>
      <c r="P5423" s="38"/>
      <c r="Q5423" s="38"/>
      <c r="R5423" s="178"/>
      <c r="S5423" s="38"/>
      <c r="T5423" s="178"/>
      <c r="U5423" s="38"/>
      <c r="AA5423" s="8"/>
      <c r="AB5423" s="366"/>
    </row>
    <row r="5424" spans="15:28">
      <c r="O5424" s="177"/>
      <c r="P5424" s="38"/>
      <c r="Q5424" s="38"/>
      <c r="R5424" s="178"/>
      <c r="S5424" s="38"/>
      <c r="T5424" s="178"/>
      <c r="U5424" s="38"/>
      <c r="AA5424" s="8"/>
      <c r="AB5424" s="366"/>
    </row>
    <row r="5425" spans="15:28">
      <c r="O5425" s="177"/>
      <c r="P5425" s="38"/>
      <c r="Q5425" s="38"/>
      <c r="R5425" s="178"/>
      <c r="S5425" s="38"/>
      <c r="T5425" s="178"/>
      <c r="U5425" s="38"/>
      <c r="AA5425" s="8"/>
      <c r="AB5425" s="366"/>
    </row>
    <row r="5426" spans="15:28">
      <c r="O5426" s="177"/>
      <c r="P5426" s="38"/>
      <c r="Q5426" s="38"/>
      <c r="R5426" s="178"/>
      <c r="S5426" s="38"/>
      <c r="T5426" s="178"/>
      <c r="U5426" s="38"/>
      <c r="AA5426" s="8"/>
      <c r="AB5426" s="366"/>
    </row>
    <row r="5427" spans="15:28">
      <c r="O5427" s="177"/>
      <c r="P5427" s="38"/>
      <c r="Q5427" s="38"/>
      <c r="R5427" s="178"/>
      <c r="S5427" s="38"/>
      <c r="T5427" s="178"/>
      <c r="U5427" s="38"/>
      <c r="AA5427" s="8"/>
      <c r="AB5427" s="366"/>
    </row>
    <row r="5428" spans="15:28">
      <c r="O5428" s="177"/>
      <c r="P5428" s="38"/>
      <c r="Q5428" s="38"/>
      <c r="R5428" s="178"/>
      <c r="S5428" s="38"/>
      <c r="T5428" s="178"/>
      <c r="U5428" s="38"/>
      <c r="AA5428" s="8"/>
      <c r="AB5428" s="366"/>
    </row>
    <row r="5429" spans="15:28">
      <c r="O5429" s="177"/>
      <c r="P5429" s="38"/>
      <c r="Q5429" s="38"/>
      <c r="R5429" s="178"/>
      <c r="S5429" s="38"/>
      <c r="T5429" s="178"/>
      <c r="U5429" s="38"/>
      <c r="AA5429" s="8"/>
      <c r="AB5429" s="366"/>
    </row>
    <row r="5430" spans="15:28">
      <c r="O5430" s="177"/>
      <c r="P5430" s="38"/>
      <c r="Q5430" s="38"/>
      <c r="R5430" s="178"/>
      <c r="S5430" s="38"/>
      <c r="T5430" s="178"/>
      <c r="U5430" s="38"/>
      <c r="AA5430" s="8"/>
      <c r="AB5430" s="366"/>
    </row>
    <row r="5431" spans="15:28">
      <c r="O5431" s="177"/>
      <c r="P5431" s="38"/>
      <c r="Q5431" s="38"/>
      <c r="R5431" s="178"/>
      <c r="S5431" s="38"/>
      <c r="T5431" s="178"/>
      <c r="U5431" s="38"/>
      <c r="AA5431" s="8"/>
      <c r="AB5431" s="366"/>
    </row>
    <row r="5432" spans="15:28">
      <c r="O5432" s="177"/>
      <c r="P5432" s="38"/>
      <c r="Q5432" s="38"/>
      <c r="R5432" s="178"/>
      <c r="S5432" s="38"/>
      <c r="T5432" s="178"/>
      <c r="U5432" s="38"/>
      <c r="AA5432" s="8"/>
      <c r="AB5432" s="366"/>
    </row>
    <row r="5433" spans="15:28">
      <c r="O5433" s="177"/>
      <c r="P5433" s="38"/>
      <c r="Q5433" s="38"/>
      <c r="R5433" s="178"/>
      <c r="S5433" s="38"/>
      <c r="T5433" s="178"/>
      <c r="U5433" s="38"/>
      <c r="AA5433" s="8"/>
      <c r="AB5433" s="366"/>
    </row>
    <row r="5434" spans="15:28">
      <c r="O5434" s="177"/>
      <c r="P5434" s="38"/>
      <c r="Q5434" s="38"/>
      <c r="R5434" s="178"/>
      <c r="S5434" s="38"/>
      <c r="T5434" s="178"/>
      <c r="U5434" s="38"/>
      <c r="AA5434" s="8"/>
      <c r="AB5434" s="366"/>
    </row>
    <row r="5435" spans="15:28">
      <c r="O5435" s="177"/>
      <c r="P5435" s="38"/>
      <c r="Q5435" s="38"/>
      <c r="R5435" s="178"/>
      <c r="S5435" s="38"/>
      <c r="T5435" s="178"/>
      <c r="U5435" s="38"/>
      <c r="AA5435" s="8"/>
      <c r="AB5435" s="366"/>
    </row>
    <row r="5436" spans="15:28">
      <c r="O5436" s="177"/>
      <c r="P5436" s="38"/>
      <c r="Q5436" s="38"/>
      <c r="R5436" s="178"/>
      <c r="S5436" s="38"/>
      <c r="T5436" s="178"/>
      <c r="U5436" s="38"/>
      <c r="AA5436" s="8"/>
      <c r="AB5436" s="366"/>
    </row>
    <row r="5437" spans="15:28">
      <c r="O5437" s="177"/>
      <c r="P5437" s="38"/>
      <c r="Q5437" s="38"/>
      <c r="R5437" s="178"/>
      <c r="S5437" s="38"/>
      <c r="T5437" s="178"/>
      <c r="U5437" s="38"/>
      <c r="AA5437" s="8"/>
      <c r="AB5437" s="366"/>
    </row>
    <row r="5438" spans="15:28">
      <c r="O5438" s="177"/>
      <c r="P5438" s="38"/>
      <c r="Q5438" s="38"/>
      <c r="R5438" s="178"/>
      <c r="S5438" s="38"/>
      <c r="T5438" s="178"/>
      <c r="U5438" s="38"/>
      <c r="AA5438" s="8"/>
      <c r="AB5438" s="366"/>
    </row>
    <row r="5439" spans="15:28">
      <c r="O5439" s="177"/>
      <c r="P5439" s="38"/>
      <c r="Q5439" s="38"/>
      <c r="R5439" s="178"/>
      <c r="S5439" s="38"/>
      <c r="T5439" s="178"/>
      <c r="U5439" s="38"/>
      <c r="AA5439" s="8"/>
      <c r="AB5439" s="366"/>
    </row>
    <row r="5440" spans="15:28">
      <c r="O5440" s="177"/>
      <c r="P5440" s="38"/>
      <c r="Q5440" s="38"/>
      <c r="R5440" s="178"/>
      <c r="S5440" s="38"/>
      <c r="T5440" s="178"/>
      <c r="U5440" s="38"/>
      <c r="AA5440" s="8"/>
      <c r="AB5440" s="366"/>
    </row>
    <row r="5441" spans="15:28">
      <c r="O5441" s="177"/>
      <c r="P5441" s="38"/>
      <c r="Q5441" s="38"/>
      <c r="R5441" s="178"/>
      <c r="S5441" s="38"/>
      <c r="T5441" s="178"/>
      <c r="U5441" s="38"/>
      <c r="AA5441" s="8"/>
      <c r="AB5441" s="366"/>
    </row>
    <row r="5442" spans="15:28">
      <c r="O5442" s="177"/>
      <c r="P5442" s="38"/>
      <c r="Q5442" s="38"/>
      <c r="R5442" s="178"/>
      <c r="S5442" s="38"/>
      <c r="T5442" s="178"/>
      <c r="U5442" s="38"/>
      <c r="AA5442" s="8"/>
      <c r="AB5442" s="366"/>
    </row>
    <row r="5443" spans="15:28">
      <c r="O5443" s="177"/>
      <c r="P5443" s="38"/>
      <c r="Q5443" s="38"/>
      <c r="R5443" s="178"/>
      <c r="S5443" s="38"/>
      <c r="T5443" s="178"/>
      <c r="U5443" s="38"/>
      <c r="AA5443" s="8"/>
      <c r="AB5443" s="366"/>
    </row>
    <row r="5444" spans="15:28">
      <c r="O5444" s="177"/>
      <c r="P5444" s="38"/>
      <c r="Q5444" s="38"/>
      <c r="R5444" s="178"/>
      <c r="S5444" s="38"/>
      <c r="T5444" s="178"/>
      <c r="U5444" s="38"/>
      <c r="AA5444" s="8"/>
      <c r="AB5444" s="366"/>
    </row>
    <row r="5445" spans="15:28">
      <c r="O5445" s="177"/>
      <c r="P5445" s="38"/>
      <c r="Q5445" s="38"/>
      <c r="R5445" s="178"/>
      <c r="S5445" s="38"/>
      <c r="T5445" s="178"/>
      <c r="U5445" s="38"/>
      <c r="AA5445" s="8"/>
      <c r="AB5445" s="366"/>
    </row>
    <row r="5446" spans="15:28">
      <c r="O5446" s="177"/>
      <c r="P5446" s="38"/>
      <c r="Q5446" s="38"/>
      <c r="R5446" s="178"/>
      <c r="S5446" s="38"/>
      <c r="T5446" s="178"/>
      <c r="U5446" s="38"/>
      <c r="AA5446" s="8"/>
      <c r="AB5446" s="366"/>
    </row>
    <row r="5447" spans="15:28">
      <c r="O5447" s="177"/>
      <c r="P5447" s="38"/>
      <c r="Q5447" s="38"/>
      <c r="R5447" s="178"/>
      <c r="S5447" s="38"/>
      <c r="T5447" s="178"/>
      <c r="U5447" s="38"/>
      <c r="AA5447" s="8"/>
      <c r="AB5447" s="366"/>
    </row>
    <row r="5448" spans="15:28">
      <c r="O5448" s="177"/>
      <c r="P5448" s="38"/>
      <c r="Q5448" s="38"/>
      <c r="R5448" s="178"/>
      <c r="S5448" s="38"/>
      <c r="T5448" s="178"/>
      <c r="U5448" s="38"/>
      <c r="AA5448" s="8"/>
      <c r="AB5448" s="366"/>
    </row>
    <row r="5449" spans="15:28">
      <c r="O5449" s="177"/>
      <c r="P5449" s="38"/>
      <c r="Q5449" s="38"/>
      <c r="R5449" s="178"/>
      <c r="S5449" s="38"/>
      <c r="T5449" s="178"/>
      <c r="U5449" s="38"/>
      <c r="AA5449" s="8"/>
      <c r="AB5449" s="366"/>
    </row>
    <row r="5450" spans="15:28">
      <c r="O5450" s="177"/>
      <c r="P5450" s="38"/>
      <c r="Q5450" s="38"/>
      <c r="R5450" s="178"/>
      <c r="S5450" s="38"/>
      <c r="T5450" s="178"/>
      <c r="U5450" s="38"/>
      <c r="AA5450" s="8"/>
      <c r="AB5450" s="366"/>
    </row>
    <row r="5451" spans="15:28">
      <c r="O5451" s="177"/>
      <c r="P5451" s="38"/>
      <c r="Q5451" s="38"/>
      <c r="R5451" s="178"/>
      <c r="S5451" s="38"/>
      <c r="T5451" s="178"/>
      <c r="U5451" s="38"/>
      <c r="AA5451" s="8"/>
      <c r="AB5451" s="366"/>
    </row>
    <row r="5452" spans="15:28">
      <c r="O5452" s="177"/>
      <c r="P5452" s="38"/>
      <c r="Q5452" s="38"/>
      <c r="R5452" s="178"/>
      <c r="S5452" s="38"/>
      <c r="T5452" s="178"/>
      <c r="U5452" s="38"/>
      <c r="AA5452" s="8"/>
      <c r="AB5452" s="366"/>
    </row>
    <row r="5453" spans="15:28">
      <c r="O5453" s="177"/>
      <c r="P5453" s="38"/>
      <c r="Q5453" s="38"/>
      <c r="R5453" s="178"/>
      <c r="S5453" s="38"/>
      <c r="T5453" s="178"/>
      <c r="U5453" s="38"/>
      <c r="AA5453" s="8"/>
      <c r="AB5453" s="366"/>
    </row>
    <row r="5454" spans="15:28">
      <c r="O5454" s="177"/>
      <c r="P5454" s="38"/>
      <c r="Q5454" s="38"/>
      <c r="R5454" s="178"/>
      <c r="S5454" s="38"/>
      <c r="T5454" s="178"/>
      <c r="U5454" s="38"/>
      <c r="AA5454" s="8"/>
      <c r="AB5454" s="366"/>
    </row>
    <row r="5455" spans="15:28">
      <c r="O5455" s="177"/>
      <c r="P5455" s="38"/>
      <c r="Q5455" s="38"/>
      <c r="R5455" s="178"/>
      <c r="S5455" s="38"/>
      <c r="T5455" s="178"/>
      <c r="U5455" s="38"/>
      <c r="AA5455" s="8"/>
      <c r="AB5455" s="366"/>
    </row>
    <row r="5456" spans="15:28">
      <c r="O5456" s="177"/>
      <c r="P5456" s="38"/>
      <c r="Q5456" s="38"/>
      <c r="R5456" s="178"/>
      <c r="S5456" s="38"/>
      <c r="T5456" s="178"/>
      <c r="U5456" s="38"/>
      <c r="AA5456" s="8"/>
      <c r="AB5456" s="366"/>
    </row>
    <row r="5457" spans="15:28">
      <c r="O5457" s="177"/>
      <c r="P5457" s="38"/>
      <c r="Q5457" s="38"/>
      <c r="R5457" s="178"/>
      <c r="S5457" s="38"/>
      <c r="T5457" s="178"/>
      <c r="U5457" s="38"/>
      <c r="AA5457" s="8"/>
      <c r="AB5457" s="366"/>
    </row>
    <row r="5458" spans="15:28">
      <c r="O5458" s="177"/>
      <c r="P5458" s="38"/>
      <c r="Q5458" s="38"/>
      <c r="R5458" s="178"/>
      <c r="S5458" s="38"/>
      <c r="T5458" s="178"/>
      <c r="U5458" s="38"/>
      <c r="AA5458" s="8"/>
      <c r="AB5458" s="366"/>
    </row>
    <row r="5459" spans="15:28">
      <c r="O5459" s="177"/>
      <c r="P5459" s="38"/>
      <c r="Q5459" s="38"/>
      <c r="R5459" s="178"/>
      <c r="S5459" s="38"/>
      <c r="T5459" s="178"/>
      <c r="U5459" s="38"/>
      <c r="AA5459" s="8"/>
      <c r="AB5459" s="366"/>
    </row>
    <row r="5460" spans="15:28">
      <c r="O5460" s="177"/>
      <c r="P5460" s="38"/>
      <c r="Q5460" s="38"/>
      <c r="R5460" s="178"/>
      <c r="S5460" s="38"/>
      <c r="T5460" s="178"/>
      <c r="U5460" s="38"/>
      <c r="AA5460" s="8"/>
      <c r="AB5460" s="366"/>
    </row>
    <row r="5461" spans="15:28">
      <c r="O5461" s="177"/>
      <c r="P5461" s="38"/>
      <c r="Q5461" s="38"/>
      <c r="R5461" s="178"/>
      <c r="S5461" s="38"/>
      <c r="T5461" s="178"/>
      <c r="U5461" s="38"/>
      <c r="AA5461" s="8"/>
      <c r="AB5461" s="366"/>
    </row>
    <row r="5462" spans="15:28">
      <c r="O5462" s="177"/>
      <c r="P5462" s="38"/>
      <c r="Q5462" s="38"/>
      <c r="R5462" s="178"/>
      <c r="S5462" s="38"/>
      <c r="T5462" s="178"/>
      <c r="U5462" s="38"/>
      <c r="AA5462" s="8"/>
      <c r="AB5462" s="366"/>
    </row>
    <row r="5463" spans="15:28">
      <c r="O5463" s="177"/>
      <c r="P5463" s="38"/>
      <c r="Q5463" s="38"/>
      <c r="R5463" s="178"/>
      <c r="S5463" s="38"/>
      <c r="T5463" s="178"/>
      <c r="U5463" s="38"/>
      <c r="AA5463" s="8"/>
      <c r="AB5463" s="366"/>
    </row>
    <row r="5464" spans="15:28">
      <c r="O5464" s="177"/>
      <c r="P5464" s="38"/>
      <c r="Q5464" s="38"/>
      <c r="R5464" s="178"/>
      <c r="S5464" s="38"/>
      <c r="T5464" s="178"/>
      <c r="U5464" s="38"/>
      <c r="AA5464" s="8"/>
      <c r="AB5464" s="366"/>
    </row>
    <row r="5465" spans="15:28">
      <c r="O5465" s="177"/>
      <c r="P5465" s="38"/>
      <c r="Q5465" s="38"/>
      <c r="R5465" s="178"/>
      <c r="S5465" s="38"/>
      <c r="T5465" s="178"/>
      <c r="U5465" s="38"/>
      <c r="AA5465" s="8"/>
      <c r="AB5465" s="366"/>
    </row>
    <row r="5466" spans="15:28">
      <c r="O5466" s="177"/>
      <c r="P5466" s="38"/>
      <c r="Q5466" s="38"/>
      <c r="R5466" s="178"/>
      <c r="S5466" s="38"/>
      <c r="T5466" s="178"/>
      <c r="U5466" s="38"/>
      <c r="AA5466" s="8"/>
      <c r="AB5466" s="366"/>
    </row>
    <row r="5467" spans="15:28">
      <c r="O5467" s="177"/>
      <c r="P5467" s="38"/>
      <c r="Q5467" s="38"/>
      <c r="R5467" s="178"/>
      <c r="S5467" s="38"/>
      <c r="T5467" s="178"/>
      <c r="U5467" s="38"/>
      <c r="AA5467" s="8"/>
      <c r="AB5467" s="366"/>
    </row>
    <row r="5468" spans="15:28">
      <c r="O5468" s="177"/>
      <c r="P5468" s="38"/>
      <c r="Q5468" s="38"/>
      <c r="R5468" s="178"/>
      <c r="S5468" s="38"/>
      <c r="T5468" s="178"/>
      <c r="U5468" s="38"/>
      <c r="AA5468" s="8"/>
      <c r="AB5468" s="366"/>
    </row>
    <row r="5469" spans="15:28">
      <c r="O5469" s="177"/>
      <c r="P5469" s="38"/>
      <c r="Q5469" s="38"/>
      <c r="R5469" s="178"/>
      <c r="S5469" s="38"/>
      <c r="T5469" s="178"/>
      <c r="U5469" s="38"/>
      <c r="AA5469" s="8"/>
      <c r="AB5469" s="366"/>
    </row>
    <row r="5470" spans="15:28">
      <c r="O5470" s="177"/>
      <c r="P5470" s="38"/>
      <c r="Q5470" s="38"/>
      <c r="R5470" s="178"/>
      <c r="S5470" s="38"/>
      <c r="T5470" s="178"/>
      <c r="U5470" s="38"/>
      <c r="AA5470" s="8"/>
      <c r="AB5470" s="366"/>
    </row>
    <row r="5471" spans="15:28">
      <c r="O5471" s="177"/>
      <c r="P5471" s="38"/>
      <c r="Q5471" s="38"/>
      <c r="R5471" s="178"/>
      <c r="S5471" s="38"/>
      <c r="T5471" s="178"/>
      <c r="U5471" s="38"/>
      <c r="AA5471" s="8"/>
      <c r="AB5471" s="366"/>
    </row>
    <row r="5472" spans="15:28">
      <c r="O5472" s="177"/>
      <c r="P5472" s="38"/>
      <c r="Q5472" s="38"/>
      <c r="R5472" s="178"/>
      <c r="S5472" s="38"/>
      <c r="T5472" s="178"/>
      <c r="U5472" s="38"/>
      <c r="AA5472" s="8"/>
      <c r="AB5472" s="366"/>
    </row>
    <row r="5473" spans="15:28">
      <c r="O5473" s="177"/>
      <c r="P5473" s="38"/>
      <c r="Q5473" s="38"/>
      <c r="R5473" s="178"/>
      <c r="S5473" s="38"/>
      <c r="T5473" s="178"/>
      <c r="U5473" s="38"/>
      <c r="AA5473" s="8"/>
      <c r="AB5473" s="366"/>
    </row>
    <row r="5474" spans="15:28">
      <c r="O5474" s="177"/>
      <c r="P5474" s="38"/>
      <c r="Q5474" s="38"/>
      <c r="R5474" s="178"/>
      <c r="S5474" s="38"/>
      <c r="T5474" s="178"/>
      <c r="U5474" s="38"/>
      <c r="AA5474" s="8"/>
      <c r="AB5474" s="366"/>
    </row>
    <row r="5475" spans="15:28">
      <c r="O5475" s="177"/>
      <c r="P5475" s="38"/>
      <c r="Q5475" s="38"/>
      <c r="R5475" s="178"/>
      <c r="S5475" s="38"/>
      <c r="T5475" s="178"/>
      <c r="U5475" s="38"/>
      <c r="AA5475" s="8"/>
      <c r="AB5475" s="366"/>
    </row>
    <row r="5476" spans="15:28">
      <c r="O5476" s="177"/>
      <c r="P5476" s="38"/>
      <c r="Q5476" s="38"/>
      <c r="R5476" s="178"/>
      <c r="S5476" s="38"/>
      <c r="T5476" s="178"/>
      <c r="U5476" s="38"/>
      <c r="AA5476" s="8"/>
      <c r="AB5476" s="366"/>
    </row>
    <row r="5477" spans="15:28">
      <c r="O5477" s="177"/>
      <c r="P5477" s="38"/>
      <c r="Q5477" s="38"/>
      <c r="R5477" s="178"/>
      <c r="S5477" s="38"/>
      <c r="T5477" s="178"/>
      <c r="U5477" s="38"/>
      <c r="AA5477" s="8"/>
      <c r="AB5477" s="366"/>
    </row>
    <row r="5478" spans="15:28">
      <c r="O5478" s="177"/>
      <c r="P5478" s="38"/>
      <c r="Q5478" s="38"/>
      <c r="R5478" s="178"/>
      <c r="S5478" s="38"/>
      <c r="T5478" s="178"/>
      <c r="U5478" s="38"/>
      <c r="AA5478" s="8"/>
      <c r="AB5478" s="366"/>
    </row>
    <row r="5479" spans="15:28">
      <c r="O5479" s="177"/>
      <c r="P5479" s="38"/>
      <c r="Q5479" s="38"/>
      <c r="R5479" s="178"/>
      <c r="S5479" s="38"/>
      <c r="T5479" s="178"/>
      <c r="U5479" s="38"/>
      <c r="AA5479" s="8"/>
      <c r="AB5479" s="366"/>
    </row>
    <row r="5480" spans="15:28">
      <c r="O5480" s="177"/>
      <c r="P5480" s="38"/>
      <c r="Q5480" s="38"/>
      <c r="R5480" s="178"/>
      <c r="S5480" s="38"/>
      <c r="T5480" s="178"/>
      <c r="U5480" s="38"/>
      <c r="AA5480" s="8"/>
      <c r="AB5480" s="366"/>
    </row>
    <row r="5481" spans="15:28">
      <c r="O5481" s="177"/>
      <c r="P5481" s="38"/>
      <c r="Q5481" s="38"/>
      <c r="R5481" s="178"/>
      <c r="S5481" s="38"/>
      <c r="T5481" s="178"/>
      <c r="U5481" s="38"/>
      <c r="AA5481" s="8"/>
      <c r="AB5481" s="366"/>
    </row>
    <row r="5482" spans="15:28">
      <c r="O5482" s="177"/>
      <c r="P5482" s="38"/>
      <c r="Q5482" s="38"/>
      <c r="R5482" s="178"/>
      <c r="S5482" s="38"/>
      <c r="T5482" s="178"/>
      <c r="U5482" s="38"/>
      <c r="AA5482" s="8"/>
      <c r="AB5482" s="366"/>
    </row>
    <row r="5483" spans="15:28">
      <c r="O5483" s="177"/>
      <c r="P5483" s="38"/>
      <c r="Q5483" s="38"/>
      <c r="R5483" s="178"/>
      <c r="S5483" s="38"/>
      <c r="T5483" s="178"/>
      <c r="U5483" s="38"/>
      <c r="AA5483" s="8"/>
      <c r="AB5483" s="366"/>
    </row>
    <row r="5484" spans="15:28">
      <c r="O5484" s="177"/>
      <c r="P5484" s="38"/>
      <c r="Q5484" s="38"/>
      <c r="R5484" s="178"/>
      <c r="S5484" s="38"/>
      <c r="T5484" s="178"/>
      <c r="U5484" s="38"/>
      <c r="AA5484" s="8"/>
      <c r="AB5484" s="366"/>
    </row>
    <row r="5485" spans="15:28">
      <c r="O5485" s="177"/>
      <c r="P5485" s="38"/>
      <c r="Q5485" s="38"/>
      <c r="R5485" s="178"/>
      <c r="S5485" s="38"/>
      <c r="T5485" s="178"/>
      <c r="U5485" s="38"/>
      <c r="AA5485" s="8"/>
      <c r="AB5485" s="366"/>
    </row>
    <row r="5486" spans="15:28">
      <c r="O5486" s="177"/>
      <c r="P5486" s="38"/>
      <c r="Q5486" s="38"/>
      <c r="R5486" s="178"/>
      <c r="S5486" s="38"/>
      <c r="T5486" s="178"/>
      <c r="U5486" s="38"/>
      <c r="AA5486" s="8"/>
      <c r="AB5486" s="366"/>
    </row>
    <row r="5487" spans="15:28">
      <c r="O5487" s="177"/>
      <c r="P5487" s="38"/>
      <c r="Q5487" s="38"/>
      <c r="R5487" s="178"/>
      <c r="S5487" s="38"/>
      <c r="T5487" s="178"/>
      <c r="U5487" s="38"/>
      <c r="AA5487" s="8"/>
      <c r="AB5487" s="366"/>
    </row>
    <row r="5488" spans="15:28">
      <c r="O5488" s="177"/>
      <c r="P5488" s="38"/>
      <c r="Q5488" s="38"/>
      <c r="R5488" s="178"/>
      <c r="S5488" s="38"/>
      <c r="T5488" s="178"/>
      <c r="U5488" s="38"/>
      <c r="AA5488" s="8"/>
      <c r="AB5488" s="366"/>
    </row>
    <row r="5489" spans="15:28">
      <c r="O5489" s="177"/>
      <c r="P5489" s="38"/>
      <c r="Q5489" s="38"/>
      <c r="R5489" s="178"/>
      <c r="S5489" s="38"/>
      <c r="T5489" s="178"/>
      <c r="U5489" s="38"/>
      <c r="AA5489" s="8"/>
      <c r="AB5489" s="366"/>
    </row>
    <row r="5490" spans="15:28">
      <c r="O5490" s="177"/>
      <c r="P5490" s="38"/>
      <c r="Q5490" s="38"/>
      <c r="R5490" s="178"/>
      <c r="S5490" s="38"/>
      <c r="T5490" s="178"/>
      <c r="U5490" s="38"/>
      <c r="AA5490" s="8"/>
      <c r="AB5490" s="366"/>
    </row>
    <row r="5491" spans="15:28">
      <c r="O5491" s="177"/>
      <c r="P5491" s="38"/>
      <c r="Q5491" s="38"/>
      <c r="R5491" s="178"/>
      <c r="S5491" s="38"/>
      <c r="T5491" s="178"/>
      <c r="U5491" s="38"/>
      <c r="AA5491" s="8"/>
      <c r="AB5491" s="366"/>
    </row>
    <row r="5492" spans="15:28">
      <c r="O5492" s="177"/>
      <c r="P5492" s="38"/>
      <c r="Q5492" s="38"/>
      <c r="R5492" s="178"/>
      <c r="S5492" s="38"/>
      <c r="T5492" s="178"/>
      <c r="U5492" s="38"/>
      <c r="AA5492" s="8"/>
      <c r="AB5492" s="366"/>
    </row>
    <row r="5493" spans="15:28">
      <c r="O5493" s="177"/>
      <c r="P5493" s="38"/>
      <c r="Q5493" s="38"/>
      <c r="R5493" s="178"/>
      <c r="S5493" s="38"/>
      <c r="T5493" s="178"/>
      <c r="U5493" s="38"/>
      <c r="AA5493" s="8"/>
      <c r="AB5493" s="366"/>
    </row>
    <row r="5494" spans="15:28">
      <c r="O5494" s="177"/>
      <c r="P5494" s="38"/>
      <c r="Q5494" s="38"/>
      <c r="R5494" s="178"/>
      <c r="S5494" s="38"/>
      <c r="T5494" s="178"/>
      <c r="U5494" s="38"/>
      <c r="AA5494" s="8"/>
      <c r="AB5494" s="366"/>
    </row>
    <row r="5495" spans="15:28">
      <c r="O5495" s="177"/>
      <c r="P5495" s="38"/>
      <c r="Q5495" s="38"/>
      <c r="R5495" s="178"/>
      <c r="S5495" s="38"/>
      <c r="T5495" s="178"/>
      <c r="U5495" s="38"/>
      <c r="AA5495" s="8"/>
      <c r="AB5495" s="366"/>
    </row>
    <row r="5496" spans="15:28">
      <c r="O5496" s="177"/>
      <c r="P5496" s="38"/>
      <c r="Q5496" s="38"/>
      <c r="R5496" s="178"/>
      <c r="S5496" s="38"/>
      <c r="T5496" s="178"/>
      <c r="U5496" s="38"/>
      <c r="AA5496" s="8"/>
      <c r="AB5496" s="366"/>
    </row>
    <row r="5497" spans="15:28">
      <c r="O5497" s="177"/>
      <c r="P5497" s="38"/>
      <c r="Q5497" s="38"/>
      <c r="R5497" s="178"/>
      <c r="S5497" s="38"/>
      <c r="T5497" s="178"/>
      <c r="U5497" s="38"/>
      <c r="AA5497" s="8"/>
      <c r="AB5497" s="366"/>
    </row>
    <row r="5498" spans="15:28">
      <c r="O5498" s="177"/>
      <c r="P5498" s="38"/>
      <c r="Q5498" s="38"/>
      <c r="R5498" s="178"/>
      <c r="S5498" s="38"/>
      <c r="T5498" s="178"/>
      <c r="U5498" s="38"/>
      <c r="AA5498" s="8"/>
      <c r="AB5498" s="366"/>
    </row>
    <row r="5499" spans="15:28">
      <c r="O5499" s="177"/>
      <c r="P5499" s="38"/>
      <c r="Q5499" s="38"/>
      <c r="R5499" s="178"/>
      <c r="S5499" s="38"/>
      <c r="T5499" s="178"/>
      <c r="U5499" s="38"/>
      <c r="AA5499" s="8"/>
      <c r="AB5499" s="366"/>
    </row>
    <row r="5500" spans="15:28">
      <c r="O5500" s="177"/>
      <c r="P5500" s="38"/>
      <c r="Q5500" s="38"/>
      <c r="R5500" s="178"/>
      <c r="S5500" s="38"/>
      <c r="T5500" s="178"/>
      <c r="U5500" s="38"/>
      <c r="AA5500" s="8"/>
      <c r="AB5500" s="366"/>
    </row>
    <row r="5501" spans="15:28">
      <c r="O5501" s="177"/>
      <c r="P5501" s="38"/>
      <c r="Q5501" s="38"/>
      <c r="R5501" s="178"/>
      <c r="S5501" s="38"/>
      <c r="T5501" s="178"/>
      <c r="U5501" s="38"/>
      <c r="AA5501" s="8"/>
      <c r="AB5501" s="366"/>
    </row>
    <row r="5502" spans="15:28">
      <c r="O5502" s="177"/>
      <c r="P5502" s="38"/>
      <c r="Q5502" s="38"/>
      <c r="R5502" s="178"/>
      <c r="S5502" s="38"/>
      <c r="T5502" s="178"/>
      <c r="U5502" s="38"/>
      <c r="AA5502" s="8"/>
      <c r="AB5502" s="366"/>
    </row>
    <row r="5503" spans="15:28">
      <c r="O5503" s="177"/>
      <c r="P5503" s="38"/>
      <c r="Q5503" s="38"/>
      <c r="R5503" s="178"/>
      <c r="S5503" s="38"/>
      <c r="T5503" s="178"/>
      <c r="U5503" s="38"/>
      <c r="AA5503" s="8"/>
      <c r="AB5503" s="366"/>
    </row>
    <row r="5504" spans="15:28">
      <c r="O5504" s="177"/>
      <c r="P5504" s="38"/>
      <c r="Q5504" s="38"/>
      <c r="R5504" s="178"/>
      <c r="S5504" s="38"/>
      <c r="T5504" s="178"/>
      <c r="U5504" s="38"/>
      <c r="AA5504" s="8"/>
      <c r="AB5504" s="366"/>
    </row>
    <row r="5505" spans="15:28">
      <c r="O5505" s="177"/>
      <c r="P5505" s="38"/>
      <c r="Q5505" s="38"/>
      <c r="R5505" s="178"/>
      <c r="S5505" s="38"/>
      <c r="T5505" s="178"/>
      <c r="U5505" s="38"/>
      <c r="AA5505" s="8"/>
      <c r="AB5505" s="366"/>
    </row>
    <row r="5506" spans="15:28">
      <c r="O5506" s="177"/>
      <c r="P5506" s="38"/>
      <c r="Q5506" s="38"/>
      <c r="R5506" s="178"/>
      <c r="S5506" s="38"/>
      <c r="T5506" s="178"/>
      <c r="U5506" s="38"/>
      <c r="AA5506" s="8"/>
      <c r="AB5506" s="366"/>
    </row>
    <row r="5507" spans="15:28">
      <c r="O5507" s="177"/>
      <c r="P5507" s="38"/>
      <c r="Q5507" s="38"/>
      <c r="R5507" s="178"/>
      <c r="S5507" s="38"/>
      <c r="T5507" s="178"/>
      <c r="U5507" s="38"/>
      <c r="AA5507" s="8"/>
      <c r="AB5507" s="366"/>
    </row>
    <row r="5508" spans="15:28">
      <c r="O5508" s="177"/>
      <c r="P5508" s="38"/>
      <c r="Q5508" s="38"/>
      <c r="R5508" s="178"/>
      <c r="S5508" s="38"/>
      <c r="T5508" s="178"/>
      <c r="U5508" s="38"/>
      <c r="AA5508" s="8"/>
      <c r="AB5508" s="366"/>
    </row>
    <row r="5509" spans="15:28">
      <c r="O5509" s="177"/>
      <c r="P5509" s="38"/>
      <c r="Q5509" s="38"/>
      <c r="R5509" s="178"/>
      <c r="S5509" s="38"/>
      <c r="T5509" s="178"/>
      <c r="U5509" s="38"/>
      <c r="AA5509" s="8"/>
      <c r="AB5509" s="366"/>
    </row>
    <row r="5510" spans="15:28">
      <c r="O5510" s="177"/>
      <c r="P5510" s="38"/>
      <c r="Q5510" s="38"/>
      <c r="R5510" s="178"/>
      <c r="S5510" s="38"/>
      <c r="T5510" s="178"/>
      <c r="U5510" s="38"/>
      <c r="AA5510" s="8"/>
      <c r="AB5510" s="366"/>
    </row>
    <row r="5511" spans="15:28">
      <c r="O5511" s="177"/>
      <c r="P5511" s="38"/>
      <c r="Q5511" s="38"/>
      <c r="R5511" s="178"/>
      <c r="S5511" s="38"/>
      <c r="T5511" s="178"/>
      <c r="U5511" s="38"/>
      <c r="AA5511" s="8"/>
      <c r="AB5511" s="366"/>
    </row>
    <row r="5512" spans="15:28">
      <c r="O5512" s="177"/>
      <c r="P5512" s="38"/>
      <c r="Q5512" s="38"/>
      <c r="R5512" s="178"/>
      <c r="S5512" s="38"/>
      <c r="T5512" s="178"/>
      <c r="U5512" s="38"/>
      <c r="AA5512" s="8"/>
      <c r="AB5512" s="366"/>
    </row>
    <row r="5513" spans="15:28">
      <c r="O5513" s="177"/>
      <c r="P5513" s="38"/>
      <c r="Q5513" s="38"/>
      <c r="R5513" s="178"/>
      <c r="S5513" s="38"/>
      <c r="T5513" s="178"/>
      <c r="U5513" s="38"/>
      <c r="AA5513" s="8"/>
      <c r="AB5513" s="366"/>
    </row>
    <row r="5514" spans="15:28">
      <c r="O5514" s="177"/>
      <c r="P5514" s="38"/>
      <c r="Q5514" s="38"/>
      <c r="R5514" s="178"/>
      <c r="S5514" s="38"/>
      <c r="T5514" s="178"/>
      <c r="U5514" s="38"/>
      <c r="AA5514" s="8"/>
      <c r="AB5514" s="366"/>
    </row>
    <row r="5515" spans="15:28">
      <c r="O5515" s="177"/>
      <c r="P5515" s="38"/>
      <c r="Q5515" s="38"/>
      <c r="R5515" s="178"/>
      <c r="S5515" s="38"/>
      <c r="T5515" s="178"/>
      <c r="U5515" s="38"/>
      <c r="AA5515" s="8"/>
      <c r="AB5515" s="366"/>
    </row>
    <row r="5516" spans="15:28">
      <c r="O5516" s="177"/>
      <c r="P5516" s="38"/>
      <c r="Q5516" s="38"/>
      <c r="R5516" s="178"/>
      <c r="S5516" s="38"/>
      <c r="T5516" s="178"/>
      <c r="U5516" s="38"/>
      <c r="AA5516" s="8"/>
      <c r="AB5516" s="366"/>
    </row>
    <row r="5517" spans="15:28">
      <c r="O5517" s="177"/>
      <c r="P5517" s="38"/>
      <c r="Q5517" s="38"/>
      <c r="R5517" s="178"/>
      <c r="S5517" s="38"/>
      <c r="T5517" s="178"/>
      <c r="U5517" s="38"/>
      <c r="AA5517" s="8"/>
      <c r="AB5517" s="366"/>
    </row>
    <row r="5518" spans="15:28">
      <c r="O5518" s="177"/>
      <c r="P5518" s="38"/>
      <c r="Q5518" s="38"/>
      <c r="R5518" s="178"/>
      <c r="S5518" s="38"/>
      <c r="T5518" s="178"/>
      <c r="U5518" s="38"/>
      <c r="AA5518" s="8"/>
      <c r="AB5518" s="366"/>
    </row>
    <row r="5519" spans="15:28">
      <c r="O5519" s="177"/>
      <c r="P5519" s="38"/>
      <c r="Q5519" s="38"/>
      <c r="R5519" s="178"/>
      <c r="S5519" s="38"/>
      <c r="T5519" s="178"/>
      <c r="U5519" s="38"/>
      <c r="AA5519" s="8"/>
      <c r="AB5519" s="366"/>
    </row>
    <row r="5520" spans="15:28">
      <c r="O5520" s="177"/>
      <c r="P5520" s="38"/>
      <c r="Q5520" s="38"/>
      <c r="R5520" s="178"/>
      <c r="S5520" s="38"/>
      <c r="T5520" s="178"/>
      <c r="U5520" s="38"/>
      <c r="AA5520" s="8"/>
      <c r="AB5520" s="366"/>
    </row>
    <row r="5521" spans="15:28">
      <c r="O5521" s="177"/>
      <c r="P5521" s="38"/>
      <c r="Q5521" s="38"/>
      <c r="R5521" s="178"/>
      <c r="S5521" s="38"/>
      <c r="T5521" s="178"/>
      <c r="U5521" s="38"/>
      <c r="AA5521" s="8"/>
      <c r="AB5521" s="366"/>
    </row>
    <row r="5522" spans="15:28">
      <c r="O5522" s="177"/>
      <c r="P5522" s="38"/>
      <c r="Q5522" s="38"/>
      <c r="R5522" s="178"/>
      <c r="S5522" s="38"/>
      <c r="T5522" s="178"/>
      <c r="U5522" s="38"/>
      <c r="AA5522" s="8"/>
      <c r="AB5522" s="366"/>
    </row>
    <row r="5523" spans="15:28">
      <c r="O5523" s="177"/>
      <c r="P5523" s="38"/>
      <c r="Q5523" s="38"/>
      <c r="R5523" s="178"/>
      <c r="S5523" s="38"/>
      <c r="T5523" s="178"/>
      <c r="U5523" s="38"/>
      <c r="AA5523" s="8"/>
      <c r="AB5523" s="366"/>
    </row>
    <row r="5524" spans="15:28">
      <c r="O5524" s="177"/>
      <c r="P5524" s="38"/>
      <c r="Q5524" s="38"/>
      <c r="R5524" s="178"/>
      <c r="S5524" s="38"/>
      <c r="T5524" s="178"/>
      <c r="U5524" s="38"/>
      <c r="AA5524" s="8"/>
      <c r="AB5524" s="366"/>
    </row>
    <row r="5525" spans="15:28">
      <c r="O5525" s="177"/>
      <c r="P5525" s="38"/>
      <c r="Q5525" s="38"/>
      <c r="R5525" s="178"/>
      <c r="S5525" s="38"/>
      <c r="T5525" s="178"/>
      <c r="U5525" s="38"/>
      <c r="AA5525" s="8"/>
      <c r="AB5525" s="366"/>
    </row>
    <row r="5526" spans="15:28">
      <c r="O5526" s="177"/>
      <c r="P5526" s="38"/>
      <c r="Q5526" s="38"/>
      <c r="R5526" s="178"/>
      <c r="S5526" s="38"/>
      <c r="T5526" s="178"/>
      <c r="U5526" s="38"/>
      <c r="AA5526" s="8"/>
      <c r="AB5526" s="366"/>
    </row>
    <row r="5527" spans="15:28">
      <c r="O5527" s="177"/>
      <c r="P5527" s="38"/>
      <c r="Q5527" s="38"/>
      <c r="R5527" s="178"/>
      <c r="S5527" s="38"/>
      <c r="T5527" s="178"/>
      <c r="U5527" s="38"/>
      <c r="AA5527" s="8"/>
      <c r="AB5527" s="366"/>
    </row>
    <row r="5528" spans="15:28">
      <c r="O5528" s="177"/>
      <c r="P5528" s="38"/>
      <c r="Q5528" s="38"/>
      <c r="R5528" s="178"/>
      <c r="S5528" s="38"/>
      <c r="T5528" s="178"/>
      <c r="U5528" s="38"/>
      <c r="AA5528" s="8"/>
      <c r="AB5528" s="366"/>
    </row>
    <row r="5529" spans="15:28">
      <c r="O5529" s="177"/>
      <c r="P5529" s="38"/>
      <c r="Q5529" s="38"/>
      <c r="R5529" s="178"/>
      <c r="S5529" s="38"/>
      <c r="T5529" s="178"/>
      <c r="U5529" s="38"/>
      <c r="AA5529" s="8"/>
      <c r="AB5529" s="366"/>
    </row>
    <row r="5530" spans="15:28">
      <c r="O5530" s="177"/>
      <c r="P5530" s="38"/>
      <c r="Q5530" s="38"/>
      <c r="R5530" s="178"/>
      <c r="S5530" s="38"/>
      <c r="T5530" s="178"/>
      <c r="U5530" s="38"/>
      <c r="AA5530" s="8"/>
      <c r="AB5530" s="366"/>
    </row>
    <row r="5531" spans="15:28">
      <c r="O5531" s="177"/>
      <c r="P5531" s="38"/>
      <c r="Q5531" s="38"/>
      <c r="R5531" s="178"/>
      <c r="S5531" s="38"/>
      <c r="T5531" s="178"/>
      <c r="U5531" s="38"/>
      <c r="AA5531" s="8"/>
      <c r="AB5531" s="366"/>
    </row>
    <row r="5532" spans="15:28">
      <c r="O5532" s="177"/>
      <c r="P5532" s="38"/>
      <c r="Q5532" s="38"/>
      <c r="R5532" s="178"/>
      <c r="S5532" s="38"/>
      <c r="T5532" s="178"/>
      <c r="U5532" s="38"/>
      <c r="AA5532" s="8"/>
      <c r="AB5532" s="366"/>
    </row>
    <row r="5533" spans="15:28">
      <c r="O5533" s="177"/>
      <c r="P5533" s="38"/>
      <c r="Q5533" s="38"/>
      <c r="R5533" s="178"/>
      <c r="S5533" s="38"/>
      <c r="T5533" s="178"/>
      <c r="U5533" s="38"/>
      <c r="AA5533" s="8"/>
      <c r="AB5533" s="366"/>
    </row>
    <row r="5534" spans="15:28">
      <c r="O5534" s="177"/>
      <c r="P5534" s="38"/>
      <c r="Q5534" s="38"/>
      <c r="R5534" s="178"/>
      <c r="S5534" s="38"/>
      <c r="T5534" s="178"/>
      <c r="U5534" s="38"/>
      <c r="AA5534" s="8"/>
      <c r="AB5534" s="366"/>
    </row>
    <row r="5535" spans="15:28">
      <c r="O5535" s="177"/>
      <c r="P5535" s="38"/>
      <c r="Q5535" s="38"/>
      <c r="R5535" s="178"/>
      <c r="S5535" s="38"/>
      <c r="T5535" s="178"/>
      <c r="U5535" s="38"/>
      <c r="AA5535" s="8"/>
      <c r="AB5535" s="366"/>
    </row>
    <row r="5536" spans="15:28">
      <c r="O5536" s="177"/>
      <c r="P5536" s="38"/>
      <c r="Q5536" s="38"/>
      <c r="R5536" s="178"/>
      <c r="S5536" s="38"/>
      <c r="T5536" s="178"/>
      <c r="U5536" s="38"/>
      <c r="AA5536" s="8"/>
      <c r="AB5536" s="366"/>
    </row>
    <row r="5537" spans="15:28">
      <c r="O5537" s="177"/>
      <c r="P5537" s="38"/>
      <c r="Q5537" s="38"/>
      <c r="R5537" s="178"/>
      <c r="S5537" s="38"/>
      <c r="T5537" s="178"/>
      <c r="U5537" s="38"/>
      <c r="AA5537" s="8"/>
      <c r="AB5537" s="366"/>
    </row>
    <row r="5538" spans="15:28">
      <c r="O5538" s="177"/>
      <c r="P5538" s="38"/>
      <c r="Q5538" s="38"/>
      <c r="R5538" s="178"/>
      <c r="S5538" s="38"/>
      <c r="T5538" s="178"/>
      <c r="U5538" s="38"/>
      <c r="AA5538" s="8"/>
      <c r="AB5538" s="366"/>
    </row>
    <row r="5539" spans="15:28">
      <c r="O5539" s="177"/>
      <c r="P5539" s="38"/>
      <c r="Q5539" s="38"/>
      <c r="R5539" s="178"/>
      <c r="S5539" s="38"/>
      <c r="T5539" s="178"/>
      <c r="U5539" s="38"/>
      <c r="AA5539" s="8"/>
      <c r="AB5539" s="366"/>
    </row>
    <row r="5540" spans="15:28">
      <c r="O5540" s="177"/>
      <c r="P5540" s="38"/>
      <c r="Q5540" s="38"/>
      <c r="R5540" s="178"/>
      <c r="S5540" s="38"/>
      <c r="T5540" s="178"/>
      <c r="U5540" s="38"/>
      <c r="AA5540" s="8"/>
      <c r="AB5540" s="366"/>
    </row>
    <row r="5541" spans="15:28">
      <c r="O5541" s="177"/>
      <c r="P5541" s="38"/>
      <c r="Q5541" s="38"/>
      <c r="R5541" s="178"/>
      <c r="S5541" s="38"/>
      <c r="T5541" s="178"/>
      <c r="U5541" s="38"/>
      <c r="AA5541" s="8"/>
      <c r="AB5541" s="366"/>
    </row>
    <row r="5542" spans="15:28">
      <c r="O5542" s="177"/>
      <c r="P5542" s="38"/>
      <c r="Q5542" s="38"/>
      <c r="R5542" s="178"/>
      <c r="S5542" s="38"/>
      <c r="T5542" s="178"/>
      <c r="U5542" s="38"/>
      <c r="AA5542" s="8"/>
      <c r="AB5542" s="366"/>
    </row>
    <row r="5543" spans="15:28">
      <c r="O5543" s="177"/>
      <c r="P5543" s="38"/>
      <c r="Q5543" s="38"/>
      <c r="R5543" s="178"/>
      <c r="S5543" s="38"/>
      <c r="T5543" s="178"/>
      <c r="U5543" s="38"/>
      <c r="AA5543" s="8"/>
      <c r="AB5543" s="366"/>
    </row>
    <row r="5544" spans="15:28">
      <c r="O5544" s="177"/>
      <c r="P5544" s="38"/>
      <c r="Q5544" s="38"/>
      <c r="R5544" s="178"/>
      <c r="S5544" s="38"/>
      <c r="T5544" s="178"/>
      <c r="U5544" s="38"/>
      <c r="AA5544" s="8"/>
      <c r="AB5544" s="366"/>
    </row>
    <row r="5545" spans="15:28">
      <c r="O5545" s="177"/>
      <c r="P5545" s="38"/>
      <c r="Q5545" s="38"/>
      <c r="R5545" s="178"/>
      <c r="S5545" s="38"/>
      <c r="T5545" s="178"/>
      <c r="U5545" s="38"/>
      <c r="AA5545" s="8"/>
      <c r="AB5545" s="366"/>
    </row>
    <row r="5546" spans="15:28">
      <c r="O5546" s="177"/>
      <c r="P5546" s="38"/>
      <c r="Q5546" s="38"/>
      <c r="R5546" s="178"/>
      <c r="S5546" s="38"/>
      <c r="T5546" s="178"/>
      <c r="U5546" s="38"/>
      <c r="AA5546" s="8"/>
      <c r="AB5546" s="366"/>
    </row>
    <row r="5547" spans="15:28">
      <c r="O5547" s="177"/>
      <c r="P5547" s="38"/>
      <c r="Q5547" s="38"/>
      <c r="R5547" s="178"/>
      <c r="S5547" s="38"/>
      <c r="T5547" s="178"/>
      <c r="U5547" s="38"/>
      <c r="AA5547" s="8"/>
      <c r="AB5547" s="366"/>
    </row>
    <row r="5548" spans="15:28">
      <c r="O5548" s="177"/>
      <c r="P5548" s="38"/>
      <c r="Q5548" s="38"/>
      <c r="R5548" s="178"/>
      <c r="S5548" s="38"/>
      <c r="T5548" s="178"/>
      <c r="U5548" s="38"/>
      <c r="AA5548" s="8"/>
      <c r="AB5548" s="366"/>
    </row>
    <row r="5549" spans="15:28">
      <c r="O5549" s="177"/>
      <c r="P5549" s="38"/>
      <c r="Q5549" s="38"/>
      <c r="R5549" s="178"/>
      <c r="S5549" s="38"/>
      <c r="T5549" s="178"/>
      <c r="U5549" s="38"/>
      <c r="AA5549" s="8"/>
      <c r="AB5549" s="366"/>
    </row>
    <row r="5550" spans="15:28">
      <c r="O5550" s="177"/>
      <c r="P5550" s="38"/>
      <c r="Q5550" s="38"/>
      <c r="R5550" s="178"/>
      <c r="S5550" s="38"/>
      <c r="T5550" s="178"/>
      <c r="U5550" s="38"/>
      <c r="AA5550" s="8"/>
      <c r="AB5550" s="366"/>
    </row>
    <row r="5551" spans="15:28">
      <c r="O5551" s="177"/>
      <c r="P5551" s="38"/>
      <c r="Q5551" s="38"/>
      <c r="R5551" s="178"/>
      <c r="S5551" s="38"/>
      <c r="T5551" s="178"/>
      <c r="U5551" s="38"/>
      <c r="AA5551" s="8"/>
      <c r="AB5551" s="366"/>
    </row>
    <row r="5552" spans="15:28">
      <c r="O5552" s="177"/>
      <c r="P5552" s="38"/>
      <c r="Q5552" s="38"/>
      <c r="R5552" s="178"/>
      <c r="S5552" s="38"/>
      <c r="T5552" s="178"/>
      <c r="U5552" s="38"/>
      <c r="AA5552" s="8"/>
      <c r="AB5552" s="366"/>
    </row>
    <row r="5553" spans="15:28">
      <c r="O5553" s="177"/>
      <c r="P5553" s="38"/>
      <c r="Q5553" s="38"/>
      <c r="R5553" s="178"/>
      <c r="S5553" s="38"/>
      <c r="T5553" s="178"/>
      <c r="U5553" s="38"/>
      <c r="AA5553" s="8"/>
      <c r="AB5553" s="366"/>
    </row>
    <row r="5554" spans="15:28">
      <c r="O5554" s="177"/>
      <c r="P5554" s="38"/>
      <c r="Q5554" s="38"/>
      <c r="R5554" s="178"/>
      <c r="S5554" s="38"/>
      <c r="T5554" s="178"/>
      <c r="U5554" s="38"/>
      <c r="AA5554" s="8"/>
      <c r="AB5554" s="366"/>
    </row>
    <row r="5555" spans="15:28">
      <c r="O5555" s="177"/>
      <c r="P5555" s="38"/>
      <c r="Q5555" s="38"/>
      <c r="R5555" s="178"/>
      <c r="S5555" s="38"/>
      <c r="T5555" s="178"/>
      <c r="U5555" s="38"/>
      <c r="AA5555" s="8"/>
      <c r="AB5555" s="366"/>
    </row>
    <row r="5556" spans="15:28">
      <c r="O5556" s="177"/>
      <c r="P5556" s="38"/>
      <c r="Q5556" s="38"/>
      <c r="R5556" s="178"/>
      <c r="S5556" s="38"/>
      <c r="T5556" s="178"/>
      <c r="U5556" s="38"/>
      <c r="AA5556" s="8"/>
      <c r="AB5556" s="366"/>
    </row>
    <row r="5557" spans="15:28">
      <c r="O5557" s="177"/>
      <c r="P5557" s="38"/>
      <c r="Q5557" s="38"/>
      <c r="R5557" s="178"/>
      <c r="S5557" s="38"/>
      <c r="T5557" s="178"/>
      <c r="U5557" s="38"/>
      <c r="AA5557" s="8"/>
      <c r="AB5557" s="366"/>
    </row>
    <row r="5558" spans="15:28">
      <c r="O5558" s="177"/>
      <c r="P5558" s="38"/>
      <c r="Q5558" s="38"/>
      <c r="R5558" s="178"/>
      <c r="S5558" s="38"/>
      <c r="T5558" s="178"/>
      <c r="U5558" s="38"/>
      <c r="AA5558" s="8"/>
      <c r="AB5558" s="366"/>
    </row>
    <row r="5559" spans="15:28">
      <c r="O5559" s="177"/>
      <c r="P5559" s="38"/>
      <c r="Q5559" s="38"/>
      <c r="R5559" s="178"/>
      <c r="S5559" s="38"/>
      <c r="T5559" s="178"/>
      <c r="U5559" s="38"/>
      <c r="AA5559" s="8"/>
      <c r="AB5559" s="366"/>
    </row>
    <row r="5560" spans="15:28">
      <c r="O5560" s="177"/>
      <c r="P5560" s="38"/>
      <c r="Q5560" s="38"/>
      <c r="R5560" s="178"/>
      <c r="S5560" s="38"/>
      <c r="T5560" s="178"/>
      <c r="U5560" s="38"/>
      <c r="AA5560" s="8"/>
      <c r="AB5560" s="366"/>
    </row>
    <row r="5561" spans="15:28">
      <c r="O5561" s="177"/>
      <c r="P5561" s="38"/>
      <c r="Q5561" s="38"/>
      <c r="R5561" s="178"/>
      <c r="S5561" s="38"/>
      <c r="T5561" s="178"/>
      <c r="U5561" s="38"/>
      <c r="AA5561" s="8"/>
      <c r="AB5561" s="366"/>
    </row>
    <row r="5562" spans="15:28">
      <c r="O5562" s="177"/>
      <c r="P5562" s="38"/>
      <c r="Q5562" s="38"/>
      <c r="R5562" s="178"/>
      <c r="S5562" s="38"/>
      <c r="T5562" s="178"/>
      <c r="U5562" s="38"/>
      <c r="AA5562" s="8"/>
      <c r="AB5562" s="366"/>
    </row>
    <row r="5563" spans="15:28">
      <c r="O5563" s="177"/>
      <c r="P5563" s="38"/>
      <c r="Q5563" s="38"/>
      <c r="R5563" s="178"/>
      <c r="S5563" s="38"/>
      <c r="T5563" s="178"/>
      <c r="U5563" s="38"/>
      <c r="AA5563" s="8"/>
      <c r="AB5563" s="366"/>
    </row>
    <row r="5564" spans="15:28">
      <c r="O5564" s="177"/>
      <c r="P5564" s="38"/>
      <c r="Q5564" s="38"/>
      <c r="R5564" s="178"/>
      <c r="S5564" s="38"/>
      <c r="T5564" s="178"/>
      <c r="U5564" s="38"/>
      <c r="AA5564" s="8"/>
      <c r="AB5564" s="366"/>
    </row>
    <row r="5565" spans="15:28">
      <c r="O5565" s="177"/>
      <c r="P5565" s="38"/>
      <c r="Q5565" s="38"/>
      <c r="R5565" s="178"/>
      <c r="S5565" s="38"/>
      <c r="T5565" s="178"/>
      <c r="U5565" s="38"/>
      <c r="AA5565" s="8"/>
      <c r="AB5565" s="366"/>
    </row>
    <row r="5566" spans="15:28">
      <c r="O5566" s="177"/>
      <c r="P5566" s="38"/>
      <c r="Q5566" s="38"/>
      <c r="R5566" s="178"/>
      <c r="S5566" s="38"/>
      <c r="T5566" s="178"/>
      <c r="U5566" s="38"/>
      <c r="AA5566" s="8"/>
      <c r="AB5566" s="366"/>
    </row>
    <row r="5567" spans="15:28">
      <c r="O5567" s="177"/>
      <c r="P5567" s="38"/>
      <c r="Q5567" s="38"/>
      <c r="R5567" s="178"/>
      <c r="S5567" s="38"/>
      <c r="T5567" s="178"/>
      <c r="U5567" s="38"/>
      <c r="AA5567" s="8"/>
      <c r="AB5567" s="366"/>
    </row>
    <row r="5568" spans="15:28">
      <c r="O5568" s="177"/>
      <c r="P5568" s="38"/>
      <c r="Q5568" s="38"/>
      <c r="R5568" s="178"/>
      <c r="S5568" s="38"/>
      <c r="T5568" s="178"/>
      <c r="U5568" s="38"/>
      <c r="AA5568" s="8"/>
      <c r="AB5568" s="366"/>
    </row>
    <row r="5569" spans="15:28">
      <c r="O5569" s="177"/>
      <c r="P5569" s="38"/>
      <c r="Q5569" s="38"/>
      <c r="R5569" s="178"/>
      <c r="S5569" s="38"/>
      <c r="T5569" s="178"/>
      <c r="U5569" s="38"/>
      <c r="AA5569" s="8"/>
      <c r="AB5569" s="366"/>
    </row>
    <row r="5570" spans="15:28">
      <c r="O5570" s="177"/>
      <c r="P5570" s="38"/>
      <c r="Q5570" s="38"/>
      <c r="R5570" s="178"/>
      <c r="S5570" s="38"/>
      <c r="T5570" s="178"/>
      <c r="U5570" s="38"/>
      <c r="AA5570" s="8"/>
      <c r="AB5570" s="366"/>
    </row>
    <row r="5571" spans="15:28">
      <c r="O5571" s="177"/>
      <c r="P5571" s="38"/>
      <c r="Q5571" s="38"/>
      <c r="R5571" s="178"/>
      <c r="S5571" s="38"/>
      <c r="T5571" s="178"/>
      <c r="U5571" s="38"/>
      <c r="AA5571" s="8"/>
      <c r="AB5571" s="366"/>
    </row>
    <row r="5572" spans="15:28">
      <c r="O5572" s="177"/>
      <c r="P5572" s="38"/>
      <c r="Q5572" s="38"/>
      <c r="R5572" s="178"/>
      <c r="S5572" s="38"/>
      <c r="T5572" s="178"/>
      <c r="U5572" s="38"/>
      <c r="AA5572" s="8"/>
      <c r="AB5572" s="366"/>
    </row>
    <row r="5573" spans="15:28">
      <c r="O5573" s="177"/>
      <c r="P5573" s="38"/>
      <c r="Q5573" s="38"/>
      <c r="R5573" s="178"/>
      <c r="S5573" s="38"/>
      <c r="T5573" s="178"/>
      <c r="U5573" s="38"/>
      <c r="AA5573" s="8"/>
      <c r="AB5573" s="366"/>
    </row>
    <row r="5574" spans="15:28">
      <c r="O5574" s="177"/>
      <c r="P5574" s="38"/>
      <c r="Q5574" s="38"/>
      <c r="R5574" s="178"/>
      <c r="S5574" s="38"/>
      <c r="T5574" s="178"/>
      <c r="U5574" s="38"/>
      <c r="AA5574" s="8"/>
      <c r="AB5574" s="366"/>
    </row>
    <row r="5575" spans="15:28">
      <c r="O5575" s="177"/>
      <c r="P5575" s="38"/>
      <c r="Q5575" s="38"/>
      <c r="R5575" s="178"/>
      <c r="S5575" s="38"/>
      <c r="T5575" s="178"/>
      <c r="U5575" s="38"/>
      <c r="AA5575" s="8"/>
      <c r="AB5575" s="366"/>
    </row>
    <row r="5576" spans="15:28">
      <c r="O5576" s="177"/>
      <c r="P5576" s="38"/>
      <c r="Q5576" s="38"/>
      <c r="R5576" s="178"/>
      <c r="S5576" s="38"/>
      <c r="T5576" s="178"/>
      <c r="U5576" s="38"/>
      <c r="AA5576" s="8"/>
      <c r="AB5576" s="366"/>
    </row>
    <row r="5577" spans="15:28">
      <c r="O5577" s="177"/>
      <c r="P5577" s="38"/>
      <c r="Q5577" s="38"/>
      <c r="R5577" s="178"/>
      <c r="S5577" s="38"/>
      <c r="T5577" s="178"/>
      <c r="U5577" s="38"/>
      <c r="AA5577" s="8"/>
      <c r="AB5577" s="366"/>
    </row>
    <row r="5578" spans="15:28">
      <c r="O5578" s="177"/>
      <c r="P5578" s="38"/>
      <c r="Q5578" s="38"/>
      <c r="R5578" s="178"/>
      <c r="S5578" s="38"/>
      <c r="T5578" s="178"/>
      <c r="U5578" s="38"/>
      <c r="AA5578" s="8"/>
      <c r="AB5578" s="366"/>
    </row>
    <row r="5579" spans="15:28">
      <c r="O5579" s="177"/>
      <c r="P5579" s="38"/>
      <c r="Q5579" s="38"/>
      <c r="R5579" s="178"/>
      <c r="S5579" s="38"/>
      <c r="T5579" s="178"/>
      <c r="U5579" s="38"/>
      <c r="AA5579" s="8"/>
      <c r="AB5579" s="366"/>
    </row>
    <row r="5580" spans="15:28">
      <c r="O5580" s="177"/>
      <c r="P5580" s="38"/>
      <c r="Q5580" s="38"/>
      <c r="R5580" s="178"/>
      <c r="S5580" s="38"/>
      <c r="T5580" s="178"/>
      <c r="U5580" s="38"/>
      <c r="AA5580" s="8"/>
      <c r="AB5580" s="366"/>
    </row>
    <row r="5581" spans="15:28">
      <c r="O5581" s="177"/>
      <c r="P5581" s="38"/>
      <c r="Q5581" s="38"/>
      <c r="R5581" s="178"/>
      <c r="S5581" s="38"/>
      <c r="T5581" s="178"/>
      <c r="U5581" s="38"/>
      <c r="AA5581" s="8"/>
      <c r="AB5581" s="366"/>
    </row>
    <row r="5582" spans="15:28">
      <c r="O5582" s="177"/>
      <c r="P5582" s="38"/>
      <c r="Q5582" s="38"/>
      <c r="R5582" s="178"/>
      <c r="S5582" s="38"/>
      <c r="T5582" s="178"/>
      <c r="U5582" s="38"/>
      <c r="AA5582" s="8"/>
      <c r="AB5582" s="366"/>
    </row>
    <row r="5583" spans="15:28">
      <c r="O5583" s="177"/>
      <c r="P5583" s="38"/>
      <c r="Q5583" s="38"/>
      <c r="R5583" s="178"/>
      <c r="S5583" s="38"/>
      <c r="T5583" s="178"/>
      <c r="U5583" s="38"/>
      <c r="AA5583" s="8"/>
      <c r="AB5583" s="366"/>
    </row>
    <row r="5584" spans="15:28">
      <c r="O5584" s="177"/>
      <c r="P5584" s="38"/>
      <c r="Q5584" s="38"/>
      <c r="R5584" s="178"/>
      <c r="S5584" s="38"/>
      <c r="T5584" s="178"/>
      <c r="U5584" s="38"/>
      <c r="AA5584" s="8"/>
      <c r="AB5584" s="366"/>
    </row>
    <row r="5585" spans="15:28">
      <c r="O5585" s="177"/>
      <c r="P5585" s="38"/>
      <c r="Q5585" s="38"/>
      <c r="R5585" s="178"/>
      <c r="S5585" s="38"/>
      <c r="T5585" s="178"/>
      <c r="U5585" s="38"/>
      <c r="AA5585" s="8"/>
      <c r="AB5585" s="366"/>
    </row>
    <row r="5586" spans="15:28">
      <c r="O5586" s="177"/>
      <c r="P5586" s="38"/>
      <c r="Q5586" s="38"/>
      <c r="R5586" s="178"/>
      <c r="S5586" s="38"/>
      <c r="T5586" s="178"/>
      <c r="U5586" s="38"/>
      <c r="AA5586" s="8"/>
      <c r="AB5586" s="366"/>
    </row>
    <row r="5587" spans="15:28">
      <c r="O5587" s="177"/>
      <c r="P5587" s="38"/>
      <c r="Q5587" s="38"/>
      <c r="R5587" s="178"/>
      <c r="S5587" s="38"/>
      <c r="T5587" s="178"/>
      <c r="U5587" s="38"/>
      <c r="AA5587" s="8"/>
      <c r="AB5587" s="366"/>
    </row>
    <row r="5588" spans="15:28">
      <c r="O5588" s="177"/>
      <c r="P5588" s="38"/>
      <c r="Q5588" s="38"/>
      <c r="R5588" s="178"/>
      <c r="S5588" s="38"/>
      <c r="T5588" s="178"/>
      <c r="U5588" s="38"/>
      <c r="AA5588" s="8"/>
      <c r="AB5588" s="366"/>
    </row>
    <row r="5589" spans="15:28">
      <c r="O5589" s="177"/>
      <c r="P5589" s="38"/>
      <c r="Q5589" s="38"/>
      <c r="R5589" s="178"/>
      <c r="S5589" s="38"/>
      <c r="T5589" s="178"/>
      <c r="U5589" s="38"/>
      <c r="AA5589" s="8"/>
      <c r="AB5589" s="366"/>
    </row>
    <row r="5590" spans="15:28">
      <c r="O5590" s="177"/>
      <c r="P5590" s="38"/>
      <c r="Q5590" s="38"/>
      <c r="R5590" s="178"/>
      <c r="S5590" s="38"/>
      <c r="T5590" s="178"/>
      <c r="U5590" s="38"/>
      <c r="AA5590" s="8"/>
      <c r="AB5590" s="366"/>
    </row>
    <row r="5591" spans="15:28">
      <c r="O5591" s="177"/>
      <c r="P5591" s="38"/>
      <c r="Q5591" s="38"/>
      <c r="R5591" s="178"/>
      <c r="S5591" s="38"/>
      <c r="T5591" s="178"/>
      <c r="U5591" s="38"/>
      <c r="AA5591" s="8"/>
      <c r="AB5591" s="366"/>
    </row>
    <row r="5592" spans="15:28">
      <c r="O5592" s="177"/>
      <c r="P5592" s="38"/>
      <c r="Q5592" s="38"/>
      <c r="R5592" s="178"/>
      <c r="S5592" s="38"/>
      <c r="T5592" s="178"/>
      <c r="U5592" s="38"/>
      <c r="AA5592" s="8"/>
      <c r="AB5592" s="366"/>
    </row>
    <row r="5593" spans="15:28">
      <c r="O5593" s="177"/>
      <c r="P5593" s="38"/>
      <c r="Q5593" s="38"/>
      <c r="R5593" s="178"/>
      <c r="S5593" s="38"/>
      <c r="T5593" s="178"/>
      <c r="U5593" s="38"/>
      <c r="AA5593" s="8"/>
      <c r="AB5593" s="366"/>
    </row>
    <row r="5594" spans="15:28">
      <c r="O5594" s="177"/>
      <c r="P5594" s="38"/>
      <c r="Q5594" s="38"/>
      <c r="R5594" s="178"/>
      <c r="S5594" s="38"/>
      <c r="T5594" s="178"/>
      <c r="U5594" s="38"/>
      <c r="AA5594" s="8"/>
      <c r="AB5594" s="366"/>
    </row>
    <row r="5595" spans="15:28">
      <c r="O5595" s="177"/>
      <c r="P5595" s="38"/>
      <c r="Q5595" s="38"/>
      <c r="R5595" s="178"/>
      <c r="S5595" s="38"/>
      <c r="T5595" s="178"/>
      <c r="U5595" s="38"/>
      <c r="AA5595" s="8"/>
      <c r="AB5595" s="366"/>
    </row>
    <row r="5596" spans="15:28">
      <c r="O5596" s="177"/>
      <c r="P5596" s="38"/>
      <c r="Q5596" s="38"/>
      <c r="R5596" s="178"/>
      <c r="S5596" s="38"/>
      <c r="T5596" s="178"/>
      <c r="U5596" s="38"/>
      <c r="AA5596" s="8"/>
      <c r="AB5596" s="366"/>
    </row>
    <row r="5597" spans="15:28">
      <c r="O5597" s="177"/>
      <c r="P5597" s="38"/>
      <c r="Q5597" s="38"/>
      <c r="R5597" s="178"/>
      <c r="S5597" s="38"/>
      <c r="T5597" s="178"/>
      <c r="U5597" s="38"/>
      <c r="AA5597" s="8"/>
      <c r="AB5597" s="366"/>
    </row>
    <row r="5598" spans="15:28">
      <c r="O5598" s="177"/>
      <c r="P5598" s="38"/>
      <c r="Q5598" s="38"/>
      <c r="R5598" s="178"/>
      <c r="S5598" s="38"/>
      <c r="T5598" s="178"/>
      <c r="U5598" s="38"/>
      <c r="AA5598" s="8"/>
      <c r="AB5598" s="366"/>
    </row>
    <row r="5599" spans="15:28">
      <c r="O5599" s="177"/>
      <c r="P5599" s="38"/>
      <c r="Q5599" s="38"/>
      <c r="R5599" s="178"/>
      <c r="S5599" s="38"/>
      <c r="T5599" s="178"/>
      <c r="U5599" s="38"/>
      <c r="AA5599" s="8"/>
      <c r="AB5599" s="366"/>
    </row>
    <row r="5600" spans="15:28">
      <c r="O5600" s="177"/>
      <c r="P5600" s="38"/>
      <c r="Q5600" s="38"/>
      <c r="R5600" s="178"/>
      <c r="S5600" s="38"/>
      <c r="T5600" s="178"/>
      <c r="U5600" s="38"/>
      <c r="AA5600" s="8"/>
      <c r="AB5600" s="366"/>
    </row>
    <row r="5601" spans="15:28">
      <c r="O5601" s="177"/>
      <c r="P5601" s="38"/>
      <c r="Q5601" s="38"/>
      <c r="R5601" s="178"/>
      <c r="S5601" s="38"/>
      <c r="T5601" s="178"/>
      <c r="U5601" s="38"/>
      <c r="AA5601" s="8"/>
      <c r="AB5601" s="366"/>
    </row>
    <row r="5602" spans="15:28">
      <c r="O5602" s="177"/>
      <c r="P5602" s="38"/>
      <c r="Q5602" s="38"/>
      <c r="R5602" s="178"/>
      <c r="S5602" s="38"/>
      <c r="T5602" s="178"/>
      <c r="U5602" s="38"/>
      <c r="AA5602" s="8"/>
      <c r="AB5602" s="366"/>
    </row>
    <row r="5603" spans="15:28">
      <c r="O5603" s="177"/>
      <c r="P5603" s="38"/>
      <c r="Q5603" s="38"/>
      <c r="R5603" s="178"/>
      <c r="S5603" s="38"/>
      <c r="T5603" s="178"/>
      <c r="U5603" s="38"/>
      <c r="AA5603" s="8"/>
      <c r="AB5603" s="366"/>
    </row>
    <row r="5604" spans="15:28">
      <c r="O5604" s="177"/>
      <c r="P5604" s="38"/>
      <c r="Q5604" s="38"/>
      <c r="R5604" s="178"/>
      <c r="S5604" s="38"/>
      <c r="T5604" s="178"/>
      <c r="U5604" s="38"/>
      <c r="AA5604" s="8"/>
      <c r="AB5604" s="366"/>
    </row>
    <row r="5605" spans="15:28">
      <c r="O5605" s="177"/>
      <c r="P5605" s="38"/>
      <c r="Q5605" s="38"/>
      <c r="R5605" s="178"/>
      <c r="S5605" s="38"/>
      <c r="T5605" s="178"/>
      <c r="U5605" s="38"/>
      <c r="AA5605" s="8"/>
      <c r="AB5605" s="366"/>
    </row>
    <row r="5606" spans="15:28">
      <c r="O5606" s="177"/>
      <c r="P5606" s="38"/>
      <c r="Q5606" s="38"/>
      <c r="R5606" s="178"/>
      <c r="S5606" s="38"/>
      <c r="T5606" s="178"/>
      <c r="U5606" s="38"/>
      <c r="AA5606" s="8"/>
      <c r="AB5606" s="366"/>
    </row>
    <row r="5607" spans="15:28">
      <c r="O5607" s="177"/>
      <c r="P5607" s="38"/>
      <c r="Q5607" s="38"/>
      <c r="R5607" s="178"/>
      <c r="S5607" s="38"/>
      <c r="T5607" s="178"/>
      <c r="U5607" s="38"/>
      <c r="AA5607" s="8"/>
      <c r="AB5607" s="366"/>
    </row>
    <row r="5608" spans="15:28">
      <c r="O5608" s="177"/>
      <c r="P5608" s="38"/>
      <c r="Q5608" s="38"/>
      <c r="R5608" s="178"/>
      <c r="S5608" s="38"/>
      <c r="T5608" s="178"/>
      <c r="U5608" s="38"/>
      <c r="AA5608" s="8"/>
      <c r="AB5608" s="366"/>
    </row>
    <row r="5609" spans="15:28">
      <c r="O5609" s="177"/>
      <c r="P5609" s="38"/>
      <c r="Q5609" s="38"/>
      <c r="R5609" s="178"/>
      <c r="S5609" s="38"/>
      <c r="T5609" s="178"/>
      <c r="U5609" s="38"/>
      <c r="AA5609" s="8"/>
      <c r="AB5609" s="366"/>
    </row>
    <row r="5610" spans="15:28">
      <c r="O5610" s="177"/>
      <c r="P5610" s="38"/>
      <c r="Q5610" s="38"/>
      <c r="R5610" s="178"/>
      <c r="S5610" s="38"/>
      <c r="T5610" s="178"/>
      <c r="U5610" s="38"/>
      <c r="AA5610" s="8"/>
      <c r="AB5610" s="366"/>
    </row>
    <row r="5611" spans="15:28">
      <c r="O5611" s="177"/>
      <c r="P5611" s="38"/>
      <c r="Q5611" s="38"/>
      <c r="R5611" s="178"/>
      <c r="S5611" s="38"/>
      <c r="T5611" s="178"/>
      <c r="U5611" s="38"/>
      <c r="AA5611" s="8"/>
      <c r="AB5611" s="366"/>
    </row>
    <row r="5612" spans="15:28">
      <c r="O5612" s="177"/>
      <c r="P5612" s="38"/>
      <c r="Q5612" s="38"/>
      <c r="R5612" s="178"/>
      <c r="S5612" s="38"/>
      <c r="T5612" s="178"/>
      <c r="U5612" s="38"/>
      <c r="AA5612" s="8"/>
      <c r="AB5612" s="366"/>
    </row>
    <row r="5613" spans="15:28">
      <c r="O5613" s="177"/>
      <c r="P5613" s="38"/>
      <c r="Q5613" s="38"/>
      <c r="R5613" s="178"/>
      <c r="S5613" s="38"/>
      <c r="T5613" s="178"/>
      <c r="U5613" s="38"/>
      <c r="AA5613" s="8"/>
      <c r="AB5613" s="366"/>
    </row>
    <row r="5614" spans="15:28">
      <c r="O5614" s="177"/>
      <c r="P5614" s="38"/>
      <c r="Q5614" s="38"/>
      <c r="R5614" s="178"/>
      <c r="S5614" s="38"/>
      <c r="T5614" s="178"/>
      <c r="U5614" s="38"/>
      <c r="AA5614" s="8"/>
      <c r="AB5614" s="366"/>
    </row>
    <row r="5615" spans="15:28">
      <c r="O5615" s="177"/>
      <c r="P5615" s="38"/>
      <c r="Q5615" s="38"/>
      <c r="R5615" s="178"/>
      <c r="S5615" s="38"/>
      <c r="T5615" s="178"/>
      <c r="U5615" s="38"/>
      <c r="AA5615" s="8"/>
      <c r="AB5615" s="366"/>
    </row>
    <row r="5616" spans="15:28">
      <c r="O5616" s="177"/>
      <c r="P5616" s="38"/>
      <c r="Q5616" s="38"/>
      <c r="R5616" s="178"/>
      <c r="S5616" s="38"/>
      <c r="T5616" s="178"/>
      <c r="U5616" s="38"/>
      <c r="AA5616" s="8"/>
      <c r="AB5616" s="366"/>
    </row>
    <row r="5617" spans="15:28">
      <c r="O5617" s="177"/>
      <c r="P5617" s="38"/>
      <c r="Q5617" s="38"/>
      <c r="R5617" s="178"/>
      <c r="S5617" s="38"/>
      <c r="T5617" s="178"/>
      <c r="U5617" s="38"/>
      <c r="AA5617" s="8"/>
      <c r="AB5617" s="366"/>
    </row>
    <row r="5618" spans="15:28">
      <c r="O5618" s="177"/>
      <c r="P5618" s="38"/>
      <c r="Q5618" s="38"/>
      <c r="R5618" s="178"/>
      <c r="S5618" s="38"/>
      <c r="T5618" s="178"/>
      <c r="U5618" s="38"/>
      <c r="AA5618" s="8"/>
      <c r="AB5618" s="366"/>
    </row>
    <row r="5619" spans="15:28">
      <c r="O5619" s="177"/>
      <c r="P5619" s="38"/>
      <c r="Q5619" s="38"/>
      <c r="R5619" s="178"/>
      <c r="S5619" s="38"/>
      <c r="T5619" s="178"/>
      <c r="U5619" s="38"/>
      <c r="AA5619" s="8"/>
      <c r="AB5619" s="366"/>
    </row>
    <row r="5620" spans="15:28">
      <c r="O5620" s="177"/>
      <c r="P5620" s="38"/>
      <c r="Q5620" s="38"/>
      <c r="R5620" s="178"/>
      <c r="S5620" s="38"/>
      <c r="T5620" s="178"/>
      <c r="U5620" s="38"/>
      <c r="AA5620" s="8"/>
      <c r="AB5620" s="366"/>
    </row>
    <row r="5621" spans="15:28">
      <c r="O5621" s="177"/>
      <c r="P5621" s="38"/>
      <c r="Q5621" s="38"/>
      <c r="R5621" s="178"/>
      <c r="S5621" s="38"/>
      <c r="T5621" s="178"/>
      <c r="U5621" s="38"/>
      <c r="AA5621" s="8"/>
      <c r="AB5621" s="366"/>
    </row>
    <row r="5622" spans="15:28">
      <c r="O5622" s="177"/>
      <c r="P5622" s="38"/>
      <c r="Q5622" s="38"/>
      <c r="R5622" s="178"/>
      <c r="S5622" s="38"/>
      <c r="T5622" s="178"/>
      <c r="U5622" s="38"/>
      <c r="AA5622" s="8"/>
      <c r="AB5622" s="366"/>
    </row>
    <row r="5623" spans="15:28">
      <c r="O5623" s="177"/>
      <c r="P5623" s="38"/>
      <c r="Q5623" s="38"/>
      <c r="R5623" s="178"/>
      <c r="S5623" s="38"/>
      <c r="T5623" s="178"/>
      <c r="U5623" s="38"/>
      <c r="AA5623" s="8"/>
      <c r="AB5623" s="366"/>
    </row>
    <row r="5624" spans="15:28">
      <c r="O5624" s="177"/>
      <c r="P5624" s="38"/>
      <c r="Q5624" s="38"/>
      <c r="R5624" s="178"/>
      <c r="S5624" s="38"/>
      <c r="T5624" s="178"/>
      <c r="U5624" s="38"/>
      <c r="AA5624" s="8"/>
      <c r="AB5624" s="366"/>
    </row>
    <row r="5625" spans="15:28">
      <c r="O5625" s="177"/>
      <c r="P5625" s="38"/>
      <c r="Q5625" s="38"/>
      <c r="R5625" s="178"/>
      <c r="S5625" s="38"/>
      <c r="T5625" s="178"/>
      <c r="U5625" s="38"/>
      <c r="AA5625" s="8"/>
      <c r="AB5625" s="366"/>
    </row>
    <row r="5626" spans="15:28">
      <c r="O5626" s="177"/>
      <c r="P5626" s="38"/>
      <c r="Q5626" s="38"/>
      <c r="R5626" s="178"/>
      <c r="S5626" s="38"/>
      <c r="T5626" s="178"/>
      <c r="U5626" s="38"/>
      <c r="AA5626" s="8"/>
      <c r="AB5626" s="366"/>
    </row>
    <row r="5627" spans="15:28">
      <c r="O5627" s="177"/>
      <c r="P5627" s="38"/>
      <c r="Q5627" s="38"/>
      <c r="R5627" s="178"/>
      <c r="S5627" s="38"/>
      <c r="T5627" s="178"/>
      <c r="U5627" s="38"/>
      <c r="AA5627" s="8"/>
      <c r="AB5627" s="366"/>
    </row>
    <row r="5628" spans="15:28">
      <c r="O5628" s="177"/>
      <c r="P5628" s="38"/>
      <c r="Q5628" s="38"/>
      <c r="R5628" s="178"/>
      <c r="S5628" s="38"/>
      <c r="T5628" s="178"/>
      <c r="U5628" s="38"/>
      <c r="AA5628" s="8"/>
      <c r="AB5628" s="366"/>
    </row>
    <row r="5629" spans="15:28">
      <c r="O5629" s="177"/>
      <c r="P5629" s="38"/>
      <c r="Q5629" s="38"/>
      <c r="R5629" s="178"/>
      <c r="S5629" s="38"/>
      <c r="T5629" s="178"/>
      <c r="U5629" s="38"/>
      <c r="AA5629" s="8"/>
      <c r="AB5629" s="366"/>
    </row>
    <row r="5630" spans="15:28">
      <c r="O5630" s="177"/>
      <c r="P5630" s="38"/>
      <c r="Q5630" s="38"/>
      <c r="R5630" s="178"/>
      <c r="S5630" s="38"/>
      <c r="T5630" s="178"/>
      <c r="U5630" s="38"/>
      <c r="AA5630" s="8"/>
      <c r="AB5630" s="366"/>
    </row>
    <row r="5631" spans="15:28">
      <c r="O5631" s="177"/>
      <c r="P5631" s="38"/>
      <c r="Q5631" s="38"/>
      <c r="R5631" s="178"/>
      <c r="S5631" s="38"/>
      <c r="T5631" s="178"/>
      <c r="U5631" s="38"/>
      <c r="AA5631" s="8"/>
      <c r="AB5631" s="366"/>
    </row>
    <row r="5632" spans="15:28">
      <c r="O5632" s="177"/>
      <c r="P5632" s="38"/>
      <c r="Q5632" s="38"/>
      <c r="R5632" s="178"/>
      <c r="S5632" s="38"/>
      <c r="T5632" s="178"/>
      <c r="U5632" s="38"/>
      <c r="AA5632" s="8"/>
      <c r="AB5632" s="366"/>
    </row>
    <row r="5633" spans="15:28">
      <c r="O5633" s="177"/>
      <c r="P5633" s="38"/>
      <c r="Q5633" s="38"/>
      <c r="R5633" s="178"/>
      <c r="S5633" s="38"/>
      <c r="T5633" s="178"/>
      <c r="U5633" s="38"/>
      <c r="AA5633" s="8"/>
      <c r="AB5633" s="366"/>
    </row>
    <row r="5634" spans="15:28">
      <c r="O5634" s="177"/>
      <c r="P5634" s="38"/>
      <c r="Q5634" s="38"/>
      <c r="R5634" s="178"/>
      <c r="S5634" s="38"/>
      <c r="T5634" s="178"/>
      <c r="U5634" s="38"/>
      <c r="AA5634" s="8"/>
      <c r="AB5634" s="366"/>
    </row>
    <row r="5635" spans="15:28">
      <c r="O5635" s="177"/>
      <c r="P5635" s="38"/>
      <c r="Q5635" s="38"/>
      <c r="R5635" s="178"/>
      <c r="S5635" s="38"/>
      <c r="T5635" s="178"/>
      <c r="U5635" s="38"/>
      <c r="AA5635" s="8"/>
      <c r="AB5635" s="366"/>
    </row>
    <row r="5636" spans="15:28">
      <c r="O5636" s="177"/>
      <c r="P5636" s="38"/>
      <c r="Q5636" s="38"/>
      <c r="R5636" s="178"/>
      <c r="S5636" s="38"/>
      <c r="T5636" s="178"/>
      <c r="U5636" s="38"/>
      <c r="AA5636" s="8"/>
      <c r="AB5636" s="366"/>
    </row>
    <row r="5637" spans="15:28">
      <c r="O5637" s="177"/>
      <c r="P5637" s="38"/>
      <c r="Q5637" s="38"/>
      <c r="R5637" s="178"/>
      <c r="S5637" s="38"/>
      <c r="T5637" s="178"/>
      <c r="U5637" s="38"/>
      <c r="AA5637" s="8"/>
      <c r="AB5637" s="366"/>
    </row>
    <row r="5638" spans="15:28">
      <c r="O5638" s="177"/>
      <c r="P5638" s="38"/>
      <c r="Q5638" s="38"/>
      <c r="R5638" s="178"/>
      <c r="S5638" s="38"/>
      <c r="T5638" s="178"/>
      <c r="U5638" s="38"/>
      <c r="AA5638" s="8"/>
      <c r="AB5638" s="366"/>
    </row>
    <row r="5639" spans="15:28">
      <c r="O5639" s="177"/>
      <c r="P5639" s="38"/>
      <c r="Q5639" s="38"/>
      <c r="R5639" s="178"/>
      <c r="S5639" s="38"/>
      <c r="T5639" s="178"/>
      <c r="U5639" s="38"/>
      <c r="AA5639" s="8"/>
      <c r="AB5639" s="366"/>
    </row>
    <row r="5640" spans="15:28">
      <c r="O5640" s="177"/>
      <c r="P5640" s="38"/>
      <c r="Q5640" s="38"/>
      <c r="R5640" s="178"/>
      <c r="S5640" s="38"/>
      <c r="T5640" s="178"/>
      <c r="U5640" s="38"/>
      <c r="AA5640" s="8"/>
      <c r="AB5640" s="366"/>
    </row>
    <row r="5641" spans="15:28">
      <c r="O5641" s="177"/>
      <c r="P5641" s="38"/>
      <c r="Q5641" s="38"/>
      <c r="R5641" s="178"/>
      <c r="S5641" s="38"/>
      <c r="T5641" s="178"/>
      <c r="U5641" s="38"/>
      <c r="AA5641" s="8"/>
      <c r="AB5641" s="366"/>
    </row>
    <row r="5642" spans="15:28">
      <c r="O5642" s="177"/>
      <c r="P5642" s="38"/>
      <c r="Q5642" s="38"/>
      <c r="R5642" s="178"/>
      <c r="S5642" s="38"/>
      <c r="T5642" s="178"/>
      <c r="U5642" s="38"/>
      <c r="AA5642" s="8"/>
      <c r="AB5642" s="366"/>
    </row>
    <row r="5643" spans="15:28">
      <c r="O5643" s="177"/>
      <c r="P5643" s="38"/>
      <c r="Q5643" s="38"/>
      <c r="R5643" s="178"/>
      <c r="S5643" s="38"/>
      <c r="T5643" s="178"/>
      <c r="U5643" s="38"/>
      <c r="AA5643" s="8"/>
      <c r="AB5643" s="366"/>
    </row>
    <row r="5644" spans="15:28">
      <c r="O5644" s="177"/>
      <c r="P5644" s="38"/>
      <c r="Q5644" s="38"/>
      <c r="R5644" s="178"/>
      <c r="S5644" s="38"/>
      <c r="T5644" s="178"/>
      <c r="U5644" s="38"/>
      <c r="AA5644" s="8"/>
      <c r="AB5644" s="366"/>
    </row>
    <row r="5645" spans="15:28">
      <c r="O5645" s="177"/>
      <c r="P5645" s="38"/>
      <c r="Q5645" s="38"/>
      <c r="R5645" s="178"/>
      <c r="S5645" s="38"/>
      <c r="T5645" s="178"/>
      <c r="U5645" s="38"/>
      <c r="AA5645" s="8"/>
      <c r="AB5645" s="366"/>
    </row>
    <row r="5646" spans="15:28">
      <c r="O5646" s="177"/>
      <c r="P5646" s="38"/>
      <c r="Q5646" s="38"/>
      <c r="R5646" s="178"/>
      <c r="S5646" s="38"/>
      <c r="T5646" s="178"/>
      <c r="U5646" s="38"/>
      <c r="AA5646" s="8"/>
      <c r="AB5646" s="366"/>
    </row>
    <row r="5647" spans="15:28">
      <c r="O5647" s="177"/>
      <c r="P5647" s="38"/>
      <c r="Q5647" s="38"/>
      <c r="R5647" s="178"/>
      <c r="S5647" s="38"/>
      <c r="T5647" s="178"/>
      <c r="U5647" s="38"/>
      <c r="AA5647" s="8"/>
      <c r="AB5647" s="366"/>
    </row>
    <row r="5648" spans="15:28">
      <c r="O5648" s="177"/>
      <c r="P5648" s="38"/>
      <c r="Q5648" s="38"/>
      <c r="R5648" s="178"/>
      <c r="S5648" s="38"/>
      <c r="T5648" s="178"/>
      <c r="U5648" s="38"/>
      <c r="AA5648" s="8"/>
      <c r="AB5648" s="366"/>
    </row>
    <row r="5649" spans="15:28">
      <c r="O5649" s="177"/>
      <c r="P5649" s="38"/>
      <c r="Q5649" s="38"/>
      <c r="R5649" s="178"/>
      <c r="S5649" s="38"/>
      <c r="T5649" s="178"/>
      <c r="U5649" s="38"/>
      <c r="AA5649" s="8"/>
      <c r="AB5649" s="366"/>
    </row>
    <row r="5650" spans="15:28">
      <c r="O5650" s="177"/>
      <c r="P5650" s="38"/>
      <c r="Q5650" s="38"/>
      <c r="R5650" s="178"/>
      <c r="S5650" s="38"/>
      <c r="T5650" s="178"/>
      <c r="U5650" s="38"/>
      <c r="AA5650" s="8"/>
      <c r="AB5650" s="366"/>
    </row>
    <row r="5651" spans="15:28">
      <c r="O5651" s="177"/>
      <c r="P5651" s="38"/>
      <c r="Q5651" s="38"/>
      <c r="R5651" s="178"/>
      <c r="S5651" s="38"/>
      <c r="T5651" s="178"/>
      <c r="U5651" s="38"/>
      <c r="AA5651" s="8"/>
      <c r="AB5651" s="366"/>
    </row>
    <row r="5652" spans="15:28">
      <c r="O5652" s="177"/>
      <c r="P5652" s="38"/>
      <c r="Q5652" s="38"/>
      <c r="R5652" s="178"/>
      <c r="S5652" s="38"/>
      <c r="T5652" s="178"/>
      <c r="U5652" s="38"/>
      <c r="AA5652" s="8"/>
      <c r="AB5652" s="366"/>
    </row>
    <row r="5653" spans="15:28">
      <c r="O5653" s="177"/>
      <c r="P5653" s="38"/>
      <c r="Q5653" s="38"/>
      <c r="R5653" s="178"/>
      <c r="S5653" s="38"/>
      <c r="T5653" s="178"/>
      <c r="U5653" s="38"/>
      <c r="AA5653" s="8"/>
      <c r="AB5653" s="366"/>
    </row>
    <row r="5654" spans="15:28">
      <c r="O5654" s="177"/>
      <c r="P5654" s="38"/>
      <c r="Q5654" s="38"/>
      <c r="R5654" s="178"/>
      <c r="S5654" s="38"/>
      <c r="T5654" s="178"/>
      <c r="U5654" s="38"/>
      <c r="AA5654" s="8"/>
      <c r="AB5654" s="366"/>
    </row>
    <row r="5655" spans="15:28">
      <c r="O5655" s="177"/>
      <c r="P5655" s="38"/>
      <c r="Q5655" s="38"/>
      <c r="R5655" s="178"/>
      <c r="S5655" s="38"/>
      <c r="T5655" s="178"/>
      <c r="U5655" s="38"/>
      <c r="AA5655" s="8"/>
      <c r="AB5655" s="366"/>
    </row>
    <row r="5656" spans="15:28">
      <c r="O5656" s="177"/>
      <c r="P5656" s="38"/>
      <c r="Q5656" s="38"/>
      <c r="R5656" s="178"/>
      <c r="S5656" s="38"/>
      <c r="T5656" s="178"/>
      <c r="U5656" s="38"/>
      <c r="AA5656" s="8"/>
      <c r="AB5656" s="366"/>
    </row>
    <row r="5657" spans="15:28">
      <c r="O5657" s="177"/>
      <c r="P5657" s="38"/>
      <c r="Q5657" s="38"/>
      <c r="R5657" s="178"/>
      <c r="S5657" s="38"/>
      <c r="T5657" s="178"/>
      <c r="U5657" s="38"/>
      <c r="AA5657" s="8"/>
      <c r="AB5657" s="366"/>
    </row>
    <row r="5658" spans="15:28">
      <c r="O5658" s="177"/>
      <c r="P5658" s="38"/>
      <c r="Q5658" s="38"/>
      <c r="R5658" s="178"/>
      <c r="S5658" s="38"/>
      <c r="T5658" s="178"/>
      <c r="U5658" s="38"/>
      <c r="AA5658" s="8"/>
      <c r="AB5658" s="366"/>
    </row>
    <row r="5659" spans="15:28">
      <c r="O5659" s="177"/>
      <c r="P5659" s="38"/>
      <c r="Q5659" s="38"/>
      <c r="R5659" s="178"/>
      <c r="S5659" s="38"/>
      <c r="T5659" s="178"/>
      <c r="U5659" s="38"/>
      <c r="AA5659" s="8"/>
      <c r="AB5659" s="366"/>
    </row>
    <row r="5660" spans="15:28">
      <c r="O5660" s="177"/>
      <c r="P5660" s="38"/>
      <c r="Q5660" s="38"/>
      <c r="R5660" s="178"/>
      <c r="S5660" s="38"/>
      <c r="T5660" s="178"/>
      <c r="U5660" s="38"/>
      <c r="AA5660" s="8"/>
      <c r="AB5660" s="366"/>
    </row>
    <row r="5661" spans="15:28">
      <c r="O5661" s="177"/>
      <c r="P5661" s="38"/>
      <c r="Q5661" s="38"/>
      <c r="R5661" s="178"/>
      <c r="S5661" s="38"/>
      <c r="T5661" s="178"/>
      <c r="U5661" s="38"/>
      <c r="AA5661" s="8"/>
      <c r="AB5661" s="366"/>
    </row>
    <row r="5662" spans="15:28">
      <c r="O5662" s="177"/>
      <c r="P5662" s="38"/>
      <c r="Q5662" s="38"/>
      <c r="R5662" s="178"/>
      <c r="S5662" s="38"/>
      <c r="T5662" s="178"/>
      <c r="U5662" s="38"/>
      <c r="AA5662" s="8"/>
      <c r="AB5662" s="366"/>
    </row>
    <row r="5663" spans="15:28">
      <c r="O5663" s="177"/>
      <c r="P5663" s="38"/>
      <c r="Q5663" s="38"/>
      <c r="R5663" s="178"/>
      <c r="S5663" s="38"/>
      <c r="T5663" s="178"/>
      <c r="U5663" s="38"/>
      <c r="AA5663" s="8"/>
      <c r="AB5663" s="366"/>
    </row>
    <row r="5664" spans="15:28">
      <c r="O5664" s="177"/>
      <c r="P5664" s="38"/>
      <c r="Q5664" s="38"/>
      <c r="R5664" s="178"/>
      <c r="S5664" s="38"/>
      <c r="T5664" s="178"/>
      <c r="U5664" s="38"/>
      <c r="AA5664" s="8"/>
      <c r="AB5664" s="366"/>
    </row>
    <row r="5665" spans="15:28">
      <c r="O5665" s="177"/>
      <c r="P5665" s="38"/>
      <c r="Q5665" s="38"/>
      <c r="R5665" s="178"/>
      <c r="S5665" s="38"/>
      <c r="T5665" s="178"/>
      <c r="U5665" s="38"/>
      <c r="AA5665" s="8"/>
      <c r="AB5665" s="366"/>
    </row>
    <row r="5666" spans="15:28">
      <c r="O5666" s="177"/>
      <c r="P5666" s="38"/>
      <c r="Q5666" s="38"/>
      <c r="R5666" s="178"/>
      <c r="S5666" s="38"/>
      <c r="T5666" s="178"/>
      <c r="U5666" s="38"/>
      <c r="AA5666" s="8"/>
      <c r="AB5666" s="366"/>
    </row>
    <row r="5667" spans="15:28">
      <c r="O5667" s="177"/>
      <c r="P5667" s="38"/>
      <c r="Q5667" s="38"/>
      <c r="R5667" s="178"/>
      <c r="S5667" s="38"/>
      <c r="T5667" s="178"/>
      <c r="U5667" s="38"/>
      <c r="AA5667" s="8"/>
      <c r="AB5667" s="366"/>
    </row>
    <row r="5668" spans="15:28">
      <c r="O5668" s="177"/>
      <c r="P5668" s="38"/>
      <c r="Q5668" s="38"/>
      <c r="R5668" s="178"/>
      <c r="S5668" s="38"/>
      <c r="T5668" s="178"/>
      <c r="U5668" s="38"/>
      <c r="AA5668" s="8"/>
      <c r="AB5668" s="366"/>
    </row>
    <row r="5669" spans="15:28">
      <c r="O5669" s="177"/>
      <c r="P5669" s="38"/>
      <c r="Q5669" s="38"/>
      <c r="R5669" s="178"/>
      <c r="S5669" s="38"/>
      <c r="T5669" s="178"/>
      <c r="U5669" s="38"/>
      <c r="AA5669" s="8"/>
      <c r="AB5669" s="366"/>
    </row>
    <row r="5670" spans="15:28">
      <c r="O5670" s="177"/>
      <c r="P5670" s="38"/>
      <c r="Q5670" s="38"/>
      <c r="R5670" s="178"/>
      <c r="S5670" s="38"/>
      <c r="T5670" s="178"/>
      <c r="U5670" s="38"/>
      <c r="AA5670" s="8"/>
      <c r="AB5670" s="366"/>
    </row>
    <row r="5671" spans="15:28">
      <c r="O5671" s="177"/>
      <c r="P5671" s="38"/>
      <c r="Q5671" s="38"/>
      <c r="R5671" s="178"/>
      <c r="S5671" s="38"/>
      <c r="T5671" s="178"/>
      <c r="U5671" s="38"/>
      <c r="AA5671" s="8"/>
      <c r="AB5671" s="366"/>
    </row>
    <row r="5672" spans="15:28">
      <c r="O5672" s="177"/>
      <c r="P5672" s="38"/>
      <c r="Q5672" s="38"/>
      <c r="R5672" s="178"/>
      <c r="S5672" s="38"/>
      <c r="T5672" s="178"/>
      <c r="U5672" s="38"/>
      <c r="AA5672" s="8"/>
      <c r="AB5672" s="366"/>
    </row>
    <row r="5673" spans="15:28">
      <c r="O5673" s="177"/>
      <c r="P5673" s="38"/>
      <c r="Q5673" s="38"/>
      <c r="R5673" s="178"/>
      <c r="S5673" s="38"/>
      <c r="T5673" s="178"/>
      <c r="U5673" s="38"/>
      <c r="AA5673" s="8"/>
      <c r="AB5673" s="366"/>
    </row>
    <row r="5674" spans="15:28">
      <c r="O5674" s="177"/>
      <c r="P5674" s="38"/>
      <c r="Q5674" s="38"/>
      <c r="R5674" s="178"/>
      <c r="S5674" s="38"/>
      <c r="T5674" s="178"/>
      <c r="U5674" s="38"/>
      <c r="AA5674" s="8"/>
      <c r="AB5674" s="366"/>
    </row>
    <row r="5675" spans="15:28">
      <c r="O5675" s="177"/>
      <c r="P5675" s="38"/>
      <c r="Q5675" s="38"/>
      <c r="R5675" s="178"/>
      <c r="S5675" s="38"/>
      <c r="T5675" s="178"/>
      <c r="U5675" s="38"/>
      <c r="AA5675" s="8"/>
      <c r="AB5675" s="366"/>
    </row>
    <row r="5676" spans="15:28">
      <c r="O5676" s="177"/>
      <c r="P5676" s="38"/>
      <c r="Q5676" s="38"/>
      <c r="R5676" s="178"/>
      <c r="S5676" s="38"/>
      <c r="T5676" s="178"/>
      <c r="U5676" s="38"/>
      <c r="AA5676" s="8"/>
      <c r="AB5676" s="366"/>
    </row>
    <row r="5677" spans="15:28">
      <c r="O5677" s="177"/>
      <c r="P5677" s="38"/>
      <c r="Q5677" s="38"/>
      <c r="R5677" s="178"/>
      <c r="S5677" s="38"/>
      <c r="T5677" s="178"/>
      <c r="U5677" s="38"/>
      <c r="AA5677" s="8"/>
      <c r="AB5677" s="366"/>
    </row>
    <row r="5678" spans="15:28">
      <c r="O5678" s="177"/>
      <c r="P5678" s="38"/>
      <c r="Q5678" s="38"/>
      <c r="R5678" s="178"/>
      <c r="S5678" s="38"/>
      <c r="T5678" s="178"/>
      <c r="U5678" s="38"/>
      <c r="AA5678" s="8"/>
      <c r="AB5678" s="366"/>
    </row>
    <row r="5679" spans="15:28">
      <c r="O5679" s="177"/>
      <c r="P5679" s="38"/>
      <c r="Q5679" s="38"/>
      <c r="R5679" s="178"/>
      <c r="S5679" s="38"/>
      <c r="T5679" s="178"/>
      <c r="U5679" s="38"/>
      <c r="AA5679" s="8"/>
      <c r="AB5679" s="366"/>
    </row>
    <row r="5680" spans="15:28">
      <c r="O5680" s="177"/>
      <c r="P5680" s="38"/>
      <c r="Q5680" s="38"/>
      <c r="R5680" s="178"/>
      <c r="S5680" s="38"/>
      <c r="T5680" s="178"/>
      <c r="U5680" s="38"/>
      <c r="AA5680" s="8"/>
      <c r="AB5680" s="366"/>
    </row>
    <row r="5681" spans="15:28">
      <c r="O5681" s="177"/>
      <c r="P5681" s="38"/>
      <c r="Q5681" s="38"/>
      <c r="R5681" s="178"/>
      <c r="S5681" s="38"/>
      <c r="T5681" s="178"/>
      <c r="U5681" s="38"/>
      <c r="AA5681" s="8"/>
      <c r="AB5681" s="366"/>
    </row>
    <row r="5682" spans="15:28">
      <c r="O5682" s="177"/>
      <c r="P5682" s="38"/>
      <c r="Q5682" s="38"/>
      <c r="R5682" s="178"/>
      <c r="S5682" s="38"/>
      <c r="T5682" s="178"/>
      <c r="U5682" s="38"/>
      <c r="AA5682" s="8"/>
      <c r="AB5682" s="366"/>
    </row>
    <row r="5683" spans="15:28">
      <c r="O5683" s="177"/>
      <c r="P5683" s="38"/>
      <c r="Q5683" s="38"/>
      <c r="R5683" s="178"/>
      <c r="S5683" s="38"/>
      <c r="T5683" s="178"/>
      <c r="U5683" s="38"/>
      <c r="AA5683" s="8"/>
      <c r="AB5683" s="366"/>
    </row>
    <row r="5684" spans="15:28">
      <c r="O5684" s="177"/>
      <c r="P5684" s="38"/>
      <c r="Q5684" s="38"/>
      <c r="R5684" s="178"/>
      <c r="S5684" s="38"/>
      <c r="T5684" s="178"/>
      <c r="U5684" s="38"/>
      <c r="AA5684" s="8"/>
      <c r="AB5684" s="366"/>
    </row>
    <row r="5685" spans="15:28">
      <c r="O5685" s="177"/>
      <c r="P5685" s="38"/>
      <c r="Q5685" s="38"/>
      <c r="R5685" s="178"/>
      <c r="S5685" s="38"/>
      <c r="T5685" s="178"/>
      <c r="U5685" s="38"/>
      <c r="AA5685" s="8"/>
      <c r="AB5685" s="366"/>
    </row>
    <row r="5686" spans="15:28">
      <c r="O5686" s="177"/>
      <c r="P5686" s="38"/>
      <c r="Q5686" s="38"/>
      <c r="R5686" s="178"/>
      <c r="S5686" s="38"/>
      <c r="T5686" s="178"/>
      <c r="U5686" s="38"/>
      <c r="AA5686" s="8"/>
      <c r="AB5686" s="366"/>
    </row>
    <row r="5687" spans="15:28">
      <c r="O5687" s="177"/>
      <c r="P5687" s="38"/>
      <c r="Q5687" s="38"/>
      <c r="R5687" s="178"/>
      <c r="S5687" s="38"/>
      <c r="T5687" s="178"/>
      <c r="U5687" s="38"/>
      <c r="AA5687" s="8"/>
      <c r="AB5687" s="366"/>
    </row>
    <row r="5688" spans="15:28">
      <c r="O5688" s="177"/>
      <c r="P5688" s="38"/>
      <c r="Q5688" s="38"/>
      <c r="R5688" s="178"/>
      <c r="S5688" s="38"/>
      <c r="T5688" s="178"/>
      <c r="U5688" s="38"/>
      <c r="AA5688" s="8"/>
      <c r="AB5688" s="366"/>
    </row>
    <row r="5689" spans="15:28">
      <c r="O5689" s="177"/>
      <c r="P5689" s="38"/>
      <c r="Q5689" s="38"/>
      <c r="R5689" s="178"/>
      <c r="S5689" s="38"/>
      <c r="T5689" s="178"/>
      <c r="U5689" s="38"/>
      <c r="AA5689" s="8"/>
      <c r="AB5689" s="366"/>
    </row>
    <row r="5690" spans="15:28">
      <c r="O5690" s="177"/>
      <c r="P5690" s="38"/>
      <c r="Q5690" s="38"/>
      <c r="R5690" s="178"/>
      <c r="S5690" s="38"/>
      <c r="T5690" s="178"/>
      <c r="U5690" s="38"/>
      <c r="AA5690" s="8"/>
      <c r="AB5690" s="366"/>
    </row>
    <row r="5691" spans="15:28">
      <c r="O5691" s="177"/>
      <c r="P5691" s="38"/>
      <c r="Q5691" s="38"/>
      <c r="R5691" s="178"/>
      <c r="S5691" s="38"/>
      <c r="T5691" s="178"/>
      <c r="U5691" s="38"/>
      <c r="AA5691" s="8"/>
      <c r="AB5691" s="366"/>
    </row>
    <row r="5692" spans="15:28">
      <c r="O5692" s="177"/>
      <c r="P5692" s="38"/>
      <c r="Q5692" s="38"/>
      <c r="R5692" s="178"/>
      <c r="S5692" s="38"/>
      <c r="T5692" s="178"/>
      <c r="U5692" s="38"/>
      <c r="AA5692" s="8"/>
      <c r="AB5692" s="366"/>
    </row>
    <row r="5693" spans="15:28">
      <c r="O5693" s="177"/>
      <c r="P5693" s="38"/>
      <c r="Q5693" s="38"/>
      <c r="R5693" s="178"/>
      <c r="S5693" s="38"/>
      <c r="T5693" s="178"/>
      <c r="U5693" s="38"/>
      <c r="AA5693" s="8"/>
      <c r="AB5693" s="366"/>
    </row>
    <row r="5694" spans="15:28">
      <c r="O5694" s="177"/>
      <c r="P5694" s="38"/>
      <c r="Q5694" s="38"/>
      <c r="R5694" s="178"/>
      <c r="S5694" s="38"/>
      <c r="T5694" s="178"/>
      <c r="U5694" s="38"/>
      <c r="AA5694" s="8"/>
      <c r="AB5694" s="366"/>
    </row>
    <row r="5695" spans="15:28">
      <c r="O5695" s="177"/>
      <c r="P5695" s="38"/>
      <c r="Q5695" s="38"/>
      <c r="R5695" s="178"/>
      <c r="S5695" s="38"/>
      <c r="T5695" s="178"/>
      <c r="U5695" s="38"/>
      <c r="AA5695" s="8"/>
      <c r="AB5695" s="366"/>
    </row>
    <row r="5696" spans="15:28">
      <c r="O5696" s="177"/>
      <c r="P5696" s="38"/>
      <c r="Q5696" s="38"/>
      <c r="R5696" s="178"/>
      <c r="S5696" s="38"/>
      <c r="T5696" s="178"/>
      <c r="U5696" s="38"/>
      <c r="AA5696" s="8"/>
      <c r="AB5696" s="366"/>
    </row>
    <row r="5697" spans="15:28">
      <c r="O5697" s="177"/>
      <c r="P5697" s="38"/>
      <c r="Q5697" s="38"/>
      <c r="R5697" s="178"/>
      <c r="S5697" s="38"/>
      <c r="T5697" s="178"/>
      <c r="U5697" s="38"/>
      <c r="AA5697" s="8"/>
      <c r="AB5697" s="366"/>
    </row>
    <row r="5698" spans="15:28">
      <c r="O5698" s="177"/>
      <c r="P5698" s="38"/>
      <c r="Q5698" s="38"/>
      <c r="R5698" s="178"/>
      <c r="S5698" s="38"/>
      <c r="T5698" s="178"/>
      <c r="U5698" s="38"/>
      <c r="AA5698" s="8"/>
      <c r="AB5698" s="366"/>
    </row>
    <row r="5699" spans="15:28">
      <c r="O5699" s="177"/>
      <c r="P5699" s="38"/>
      <c r="Q5699" s="38"/>
      <c r="R5699" s="178"/>
      <c r="S5699" s="38"/>
      <c r="T5699" s="178"/>
      <c r="U5699" s="38"/>
      <c r="AA5699" s="8"/>
      <c r="AB5699" s="366"/>
    </row>
    <row r="5700" spans="15:28">
      <c r="O5700" s="177"/>
      <c r="P5700" s="38"/>
      <c r="Q5700" s="38"/>
      <c r="R5700" s="178"/>
      <c r="S5700" s="38"/>
      <c r="T5700" s="178"/>
      <c r="U5700" s="38"/>
      <c r="AA5700" s="8"/>
      <c r="AB5700" s="366"/>
    </row>
    <row r="5701" spans="15:28">
      <c r="O5701" s="177"/>
      <c r="P5701" s="38"/>
      <c r="Q5701" s="38"/>
      <c r="R5701" s="178"/>
      <c r="S5701" s="38"/>
      <c r="T5701" s="178"/>
      <c r="U5701" s="38"/>
      <c r="AA5701" s="8"/>
      <c r="AB5701" s="366"/>
    </row>
    <row r="5702" spans="15:28">
      <c r="O5702" s="177"/>
      <c r="P5702" s="38"/>
      <c r="Q5702" s="38"/>
      <c r="R5702" s="178"/>
      <c r="S5702" s="38"/>
      <c r="T5702" s="178"/>
      <c r="U5702" s="38"/>
      <c r="AA5702" s="8"/>
      <c r="AB5702" s="366"/>
    </row>
    <row r="5703" spans="15:28">
      <c r="O5703" s="177"/>
      <c r="P5703" s="38"/>
      <c r="Q5703" s="38"/>
      <c r="R5703" s="178"/>
      <c r="S5703" s="38"/>
      <c r="T5703" s="178"/>
      <c r="U5703" s="38"/>
      <c r="AA5703" s="8"/>
      <c r="AB5703" s="366"/>
    </row>
    <row r="5704" spans="15:28">
      <c r="O5704" s="177"/>
      <c r="P5704" s="38"/>
      <c r="Q5704" s="38"/>
      <c r="R5704" s="178"/>
      <c r="S5704" s="38"/>
      <c r="T5704" s="178"/>
      <c r="U5704" s="38"/>
      <c r="AA5704" s="8"/>
      <c r="AB5704" s="366"/>
    </row>
    <row r="5705" spans="15:28">
      <c r="O5705" s="177"/>
      <c r="P5705" s="38"/>
      <c r="Q5705" s="38"/>
      <c r="R5705" s="178"/>
      <c r="S5705" s="38"/>
      <c r="T5705" s="178"/>
      <c r="U5705" s="38"/>
      <c r="AA5705" s="8"/>
      <c r="AB5705" s="366"/>
    </row>
    <row r="5706" spans="15:28">
      <c r="O5706" s="177"/>
      <c r="P5706" s="38"/>
      <c r="Q5706" s="38"/>
      <c r="R5706" s="178"/>
      <c r="S5706" s="38"/>
      <c r="T5706" s="178"/>
      <c r="U5706" s="38"/>
      <c r="AA5706" s="8"/>
      <c r="AB5706" s="366"/>
    </row>
    <row r="5707" spans="15:28">
      <c r="O5707" s="177"/>
      <c r="P5707" s="38"/>
      <c r="Q5707" s="38"/>
      <c r="R5707" s="178"/>
      <c r="S5707" s="38"/>
      <c r="T5707" s="178"/>
      <c r="U5707" s="38"/>
      <c r="AA5707" s="8"/>
      <c r="AB5707" s="366"/>
    </row>
    <row r="5708" spans="15:28">
      <c r="O5708" s="177"/>
      <c r="P5708" s="38"/>
      <c r="Q5708" s="38"/>
      <c r="R5708" s="178"/>
      <c r="S5708" s="38"/>
      <c r="T5708" s="178"/>
      <c r="U5708" s="38"/>
      <c r="AA5708" s="8"/>
      <c r="AB5708" s="366"/>
    </row>
    <row r="5709" spans="15:28">
      <c r="O5709" s="177"/>
      <c r="P5709" s="38"/>
      <c r="Q5709" s="38"/>
      <c r="R5709" s="178"/>
      <c r="S5709" s="38"/>
      <c r="T5709" s="178"/>
      <c r="U5709" s="38"/>
      <c r="AA5709" s="8"/>
      <c r="AB5709" s="366"/>
    </row>
    <row r="5710" spans="15:28">
      <c r="O5710" s="177"/>
      <c r="P5710" s="38"/>
      <c r="Q5710" s="38"/>
      <c r="R5710" s="178"/>
      <c r="S5710" s="38"/>
      <c r="T5710" s="178"/>
      <c r="U5710" s="38"/>
      <c r="AA5710" s="8"/>
      <c r="AB5710" s="366"/>
    </row>
    <row r="5711" spans="15:28">
      <c r="O5711" s="177"/>
      <c r="P5711" s="38"/>
      <c r="Q5711" s="38"/>
      <c r="R5711" s="178"/>
      <c r="S5711" s="38"/>
      <c r="T5711" s="178"/>
      <c r="U5711" s="38"/>
      <c r="AA5711" s="8"/>
      <c r="AB5711" s="366"/>
    </row>
    <row r="5712" spans="15:28">
      <c r="O5712" s="177"/>
      <c r="P5712" s="38"/>
      <c r="Q5712" s="38"/>
      <c r="R5712" s="178"/>
      <c r="S5712" s="38"/>
      <c r="T5712" s="178"/>
      <c r="U5712" s="38"/>
      <c r="AA5712" s="8"/>
      <c r="AB5712" s="366"/>
    </row>
    <row r="5713" spans="15:28">
      <c r="O5713" s="177"/>
      <c r="P5713" s="38"/>
      <c r="Q5713" s="38"/>
      <c r="R5713" s="178"/>
      <c r="S5713" s="38"/>
      <c r="T5713" s="178"/>
      <c r="U5713" s="38"/>
      <c r="AA5713" s="8"/>
      <c r="AB5713" s="366"/>
    </row>
    <row r="5714" spans="15:28">
      <c r="O5714" s="177"/>
      <c r="P5714" s="38"/>
      <c r="Q5714" s="38"/>
      <c r="R5714" s="178"/>
      <c r="S5714" s="38"/>
      <c r="T5714" s="178"/>
      <c r="U5714" s="38"/>
      <c r="AA5714" s="8"/>
      <c r="AB5714" s="366"/>
    </row>
    <row r="5715" spans="15:28">
      <c r="O5715" s="177"/>
      <c r="P5715" s="38"/>
      <c r="Q5715" s="38"/>
      <c r="R5715" s="178"/>
      <c r="S5715" s="38"/>
      <c r="T5715" s="178"/>
      <c r="U5715" s="38"/>
      <c r="AA5715" s="8"/>
      <c r="AB5715" s="366"/>
    </row>
    <row r="5716" spans="15:28">
      <c r="O5716" s="177"/>
      <c r="P5716" s="38"/>
      <c r="Q5716" s="38"/>
      <c r="R5716" s="178"/>
      <c r="S5716" s="38"/>
      <c r="T5716" s="178"/>
      <c r="U5716" s="38"/>
      <c r="AA5716" s="8"/>
      <c r="AB5716" s="366"/>
    </row>
    <row r="5717" spans="15:28">
      <c r="O5717" s="177"/>
      <c r="P5717" s="38"/>
      <c r="Q5717" s="38"/>
      <c r="R5717" s="178"/>
      <c r="S5717" s="38"/>
      <c r="T5717" s="178"/>
      <c r="U5717" s="38"/>
      <c r="AA5717" s="8"/>
      <c r="AB5717" s="366"/>
    </row>
    <row r="5718" spans="15:28">
      <c r="O5718" s="177"/>
      <c r="P5718" s="38"/>
      <c r="Q5718" s="38"/>
      <c r="R5718" s="178"/>
      <c r="S5718" s="38"/>
      <c r="T5718" s="178"/>
      <c r="U5718" s="38"/>
      <c r="AA5718" s="8"/>
      <c r="AB5718" s="366"/>
    </row>
    <row r="5719" spans="15:28">
      <c r="O5719" s="177"/>
      <c r="P5719" s="38"/>
      <c r="Q5719" s="38"/>
      <c r="R5719" s="178"/>
      <c r="S5719" s="38"/>
      <c r="T5719" s="178"/>
      <c r="U5719" s="38"/>
      <c r="AA5719" s="8"/>
      <c r="AB5719" s="366"/>
    </row>
    <row r="5720" spans="15:28">
      <c r="O5720" s="177"/>
      <c r="P5720" s="38"/>
      <c r="Q5720" s="38"/>
      <c r="R5720" s="178"/>
      <c r="S5720" s="38"/>
      <c r="T5720" s="178"/>
      <c r="U5720" s="38"/>
      <c r="AA5720" s="8"/>
      <c r="AB5720" s="366"/>
    </row>
    <row r="5721" spans="15:28">
      <c r="O5721" s="177"/>
      <c r="P5721" s="38"/>
      <c r="Q5721" s="38"/>
      <c r="R5721" s="178"/>
      <c r="S5721" s="38"/>
      <c r="T5721" s="178"/>
      <c r="U5721" s="38"/>
      <c r="AA5721" s="8"/>
      <c r="AB5721" s="366"/>
    </row>
    <row r="5722" spans="15:28">
      <c r="O5722" s="177"/>
      <c r="P5722" s="38"/>
      <c r="Q5722" s="38"/>
      <c r="R5722" s="178"/>
      <c r="S5722" s="38"/>
      <c r="T5722" s="178"/>
      <c r="U5722" s="38"/>
      <c r="AA5722" s="8"/>
      <c r="AB5722" s="366"/>
    </row>
    <row r="5723" spans="15:28">
      <c r="O5723" s="177"/>
      <c r="P5723" s="38"/>
      <c r="Q5723" s="38"/>
      <c r="R5723" s="178"/>
      <c r="S5723" s="38"/>
      <c r="T5723" s="178"/>
      <c r="U5723" s="38"/>
      <c r="AA5723" s="8"/>
      <c r="AB5723" s="366"/>
    </row>
    <row r="5724" spans="15:28">
      <c r="O5724" s="177"/>
      <c r="P5724" s="38"/>
      <c r="Q5724" s="38"/>
      <c r="R5724" s="178"/>
      <c r="S5724" s="38"/>
      <c r="T5724" s="178"/>
      <c r="U5724" s="38"/>
      <c r="AA5724" s="8"/>
      <c r="AB5724" s="366"/>
    </row>
    <row r="5725" spans="15:28">
      <c r="O5725" s="177"/>
      <c r="P5725" s="38"/>
      <c r="Q5725" s="38"/>
      <c r="R5725" s="178"/>
      <c r="S5725" s="38"/>
      <c r="T5725" s="178"/>
      <c r="U5725" s="38"/>
      <c r="AA5725" s="8"/>
      <c r="AB5725" s="366"/>
    </row>
    <row r="5726" spans="15:28">
      <c r="O5726" s="177"/>
      <c r="P5726" s="38"/>
      <c r="Q5726" s="38"/>
      <c r="R5726" s="178"/>
      <c r="S5726" s="38"/>
      <c r="T5726" s="178"/>
      <c r="U5726" s="38"/>
      <c r="AA5726" s="8"/>
      <c r="AB5726" s="366"/>
    </row>
    <row r="5727" spans="15:28">
      <c r="O5727" s="177"/>
      <c r="P5727" s="38"/>
      <c r="Q5727" s="38"/>
      <c r="R5727" s="178"/>
      <c r="S5727" s="38"/>
      <c r="T5727" s="178"/>
      <c r="U5727" s="38"/>
      <c r="AA5727" s="8"/>
      <c r="AB5727" s="366"/>
    </row>
    <row r="5728" spans="15:28">
      <c r="O5728" s="177"/>
      <c r="P5728" s="38"/>
      <c r="Q5728" s="38"/>
      <c r="R5728" s="178"/>
      <c r="S5728" s="38"/>
      <c r="T5728" s="178"/>
      <c r="U5728" s="38"/>
      <c r="AA5728" s="8"/>
      <c r="AB5728" s="366"/>
    </row>
    <row r="5729" spans="15:28">
      <c r="O5729" s="177"/>
      <c r="P5729" s="38"/>
      <c r="Q5729" s="38"/>
      <c r="R5729" s="178"/>
      <c r="S5729" s="38"/>
      <c r="T5729" s="178"/>
      <c r="U5729" s="38"/>
      <c r="AA5729" s="8"/>
      <c r="AB5729" s="366"/>
    </row>
    <row r="5730" spans="15:28">
      <c r="O5730" s="177"/>
      <c r="P5730" s="38"/>
      <c r="Q5730" s="38"/>
      <c r="R5730" s="178"/>
      <c r="S5730" s="38"/>
      <c r="T5730" s="178"/>
      <c r="U5730" s="38"/>
      <c r="AA5730" s="8"/>
      <c r="AB5730" s="366"/>
    </row>
    <row r="5731" spans="15:28">
      <c r="O5731" s="177"/>
      <c r="P5731" s="38"/>
      <c r="Q5731" s="38"/>
      <c r="R5731" s="178"/>
      <c r="S5731" s="38"/>
      <c r="T5731" s="178"/>
      <c r="U5731" s="38"/>
      <c r="AA5731" s="8"/>
      <c r="AB5731" s="366"/>
    </row>
    <row r="5732" spans="15:28">
      <c r="O5732" s="177"/>
      <c r="P5732" s="38"/>
      <c r="Q5732" s="38"/>
      <c r="R5732" s="178"/>
      <c r="S5732" s="38"/>
      <c r="T5732" s="178"/>
      <c r="U5732" s="38"/>
      <c r="AA5732" s="8"/>
      <c r="AB5732" s="366"/>
    </row>
    <row r="5733" spans="15:28">
      <c r="O5733" s="177"/>
      <c r="P5733" s="38"/>
      <c r="Q5733" s="38"/>
      <c r="R5733" s="178"/>
      <c r="S5733" s="38"/>
      <c r="T5733" s="178"/>
      <c r="U5733" s="38"/>
      <c r="AA5733" s="8"/>
      <c r="AB5733" s="366"/>
    </row>
    <row r="5734" spans="15:28">
      <c r="O5734" s="177"/>
      <c r="P5734" s="38"/>
      <c r="Q5734" s="38"/>
      <c r="R5734" s="178"/>
      <c r="S5734" s="38"/>
      <c r="T5734" s="178"/>
      <c r="U5734" s="38"/>
      <c r="AA5734" s="8"/>
      <c r="AB5734" s="366"/>
    </row>
    <row r="5735" spans="15:28">
      <c r="O5735" s="177"/>
      <c r="P5735" s="38"/>
      <c r="Q5735" s="38"/>
      <c r="R5735" s="178"/>
      <c r="S5735" s="38"/>
      <c r="T5735" s="178"/>
      <c r="U5735" s="38"/>
      <c r="AA5735" s="8"/>
      <c r="AB5735" s="366"/>
    </row>
    <row r="5736" spans="15:28">
      <c r="O5736" s="177"/>
      <c r="P5736" s="38"/>
      <c r="Q5736" s="38"/>
      <c r="R5736" s="178"/>
      <c r="S5736" s="38"/>
      <c r="T5736" s="178"/>
      <c r="U5736" s="38"/>
      <c r="AA5736" s="8"/>
      <c r="AB5736" s="366"/>
    </row>
    <row r="5737" spans="15:28">
      <c r="O5737" s="177"/>
      <c r="P5737" s="38"/>
      <c r="Q5737" s="38"/>
      <c r="R5737" s="178"/>
      <c r="S5737" s="38"/>
      <c r="T5737" s="178"/>
      <c r="U5737" s="38"/>
      <c r="AA5737" s="8"/>
      <c r="AB5737" s="366"/>
    </row>
    <row r="5738" spans="15:28">
      <c r="O5738" s="177"/>
      <c r="P5738" s="38"/>
      <c r="Q5738" s="38"/>
      <c r="R5738" s="178"/>
      <c r="S5738" s="38"/>
      <c r="T5738" s="178"/>
      <c r="U5738" s="38"/>
      <c r="AA5738" s="8"/>
      <c r="AB5738" s="366"/>
    </row>
    <row r="5739" spans="15:28">
      <c r="O5739" s="177"/>
      <c r="P5739" s="38"/>
      <c r="Q5739" s="38"/>
      <c r="R5739" s="178"/>
      <c r="S5739" s="38"/>
      <c r="T5739" s="178"/>
      <c r="U5739" s="38"/>
      <c r="AA5739" s="8"/>
      <c r="AB5739" s="366"/>
    </row>
    <row r="5740" spans="15:28">
      <c r="O5740" s="177"/>
      <c r="P5740" s="38"/>
      <c r="Q5740" s="38"/>
      <c r="R5740" s="178"/>
      <c r="S5740" s="38"/>
      <c r="T5740" s="178"/>
      <c r="U5740" s="38"/>
      <c r="AA5740" s="8"/>
      <c r="AB5740" s="366"/>
    </row>
    <row r="5741" spans="15:28">
      <c r="O5741" s="177"/>
      <c r="P5741" s="38"/>
      <c r="Q5741" s="38"/>
      <c r="R5741" s="178"/>
      <c r="S5741" s="38"/>
      <c r="T5741" s="178"/>
      <c r="U5741" s="38"/>
      <c r="AA5741" s="8"/>
      <c r="AB5741" s="366"/>
    </row>
    <row r="5742" spans="15:28">
      <c r="O5742" s="177"/>
      <c r="P5742" s="38"/>
      <c r="Q5742" s="38"/>
      <c r="R5742" s="178"/>
      <c r="S5742" s="38"/>
      <c r="T5742" s="178"/>
      <c r="U5742" s="38"/>
      <c r="AA5742" s="8"/>
      <c r="AB5742" s="366"/>
    </row>
    <row r="5743" spans="15:28">
      <c r="O5743" s="177"/>
      <c r="P5743" s="38"/>
      <c r="Q5743" s="38"/>
      <c r="R5743" s="178"/>
      <c r="S5743" s="38"/>
      <c r="T5743" s="178"/>
      <c r="U5743" s="38"/>
      <c r="AA5743" s="8"/>
      <c r="AB5743" s="366"/>
    </row>
    <row r="5744" spans="15:28">
      <c r="O5744" s="177"/>
      <c r="P5744" s="38"/>
      <c r="Q5744" s="38"/>
      <c r="R5744" s="178"/>
      <c r="S5744" s="38"/>
      <c r="T5744" s="178"/>
      <c r="U5744" s="38"/>
      <c r="AA5744" s="8"/>
      <c r="AB5744" s="366"/>
    </row>
    <row r="5745" spans="15:28">
      <c r="O5745" s="177"/>
      <c r="P5745" s="38"/>
      <c r="Q5745" s="38"/>
      <c r="R5745" s="178"/>
      <c r="S5745" s="38"/>
      <c r="T5745" s="178"/>
      <c r="U5745" s="38"/>
      <c r="AA5745" s="8"/>
      <c r="AB5745" s="366"/>
    </row>
    <row r="5746" spans="15:28">
      <c r="O5746" s="177"/>
      <c r="P5746" s="38"/>
      <c r="Q5746" s="38"/>
      <c r="R5746" s="178"/>
      <c r="S5746" s="38"/>
      <c r="T5746" s="178"/>
      <c r="U5746" s="38"/>
      <c r="AA5746" s="8"/>
      <c r="AB5746" s="366"/>
    </row>
    <row r="5747" spans="15:28">
      <c r="O5747" s="177"/>
      <c r="P5747" s="38"/>
      <c r="Q5747" s="38"/>
      <c r="R5747" s="178"/>
      <c r="S5747" s="38"/>
      <c r="T5747" s="178"/>
      <c r="U5747" s="38"/>
      <c r="AA5747" s="8"/>
      <c r="AB5747" s="366"/>
    </row>
    <row r="5748" spans="15:28">
      <c r="O5748" s="177"/>
      <c r="P5748" s="38"/>
      <c r="Q5748" s="38"/>
      <c r="R5748" s="178"/>
      <c r="S5748" s="38"/>
      <c r="T5748" s="178"/>
      <c r="U5748" s="38"/>
      <c r="AA5748" s="8"/>
      <c r="AB5748" s="366"/>
    </row>
    <row r="5749" spans="15:28">
      <c r="O5749" s="177"/>
      <c r="P5749" s="38"/>
      <c r="Q5749" s="38"/>
      <c r="R5749" s="178"/>
      <c r="S5749" s="38"/>
      <c r="T5749" s="178"/>
      <c r="U5749" s="38"/>
      <c r="AA5749" s="8"/>
      <c r="AB5749" s="366"/>
    </row>
    <row r="5750" spans="15:28">
      <c r="O5750" s="177"/>
      <c r="P5750" s="38"/>
      <c r="Q5750" s="38"/>
      <c r="R5750" s="178"/>
      <c r="S5750" s="38"/>
      <c r="T5750" s="178"/>
      <c r="U5750" s="38"/>
      <c r="AA5750" s="8"/>
      <c r="AB5750" s="366"/>
    </row>
    <row r="5751" spans="15:28">
      <c r="O5751" s="177"/>
      <c r="P5751" s="38"/>
      <c r="Q5751" s="38"/>
      <c r="R5751" s="178"/>
      <c r="S5751" s="38"/>
      <c r="T5751" s="178"/>
      <c r="U5751" s="38"/>
      <c r="AA5751" s="8"/>
      <c r="AB5751" s="366"/>
    </row>
    <row r="5752" spans="15:28">
      <c r="O5752" s="177"/>
      <c r="P5752" s="38"/>
      <c r="Q5752" s="38"/>
      <c r="R5752" s="178"/>
      <c r="S5752" s="38"/>
      <c r="T5752" s="178"/>
      <c r="U5752" s="38"/>
      <c r="AA5752" s="8"/>
      <c r="AB5752" s="366"/>
    </row>
    <row r="5753" spans="15:28">
      <c r="O5753" s="177"/>
      <c r="P5753" s="38"/>
      <c r="Q5753" s="38"/>
      <c r="R5753" s="178"/>
      <c r="S5753" s="38"/>
      <c r="T5753" s="178"/>
      <c r="U5753" s="38"/>
      <c r="AA5753" s="8"/>
      <c r="AB5753" s="366"/>
    </row>
    <row r="5754" spans="15:28">
      <c r="O5754" s="177"/>
      <c r="P5754" s="38"/>
      <c r="Q5754" s="38"/>
      <c r="R5754" s="178"/>
      <c r="S5754" s="38"/>
      <c r="T5754" s="178"/>
      <c r="U5754" s="38"/>
      <c r="AA5754" s="8"/>
      <c r="AB5754" s="366"/>
    </row>
    <row r="5755" spans="15:28">
      <c r="O5755" s="177"/>
      <c r="P5755" s="38"/>
      <c r="Q5755" s="38"/>
      <c r="R5755" s="178"/>
      <c r="S5755" s="38"/>
      <c r="T5755" s="178"/>
      <c r="U5755" s="38"/>
      <c r="AA5755" s="8"/>
      <c r="AB5755" s="366"/>
    </row>
    <row r="5756" spans="15:28">
      <c r="O5756" s="177"/>
      <c r="P5756" s="38"/>
      <c r="Q5756" s="38"/>
      <c r="R5756" s="178"/>
      <c r="S5756" s="38"/>
      <c r="T5756" s="178"/>
      <c r="U5756" s="38"/>
      <c r="AA5756" s="8"/>
      <c r="AB5756" s="366"/>
    </row>
    <row r="5757" spans="15:28">
      <c r="O5757" s="177"/>
      <c r="P5757" s="38"/>
      <c r="Q5757" s="38"/>
      <c r="R5757" s="178"/>
      <c r="S5757" s="38"/>
      <c r="T5757" s="178"/>
      <c r="U5757" s="38"/>
      <c r="AA5757" s="8"/>
      <c r="AB5757" s="366"/>
    </row>
    <row r="5758" spans="15:28">
      <c r="O5758" s="177"/>
      <c r="P5758" s="38"/>
      <c r="Q5758" s="38"/>
      <c r="R5758" s="178"/>
      <c r="S5758" s="38"/>
      <c r="T5758" s="178"/>
      <c r="U5758" s="38"/>
      <c r="AA5758" s="8"/>
      <c r="AB5758" s="366"/>
    </row>
    <row r="5759" spans="15:28">
      <c r="O5759" s="177"/>
      <c r="P5759" s="38"/>
      <c r="Q5759" s="38"/>
      <c r="R5759" s="178"/>
      <c r="S5759" s="38"/>
      <c r="T5759" s="178"/>
      <c r="U5759" s="38"/>
      <c r="AA5759" s="8"/>
      <c r="AB5759" s="366"/>
    </row>
    <row r="5760" spans="15:28">
      <c r="O5760" s="177"/>
      <c r="P5760" s="38"/>
      <c r="Q5760" s="38"/>
      <c r="R5760" s="178"/>
      <c r="S5760" s="38"/>
      <c r="T5760" s="178"/>
      <c r="U5760" s="38"/>
      <c r="AA5760" s="8"/>
      <c r="AB5760" s="366"/>
    </row>
    <row r="5761" spans="15:28">
      <c r="O5761" s="177"/>
      <c r="P5761" s="38"/>
      <c r="Q5761" s="38"/>
      <c r="R5761" s="178"/>
      <c r="S5761" s="38"/>
      <c r="T5761" s="178"/>
      <c r="U5761" s="38"/>
      <c r="AA5761" s="8"/>
      <c r="AB5761" s="366"/>
    </row>
    <row r="5762" spans="15:28">
      <c r="O5762" s="177"/>
      <c r="P5762" s="38"/>
      <c r="Q5762" s="38"/>
      <c r="R5762" s="178"/>
      <c r="S5762" s="38"/>
      <c r="T5762" s="178"/>
      <c r="U5762" s="38"/>
      <c r="AA5762" s="8"/>
      <c r="AB5762" s="366"/>
    </row>
    <row r="5763" spans="15:28">
      <c r="O5763" s="177"/>
      <c r="P5763" s="38"/>
      <c r="Q5763" s="38"/>
      <c r="R5763" s="178"/>
      <c r="S5763" s="38"/>
      <c r="T5763" s="178"/>
      <c r="U5763" s="38"/>
      <c r="AA5763" s="8"/>
      <c r="AB5763" s="366"/>
    </row>
    <row r="5764" spans="15:28">
      <c r="O5764" s="177"/>
      <c r="P5764" s="38"/>
      <c r="Q5764" s="38"/>
      <c r="R5764" s="178"/>
      <c r="S5764" s="38"/>
      <c r="T5764" s="178"/>
      <c r="U5764" s="38"/>
      <c r="AA5764" s="8"/>
      <c r="AB5764" s="366"/>
    </row>
    <row r="5765" spans="15:28">
      <c r="O5765" s="177"/>
      <c r="P5765" s="38"/>
      <c r="Q5765" s="38"/>
      <c r="R5765" s="178"/>
      <c r="S5765" s="38"/>
      <c r="T5765" s="178"/>
      <c r="U5765" s="38"/>
      <c r="AA5765" s="8"/>
      <c r="AB5765" s="366"/>
    </row>
    <row r="5766" spans="15:28">
      <c r="O5766" s="177"/>
      <c r="P5766" s="38"/>
      <c r="Q5766" s="38"/>
      <c r="R5766" s="178"/>
      <c r="S5766" s="38"/>
      <c r="T5766" s="178"/>
      <c r="U5766" s="38"/>
      <c r="AA5766" s="8"/>
      <c r="AB5766" s="366"/>
    </row>
    <row r="5767" spans="15:28">
      <c r="O5767" s="177"/>
      <c r="P5767" s="38"/>
      <c r="Q5767" s="38"/>
      <c r="R5767" s="178"/>
      <c r="S5767" s="38"/>
      <c r="T5767" s="178"/>
      <c r="U5767" s="38"/>
      <c r="AA5767" s="8"/>
      <c r="AB5767" s="366"/>
    </row>
    <row r="5768" spans="15:28">
      <c r="O5768" s="177"/>
      <c r="P5768" s="38"/>
      <c r="Q5768" s="38"/>
      <c r="R5768" s="178"/>
      <c r="S5768" s="38"/>
      <c r="T5768" s="178"/>
      <c r="U5768" s="38"/>
      <c r="AA5768" s="8"/>
      <c r="AB5768" s="366"/>
    </row>
    <row r="5769" spans="15:28">
      <c r="O5769" s="177"/>
      <c r="P5769" s="38"/>
      <c r="Q5769" s="38"/>
      <c r="R5769" s="178"/>
      <c r="S5769" s="38"/>
      <c r="T5769" s="178"/>
      <c r="U5769" s="38"/>
      <c r="AA5769" s="8"/>
      <c r="AB5769" s="366"/>
    </row>
    <row r="5770" spans="15:28">
      <c r="O5770" s="177"/>
      <c r="P5770" s="38"/>
      <c r="Q5770" s="38"/>
      <c r="R5770" s="178"/>
      <c r="S5770" s="38"/>
      <c r="T5770" s="178"/>
      <c r="U5770" s="38"/>
      <c r="AA5770" s="8"/>
      <c r="AB5770" s="366"/>
    </row>
    <row r="5771" spans="15:28">
      <c r="O5771" s="177"/>
      <c r="P5771" s="38"/>
      <c r="Q5771" s="38"/>
      <c r="R5771" s="178"/>
      <c r="S5771" s="38"/>
      <c r="T5771" s="178"/>
      <c r="U5771" s="38"/>
      <c r="AA5771" s="8"/>
      <c r="AB5771" s="366"/>
    </row>
    <row r="5772" spans="15:28">
      <c r="O5772" s="177"/>
      <c r="P5772" s="38"/>
      <c r="Q5772" s="38"/>
      <c r="R5772" s="178"/>
      <c r="S5772" s="38"/>
      <c r="T5772" s="178"/>
      <c r="U5772" s="38"/>
      <c r="AA5772" s="8"/>
      <c r="AB5772" s="366"/>
    </row>
    <row r="5773" spans="15:28">
      <c r="O5773" s="177"/>
      <c r="P5773" s="38"/>
      <c r="Q5773" s="38"/>
      <c r="R5773" s="178"/>
      <c r="S5773" s="38"/>
      <c r="T5773" s="178"/>
      <c r="U5773" s="38"/>
      <c r="AA5773" s="8"/>
      <c r="AB5773" s="366"/>
    </row>
    <row r="5774" spans="15:28">
      <c r="O5774" s="177"/>
      <c r="P5774" s="38"/>
      <c r="Q5774" s="38"/>
      <c r="R5774" s="178"/>
      <c r="S5774" s="38"/>
      <c r="T5774" s="178"/>
      <c r="U5774" s="38"/>
      <c r="AA5774" s="8"/>
      <c r="AB5774" s="366"/>
    </row>
    <row r="5775" spans="15:28">
      <c r="O5775" s="177"/>
      <c r="P5775" s="38"/>
      <c r="Q5775" s="38"/>
      <c r="R5775" s="178"/>
      <c r="S5775" s="38"/>
      <c r="T5775" s="178"/>
      <c r="U5775" s="38"/>
      <c r="AA5775" s="8"/>
      <c r="AB5775" s="366"/>
    </row>
    <row r="5776" spans="15:28">
      <c r="O5776" s="177"/>
      <c r="P5776" s="38"/>
      <c r="Q5776" s="38"/>
      <c r="R5776" s="178"/>
      <c r="S5776" s="38"/>
      <c r="T5776" s="178"/>
      <c r="U5776" s="38"/>
      <c r="AA5776" s="8"/>
      <c r="AB5776" s="366"/>
    </row>
    <row r="5777" spans="15:28">
      <c r="O5777" s="177"/>
      <c r="P5777" s="38"/>
      <c r="Q5777" s="38"/>
      <c r="R5777" s="178"/>
      <c r="S5777" s="38"/>
      <c r="T5777" s="178"/>
      <c r="U5777" s="38"/>
      <c r="AA5777" s="8"/>
      <c r="AB5777" s="366"/>
    </row>
    <row r="5778" spans="15:28">
      <c r="O5778" s="177"/>
      <c r="P5778" s="38"/>
      <c r="Q5778" s="38"/>
      <c r="R5778" s="178"/>
      <c r="S5778" s="38"/>
      <c r="T5778" s="178"/>
      <c r="U5778" s="38"/>
      <c r="AA5778" s="8"/>
      <c r="AB5778" s="366"/>
    </row>
    <row r="5779" spans="15:28">
      <c r="O5779" s="177"/>
      <c r="P5779" s="38"/>
      <c r="Q5779" s="38"/>
      <c r="R5779" s="178"/>
      <c r="S5779" s="38"/>
      <c r="T5779" s="178"/>
      <c r="U5779" s="38"/>
      <c r="AA5779" s="8"/>
      <c r="AB5779" s="366"/>
    </row>
    <row r="5780" spans="15:28">
      <c r="O5780" s="177"/>
      <c r="P5780" s="38"/>
      <c r="Q5780" s="38"/>
      <c r="R5780" s="178"/>
      <c r="S5780" s="38"/>
      <c r="T5780" s="178"/>
      <c r="U5780" s="38"/>
      <c r="AA5780" s="8"/>
      <c r="AB5780" s="366"/>
    </row>
    <row r="5781" spans="15:28">
      <c r="O5781" s="177"/>
      <c r="P5781" s="38"/>
      <c r="Q5781" s="38"/>
      <c r="R5781" s="178"/>
      <c r="S5781" s="38"/>
      <c r="T5781" s="178"/>
      <c r="U5781" s="38"/>
      <c r="AA5781" s="8"/>
      <c r="AB5781" s="366"/>
    </row>
    <row r="5782" spans="15:28">
      <c r="O5782" s="177"/>
      <c r="P5782" s="38"/>
      <c r="Q5782" s="38"/>
      <c r="R5782" s="178"/>
      <c r="S5782" s="38"/>
      <c r="T5782" s="178"/>
      <c r="U5782" s="38"/>
      <c r="AA5782" s="8"/>
      <c r="AB5782" s="366"/>
    </row>
    <row r="5783" spans="15:28">
      <c r="O5783" s="177"/>
      <c r="P5783" s="38"/>
      <c r="Q5783" s="38"/>
      <c r="R5783" s="178"/>
      <c r="S5783" s="38"/>
      <c r="T5783" s="178"/>
      <c r="U5783" s="38"/>
      <c r="AA5783" s="8"/>
      <c r="AB5783" s="366"/>
    </row>
    <row r="5784" spans="15:28">
      <c r="O5784" s="177"/>
      <c r="P5784" s="38"/>
      <c r="Q5784" s="38"/>
      <c r="R5784" s="178"/>
      <c r="S5784" s="38"/>
      <c r="T5784" s="178"/>
      <c r="U5784" s="38"/>
      <c r="AA5784" s="8"/>
      <c r="AB5784" s="366"/>
    </row>
    <row r="5785" spans="15:28">
      <c r="O5785" s="177"/>
      <c r="P5785" s="38"/>
      <c r="Q5785" s="38"/>
      <c r="R5785" s="178"/>
      <c r="S5785" s="38"/>
      <c r="T5785" s="178"/>
      <c r="U5785" s="38"/>
      <c r="AA5785" s="8"/>
      <c r="AB5785" s="366"/>
    </row>
    <row r="5786" spans="15:28">
      <c r="O5786" s="177"/>
      <c r="P5786" s="38"/>
      <c r="Q5786" s="38"/>
      <c r="R5786" s="178"/>
      <c r="S5786" s="38"/>
      <c r="T5786" s="178"/>
      <c r="U5786" s="38"/>
      <c r="AA5786" s="8"/>
      <c r="AB5786" s="366"/>
    </row>
    <row r="5787" spans="15:28">
      <c r="O5787" s="177"/>
      <c r="P5787" s="38"/>
      <c r="Q5787" s="38"/>
      <c r="R5787" s="178"/>
      <c r="S5787" s="38"/>
      <c r="T5787" s="178"/>
      <c r="U5787" s="38"/>
      <c r="AA5787" s="8"/>
      <c r="AB5787" s="366"/>
    </row>
    <row r="5788" spans="15:28">
      <c r="O5788" s="177"/>
      <c r="P5788" s="38"/>
      <c r="Q5788" s="38"/>
      <c r="R5788" s="178"/>
      <c r="S5788" s="38"/>
      <c r="T5788" s="178"/>
      <c r="U5788" s="38"/>
      <c r="AA5788" s="8"/>
      <c r="AB5788" s="366"/>
    </row>
    <row r="5789" spans="15:28">
      <c r="O5789" s="177"/>
      <c r="P5789" s="38"/>
      <c r="Q5789" s="38"/>
      <c r="R5789" s="178"/>
      <c r="S5789" s="38"/>
      <c r="T5789" s="178"/>
      <c r="U5789" s="38"/>
      <c r="AA5789" s="8"/>
      <c r="AB5789" s="366"/>
    </row>
    <row r="5790" spans="15:28">
      <c r="O5790" s="177"/>
      <c r="P5790" s="38"/>
      <c r="Q5790" s="38"/>
      <c r="R5790" s="178"/>
      <c r="S5790" s="38"/>
      <c r="T5790" s="178"/>
      <c r="U5790" s="38"/>
      <c r="AA5790" s="8"/>
      <c r="AB5790" s="366"/>
    </row>
    <row r="5791" spans="15:28">
      <c r="O5791" s="177"/>
      <c r="P5791" s="38"/>
      <c r="Q5791" s="38"/>
      <c r="R5791" s="178"/>
      <c r="S5791" s="38"/>
      <c r="T5791" s="178"/>
      <c r="U5791" s="38"/>
      <c r="AA5791" s="8"/>
      <c r="AB5791" s="366"/>
    </row>
    <row r="5792" spans="15:28">
      <c r="O5792" s="177"/>
      <c r="P5792" s="38"/>
      <c r="Q5792" s="38"/>
      <c r="R5792" s="178"/>
      <c r="S5792" s="38"/>
      <c r="T5792" s="178"/>
      <c r="U5792" s="38"/>
      <c r="AA5792" s="8"/>
      <c r="AB5792" s="366"/>
    </row>
    <row r="5793" spans="15:28">
      <c r="O5793" s="177"/>
      <c r="P5793" s="38"/>
      <c r="Q5793" s="38"/>
      <c r="R5793" s="178"/>
      <c r="S5793" s="38"/>
      <c r="T5793" s="178"/>
      <c r="U5793" s="38"/>
      <c r="AA5793" s="8"/>
      <c r="AB5793" s="366"/>
    </row>
    <row r="5794" spans="15:28">
      <c r="O5794" s="177"/>
      <c r="P5794" s="38"/>
      <c r="Q5794" s="38"/>
      <c r="R5794" s="178"/>
      <c r="S5794" s="38"/>
      <c r="T5794" s="178"/>
      <c r="U5794" s="38"/>
      <c r="AA5794" s="8"/>
      <c r="AB5794" s="366"/>
    </row>
    <row r="5795" spans="15:28">
      <c r="O5795" s="177"/>
      <c r="P5795" s="38"/>
      <c r="Q5795" s="38"/>
      <c r="R5795" s="178"/>
      <c r="S5795" s="38"/>
      <c r="T5795" s="178"/>
      <c r="U5795" s="38"/>
      <c r="AA5795" s="8"/>
      <c r="AB5795" s="366"/>
    </row>
    <row r="5796" spans="15:28">
      <c r="O5796" s="177"/>
      <c r="P5796" s="38"/>
      <c r="Q5796" s="38"/>
      <c r="R5796" s="178"/>
      <c r="S5796" s="38"/>
      <c r="T5796" s="178"/>
      <c r="U5796" s="38"/>
      <c r="AA5796" s="8"/>
      <c r="AB5796" s="366"/>
    </row>
    <row r="5797" spans="15:28">
      <c r="O5797" s="177"/>
      <c r="P5797" s="38"/>
      <c r="Q5797" s="38"/>
      <c r="R5797" s="178"/>
      <c r="S5797" s="38"/>
      <c r="T5797" s="178"/>
      <c r="U5797" s="38"/>
      <c r="AA5797" s="8"/>
      <c r="AB5797" s="366"/>
    </row>
    <row r="5798" spans="15:28">
      <c r="O5798" s="177"/>
      <c r="P5798" s="38"/>
      <c r="Q5798" s="38"/>
      <c r="R5798" s="178"/>
      <c r="S5798" s="38"/>
      <c r="T5798" s="178"/>
      <c r="U5798" s="38"/>
      <c r="AA5798" s="8"/>
      <c r="AB5798" s="366"/>
    </row>
    <row r="5799" spans="15:28">
      <c r="O5799" s="177"/>
      <c r="P5799" s="38"/>
      <c r="Q5799" s="38"/>
      <c r="R5799" s="178"/>
      <c r="S5799" s="38"/>
      <c r="T5799" s="178"/>
      <c r="U5799" s="38"/>
      <c r="AA5799" s="8"/>
      <c r="AB5799" s="366"/>
    </row>
    <row r="5800" spans="15:28">
      <c r="O5800" s="177"/>
      <c r="P5800" s="38"/>
      <c r="Q5800" s="38"/>
      <c r="R5800" s="178"/>
      <c r="S5800" s="38"/>
      <c r="T5800" s="178"/>
      <c r="U5800" s="38"/>
      <c r="AA5800" s="8"/>
      <c r="AB5800" s="366"/>
    </row>
    <row r="5801" spans="15:28">
      <c r="O5801" s="177"/>
      <c r="P5801" s="38"/>
      <c r="Q5801" s="38"/>
      <c r="R5801" s="178"/>
      <c r="S5801" s="38"/>
      <c r="T5801" s="178"/>
      <c r="U5801" s="38"/>
      <c r="AA5801" s="8"/>
      <c r="AB5801" s="366"/>
    </row>
    <row r="5802" spans="15:28">
      <c r="O5802" s="177"/>
      <c r="P5802" s="38"/>
      <c r="Q5802" s="38"/>
      <c r="R5802" s="178"/>
      <c r="S5802" s="38"/>
      <c r="T5802" s="178"/>
      <c r="U5802" s="38"/>
      <c r="AA5802" s="8"/>
      <c r="AB5802" s="366"/>
    </row>
    <row r="5803" spans="15:28">
      <c r="O5803" s="177"/>
      <c r="P5803" s="38"/>
      <c r="Q5803" s="38"/>
      <c r="R5803" s="178"/>
      <c r="S5803" s="38"/>
      <c r="T5803" s="178"/>
      <c r="U5803" s="38"/>
      <c r="AA5803" s="8"/>
      <c r="AB5803" s="366"/>
    </row>
    <row r="5804" spans="15:28">
      <c r="O5804" s="177"/>
      <c r="P5804" s="38"/>
      <c r="Q5804" s="38"/>
      <c r="R5804" s="178"/>
      <c r="S5804" s="38"/>
      <c r="T5804" s="178"/>
      <c r="U5804" s="38"/>
      <c r="AA5804" s="8"/>
      <c r="AB5804" s="366"/>
    </row>
    <row r="5805" spans="15:28">
      <c r="O5805" s="177"/>
      <c r="P5805" s="38"/>
      <c r="Q5805" s="38"/>
      <c r="R5805" s="178"/>
      <c r="S5805" s="38"/>
      <c r="T5805" s="178"/>
      <c r="U5805" s="38"/>
      <c r="AA5805" s="8"/>
      <c r="AB5805" s="366"/>
    </row>
    <row r="5806" spans="15:28">
      <c r="O5806" s="177"/>
      <c r="P5806" s="38"/>
      <c r="Q5806" s="38"/>
      <c r="R5806" s="178"/>
      <c r="S5806" s="38"/>
      <c r="T5806" s="178"/>
      <c r="U5806" s="38"/>
      <c r="AA5806" s="8"/>
      <c r="AB5806" s="366"/>
    </row>
    <row r="5807" spans="15:28">
      <c r="O5807" s="177"/>
      <c r="P5807" s="38"/>
      <c r="Q5807" s="38"/>
      <c r="R5807" s="178"/>
      <c r="S5807" s="38"/>
      <c r="T5807" s="178"/>
      <c r="U5807" s="38"/>
      <c r="AA5807" s="8"/>
      <c r="AB5807" s="366"/>
    </row>
    <row r="5808" spans="15:28">
      <c r="O5808" s="177"/>
      <c r="P5808" s="38"/>
      <c r="Q5808" s="38"/>
      <c r="R5808" s="178"/>
      <c r="S5808" s="38"/>
      <c r="T5808" s="178"/>
      <c r="U5808" s="38"/>
      <c r="AA5808" s="8"/>
      <c r="AB5808" s="366"/>
    </row>
    <row r="5809" spans="15:28">
      <c r="O5809" s="177"/>
      <c r="P5809" s="38"/>
      <c r="Q5809" s="38"/>
      <c r="R5809" s="178"/>
      <c r="S5809" s="38"/>
      <c r="T5809" s="178"/>
      <c r="U5809" s="38"/>
      <c r="AA5809" s="8"/>
      <c r="AB5809" s="366"/>
    </row>
    <row r="5810" spans="15:28">
      <c r="O5810" s="177"/>
      <c r="P5810" s="38"/>
      <c r="Q5810" s="38"/>
      <c r="R5810" s="178"/>
      <c r="S5810" s="38"/>
      <c r="T5810" s="178"/>
      <c r="U5810" s="38"/>
      <c r="AA5810" s="8"/>
      <c r="AB5810" s="366"/>
    </row>
    <row r="5811" spans="15:28">
      <c r="O5811" s="177"/>
      <c r="P5811" s="38"/>
      <c r="Q5811" s="38"/>
      <c r="R5811" s="178"/>
      <c r="S5811" s="38"/>
      <c r="T5811" s="178"/>
      <c r="U5811" s="38"/>
      <c r="AA5811" s="8"/>
      <c r="AB5811" s="366"/>
    </row>
    <row r="5812" spans="15:28">
      <c r="O5812" s="177"/>
      <c r="P5812" s="38"/>
      <c r="Q5812" s="38"/>
      <c r="R5812" s="178"/>
      <c r="S5812" s="38"/>
      <c r="T5812" s="178"/>
      <c r="U5812" s="38"/>
      <c r="AA5812" s="8"/>
      <c r="AB5812" s="366"/>
    </row>
    <row r="5813" spans="15:28">
      <c r="O5813" s="177"/>
      <c r="P5813" s="38"/>
      <c r="Q5813" s="38"/>
      <c r="R5813" s="178"/>
      <c r="S5813" s="38"/>
      <c r="T5813" s="178"/>
      <c r="U5813" s="38"/>
      <c r="AA5813" s="8"/>
      <c r="AB5813" s="366"/>
    </row>
    <row r="5814" spans="15:28">
      <c r="O5814" s="177"/>
      <c r="P5814" s="38"/>
      <c r="Q5814" s="38"/>
      <c r="R5814" s="178"/>
      <c r="S5814" s="38"/>
      <c r="T5814" s="178"/>
      <c r="U5814" s="38"/>
      <c r="AA5814" s="8"/>
      <c r="AB5814" s="366"/>
    </row>
    <row r="5815" spans="15:28">
      <c r="O5815" s="177"/>
      <c r="P5815" s="38"/>
      <c r="Q5815" s="38"/>
      <c r="R5815" s="178"/>
      <c r="S5815" s="38"/>
      <c r="T5815" s="178"/>
      <c r="U5815" s="38"/>
      <c r="AA5815" s="8"/>
      <c r="AB5815" s="366"/>
    </row>
    <row r="5816" spans="15:28">
      <c r="O5816" s="177"/>
      <c r="P5816" s="38"/>
      <c r="Q5816" s="38"/>
      <c r="R5816" s="178"/>
      <c r="S5816" s="38"/>
      <c r="T5816" s="178"/>
      <c r="U5816" s="38"/>
      <c r="AA5816" s="8"/>
      <c r="AB5816" s="366"/>
    </row>
    <row r="5817" spans="15:28">
      <c r="O5817" s="177"/>
      <c r="P5817" s="38"/>
      <c r="Q5817" s="38"/>
      <c r="R5817" s="178"/>
      <c r="S5817" s="38"/>
      <c r="T5817" s="178"/>
      <c r="U5817" s="38"/>
      <c r="AA5817" s="8"/>
      <c r="AB5817" s="366"/>
    </row>
    <row r="5818" spans="15:28">
      <c r="O5818" s="177"/>
      <c r="P5818" s="38"/>
      <c r="Q5818" s="38"/>
      <c r="R5818" s="178"/>
      <c r="S5818" s="38"/>
      <c r="T5818" s="178"/>
      <c r="U5818" s="38"/>
      <c r="AA5818" s="8"/>
      <c r="AB5818" s="366"/>
    </row>
    <row r="5819" spans="15:28">
      <c r="O5819" s="177"/>
      <c r="P5819" s="38"/>
      <c r="Q5819" s="38"/>
      <c r="R5819" s="178"/>
      <c r="S5819" s="38"/>
      <c r="T5819" s="178"/>
      <c r="U5819" s="38"/>
      <c r="AA5819" s="8"/>
      <c r="AB5819" s="366"/>
    </row>
    <row r="5820" spans="15:28">
      <c r="O5820" s="177"/>
      <c r="P5820" s="38"/>
      <c r="Q5820" s="38"/>
      <c r="R5820" s="178"/>
      <c r="S5820" s="38"/>
      <c r="T5820" s="178"/>
      <c r="U5820" s="38"/>
      <c r="AA5820" s="8"/>
      <c r="AB5820" s="366"/>
    </row>
    <row r="5821" spans="15:28">
      <c r="O5821" s="177"/>
      <c r="P5821" s="38"/>
      <c r="Q5821" s="38"/>
      <c r="R5821" s="178"/>
      <c r="S5821" s="38"/>
      <c r="T5821" s="178"/>
      <c r="U5821" s="38"/>
      <c r="AA5821" s="8"/>
      <c r="AB5821" s="366"/>
    </row>
    <row r="5822" spans="15:28">
      <c r="O5822" s="177"/>
      <c r="P5822" s="38"/>
      <c r="Q5822" s="38"/>
      <c r="R5822" s="178"/>
      <c r="S5822" s="38"/>
      <c r="T5822" s="178"/>
      <c r="U5822" s="38"/>
      <c r="AA5822" s="8"/>
      <c r="AB5822" s="366"/>
    </row>
    <row r="5823" spans="15:28">
      <c r="O5823" s="177"/>
      <c r="P5823" s="38"/>
      <c r="Q5823" s="38"/>
      <c r="R5823" s="178"/>
      <c r="S5823" s="38"/>
      <c r="T5823" s="178"/>
      <c r="U5823" s="38"/>
      <c r="AA5823" s="8"/>
      <c r="AB5823" s="366"/>
    </row>
    <row r="5824" spans="15:28">
      <c r="O5824" s="177"/>
      <c r="P5824" s="38"/>
      <c r="Q5824" s="38"/>
      <c r="R5824" s="178"/>
      <c r="S5824" s="38"/>
      <c r="T5824" s="178"/>
      <c r="U5824" s="38"/>
      <c r="AA5824" s="8"/>
      <c r="AB5824" s="366"/>
    </row>
    <row r="5825" spans="15:28">
      <c r="O5825" s="177"/>
      <c r="P5825" s="38"/>
      <c r="Q5825" s="38"/>
      <c r="R5825" s="178"/>
      <c r="S5825" s="38"/>
      <c r="T5825" s="178"/>
      <c r="U5825" s="38"/>
      <c r="AA5825" s="8"/>
      <c r="AB5825" s="366"/>
    </row>
    <row r="5826" spans="15:28">
      <c r="O5826" s="177"/>
      <c r="P5826" s="38"/>
      <c r="Q5826" s="38"/>
      <c r="R5826" s="178"/>
      <c r="S5826" s="38"/>
      <c r="T5826" s="178"/>
      <c r="U5826" s="38"/>
      <c r="AA5826" s="8"/>
      <c r="AB5826" s="366"/>
    </row>
    <row r="5827" spans="15:28">
      <c r="O5827" s="177"/>
      <c r="P5827" s="38"/>
      <c r="Q5827" s="38"/>
      <c r="R5827" s="178"/>
      <c r="S5827" s="38"/>
      <c r="T5827" s="178"/>
      <c r="U5827" s="38"/>
      <c r="AA5827" s="8"/>
      <c r="AB5827" s="366"/>
    </row>
    <row r="5828" spans="15:28">
      <c r="O5828" s="177"/>
      <c r="P5828" s="38"/>
      <c r="Q5828" s="38"/>
      <c r="R5828" s="178"/>
      <c r="S5828" s="38"/>
      <c r="T5828" s="178"/>
      <c r="U5828" s="38"/>
      <c r="AA5828" s="8"/>
      <c r="AB5828" s="366"/>
    </row>
    <row r="5829" spans="15:28">
      <c r="O5829" s="177"/>
      <c r="P5829" s="38"/>
      <c r="Q5829" s="38"/>
      <c r="R5829" s="178"/>
      <c r="S5829" s="38"/>
      <c r="T5829" s="178"/>
      <c r="U5829" s="38"/>
      <c r="AA5829" s="8"/>
      <c r="AB5829" s="366"/>
    </row>
    <row r="5830" spans="15:28">
      <c r="O5830" s="177"/>
      <c r="P5830" s="38"/>
      <c r="Q5830" s="38"/>
      <c r="R5830" s="178"/>
      <c r="S5830" s="38"/>
      <c r="T5830" s="178"/>
      <c r="U5830" s="38"/>
      <c r="AA5830" s="8"/>
      <c r="AB5830" s="366"/>
    </row>
    <row r="5831" spans="15:28">
      <c r="O5831" s="177"/>
      <c r="P5831" s="38"/>
      <c r="Q5831" s="38"/>
      <c r="R5831" s="178"/>
      <c r="S5831" s="38"/>
      <c r="T5831" s="178"/>
      <c r="U5831" s="38"/>
      <c r="AA5831" s="8"/>
      <c r="AB5831" s="366"/>
    </row>
    <row r="5832" spans="15:28">
      <c r="O5832" s="177"/>
      <c r="P5832" s="38"/>
      <c r="Q5832" s="38"/>
      <c r="R5832" s="178"/>
      <c r="S5832" s="38"/>
      <c r="T5832" s="178"/>
      <c r="U5832" s="38"/>
      <c r="AA5832" s="8"/>
      <c r="AB5832" s="366"/>
    </row>
    <row r="5833" spans="15:28">
      <c r="O5833" s="177"/>
      <c r="P5833" s="38"/>
      <c r="Q5833" s="38"/>
      <c r="R5833" s="178"/>
      <c r="S5833" s="38"/>
      <c r="T5833" s="178"/>
      <c r="U5833" s="38"/>
      <c r="AA5833" s="8"/>
      <c r="AB5833" s="366"/>
    </row>
    <row r="5834" spans="15:28">
      <c r="O5834" s="177"/>
      <c r="P5834" s="38"/>
      <c r="Q5834" s="38"/>
      <c r="R5834" s="178"/>
      <c r="S5834" s="38"/>
      <c r="T5834" s="178"/>
      <c r="U5834" s="38"/>
      <c r="AA5834" s="8"/>
      <c r="AB5834" s="366"/>
    </row>
    <row r="5835" spans="15:28">
      <c r="O5835" s="177"/>
      <c r="P5835" s="38"/>
      <c r="Q5835" s="38"/>
      <c r="R5835" s="178"/>
      <c r="S5835" s="38"/>
      <c r="T5835" s="178"/>
      <c r="U5835" s="38"/>
      <c r="AA5835" s="8"/>
      <c r="AB5835" s="366"/>
    </row>
    <row r="5836" spans="15:28">
      <c r="O5836" s="177"/>
      <c r="P5836" s="38"/>
      <c r="Q5836" s="38"/>
      <c r="R5836" s="178"/>
      <c r="S5836" s="38"/>
      <c r="T5836" s="178"/>
      <c r="U5836" s="38"/>
      <c r="AA5836" s="8"/>
      <c r="AB5836" s="366"/>
    </row>
    <row r="5837" spans="15:28">
      <c r="O5837" s="177"/>
      <c r="P5837" s="38"/>
      <c r="Q5837" s="38"/>
      <c r="R5837" s="178"/>
      <c r="S5837" s="38"/>
      <c r="T5837" s="178"/>
      <c r="U5837" s="38"/>
      <c r="AA5837" s="8"/>
      <c r="AB5837" s="366"/>
    </row>
    <row r="5838" spans="15:28">
      <c r="O5838" s="177"/>
      <c r="P5838" s="38"/>
      <c r="Q5838" s="38"/>
      <c r="R5838" s="178"/>
      <c r="S5838" s="38"/>
      <c r="T5838" s="178"/>
      <c r="U5838" s="38"/>
      <c r="AA5838" s="8"/>
      <c r="AB5838" s="366"/>
    </row>
    <row r="5839" spans="15:28">
      <c r="O5839" s="177"/>
      <c r="P5839" s="38"/>
      <c r="Q5839" s="38"/>
      <c r="R5839" s="178"/>
      <c r="S5839" s="38"/>
      <c r="T5839" s="178"/>
      <c r="U5839" s="38"/>
      <c r="AA5839" s="8"/>
      <c r="AB5839" s="366"/>
    </row>
    <row r="5840" spans="15:28">
      <c r="O5840" s="177"/>
      <c r="P5840" s="38"/>
      <c r="Q5840" s="38"/>
      <c r="R5840" s="178"/>
      <c r="S5840" s="38"/>
      <c r="T5840" s="178"/>
      <c r="U5840" s="38"/>
      <c r="AA5840" s="8"/>
      <c r="AB5840" s="366"/>
    </row>
    <row r="5841" spans="15:28">
      <c r="O5841" s="177"/>
      <c r="P5841" s="38"/>
      <c r="Q5841" s="38"/>
      <c r="R5841" s="178"/>
      <c r="S5841" s="38"/>
      <c r="T5841" s="178"/>
      <c r="U5841" s="38"/>
      <c r="AA5841" s="8"/>
      <c r="AB5841" s="366"/>
    </row>
    <row r="5842" spans="15:28">
      <c r="O5842" s="177"/>
      <c r="P5842" s="38"/>
      <c r="Q5842" s="38"/>
      <c r="R5842" s="178"/>
      <c r="S5842" s="38"/>
      <c r="T5842" s="178"/>
      <c r="U5842" s="38"/>
      <c r="AA5842" s="8"/>
      <c r="AB5842" s="366"/>
    </row>
    <row r="5843" spans="15:28">
      <c r="O5843" s="177"/>
      <c r="P5843" s="38"/>
      <c r="Q5843" s="38"/>
      <c r="R5843" s="178"/>
      <c r="S5843" s="38"/>
      <c r="T5843" s="178"/>
      <c r="U5843" s="38"/>
      <c r="AA5843" s="8"/>
      <c r="AB5843" s="366"/>
    </row>
    <row r="5844" spans="15:28">
      <c r="O5844" s="177"/>
      <c r="P5844" s="38"/>
      <c r="Q5844" s="38"/>
      <c r="R5844" s="178"/>
      <c r="S5844" s="38"/>
      <c r="T5844" s="178"/>
      <c r="U5844" s="38"/>
      <c r="AA5844" s="8"/>
      <c r="AB5844" s="366"/>
    </row>
    <row r="5845" spans="15:28">
      <c r="O5845" s="177"/>
      <c r="P5845" s="38"/>
      <c r="Q5845" s="38"/>
      <c r="R5845" s="178"/>
      <c r="S5845" s="38"/>
      <c r="T5845" s="178"/>
      <c r="U5845" s="38"/>
      <c r="AA5845" s="8"/>
      <c r="AB5845" s="366"/>
    </row>
    <row r="5846" spans="15:28">
      <c r="O5846" s="177"/>
      <c r="P5846" s="38"/>
      <c r="Q5846" s="38"/>
      <c r="R5846" s="178"/>
      <c r="S5846" s="38"/>
      <c r="T5846" s="178"/>
      <c r="U5846" s="38"/>
      <c r="AA5846" s="8"/>
      <c r="AB5846" s="366"/>
    </row>
    <row r="5847" spans="15:28">
      <c r="O5847" s="177"/>
      <c r="P5847" s="38"/>
      <c r="Q5847" s="38"/>
      <c r="R5847" s="178"/>
      <c r="S5847" s="38"/>
      <c r="T5847" s="178"/>
      <c r="U5847" s="38"/>
      <c r="AA5847" s="8"/>
      <c r="AB5847" s="366"/>
    </row>
    <row r="5848" spans="15:28">
      <c r="O5848" s="177"/>
      <c r="P5848" s="38"/>
      <c r="Q5848" s="38"/>
      <c r="R5848" s="178"/>
      <c r="S5848" s="38"/>
      <c r="T5848" s="178"/>
      <c r="U5848" s="38"/>
      <c r="AA5848" s="8"/>
      <c r="AB5848" s="366"/>
    </row>
    <row r="5849" spans="15:28">
      <c r="O5849" s="177"/>
      <c r="P5849" s="38"/>
      <c r="Q5849" s="38"/>
      <c r="R5849" s="178"/>
      <c r="S5849" s="38"/>
      <c r="T5849" s="178"/>
      <c r="U5849" s="38"/>
      <c r="AA5849" s="8"/>
      <c r="AB5849" s="366"/>
    </row>
    <row r="5850" spans="15:28">
      <c r="O5850" s="177"/>
      <c r="P5850" s="38"/>
      <c r="Q5850" s="38"/>
      <c r="R5850" s="178"/>
      <c r="S5850" s="38"/>
      <c r="T5850" s="178"/>
      <c r="U5850" s="38"/>
      <c r="AA5850" s="8"/>
      <c r="AB5850" s="366"/>
    </row>
    <row r="5851" spans="15:28">
      <c r="O5851" s="177"/>
      <c r="P5851" s="38"/>
      <c r="Q5851" s="38"/>
      <c r="R5851" s="178"/>
      <c r="S5851" s="38"/>
      <c r="T5851" s="178"/>
      <c r="U5851" s="38"/>
      <c r="AA5851" s="8"/>
      <c r="AB5851" s="366"/>
    </row>
    <row r="5852" spans="15:28">
      <c r="O5852" s="177"/>
      <c r="P5852" s="38"/>
      <c r="Q5852" s="38"/>
      <c r="R5852" s="178"/>
      <c r="S5852" s="38"/>
      <c r="T5852" s="178"/>
      <c r="U5852" s="38"/>
      <c r="AA5852" s="8"/>
      <c r="AB5852" s="366"/>
    </row>
    <row r="5853" spans="15:28">
      <c r="O5853" s="177"/>
      <c r="P5853" s="38"/>
      <c r="Q5853" s="38"/>
      <c r="R5853" s="178"/>
      <c r="S5853" s="38"/>
      <c r="T5853" s="178"/>
      <c r="U5853" s="38"/>
      <c r="AA5853" s="8"/>
      <c r="AB5853" s="366"/>
    </row>
    <row r="5854" spans="15:28">
      <c r="O5854" s="177"/>
      <c r="P5854" s="38"/>
      <c r="Q5854" s="38"/>
      <c r="R5854" s="178"/>
      <c r="S5854" s="38"/>
      <c r="T5854" s="178"/>
      <c r="U5854" s="38"/>
      <c r="AA5854" s="8"/>
      <c r="AB5854" s="366"/>
    </row>
    <row r="5855" spans="15:28">
      <c r="O5855" s="177"/>
      <c r="P5855" s="38"/>
      <c r="Q5855" s="38"/>
      <c r="R5855" s="178"/>
      <c r="S5855" s="38"/>
      <c r="T5855" s="178"/>
      <c r="U5855" s="38"/>
      <c r="AA5855" s="8"/>
      <c r="AB5855" s="366"/>
    </row>
    <row r="5856" spans="15:28">
      <c r="O5856" s="177"/>
      <c r="P5856" s="38"/>
      <c r="Q5856" s="38"/>
      <c r="R5856" s="178"/>
      <c r="S5856" s="38"/>
      <c r="T5856" s="178"/>
      <c r="U5856" s="38"/>
      <c r="AA5856" s="8"/>
      <c r="AB5856" s="366"/>
    </row>
    <row r="5857" spans="15:28">
      <c r="O5857" s="177"/>
      <c r="P5857" s="38"/>
      <c r="Q5857" s="38"/>
      <c r="R5857" s="178"/>
      <c r="S5857" s="38"/>
      <c r="T5857" s="178"/>
      <c r="U5857" s="38"/>
      <c r="AA5857" s="8"/>
      <c r="AB5857" s="366"/>
    </row>
    <row r="5858" spans="15:28">
      <c r="O5858" s="177"/>
      <c r="P5858" s="38"/>
      <c r="Q5858" s="38"/>
      <c r="R5858" s="178"/>
      <c r="S5858" s="38"/>
      <c r="T5858" s="178"/>
      <c r="U5858" s="38"/>
      <c r="AA5858" s="8"/>
      <c r="AB5858" s="366"/>
    </row>
    <row r="5859" spans="15:28">
      <c r="O5859" s="177"/>
      <c r="P5859" s="38"/>
      <c r="Q5859" s="38"/>
      <c r="R5859" s="178"/>
      <c r="S5859" s="38"/>
      <c r="T5859" s="178"/>
      <c r="U5859" s="38"/>
      <c r="AA5859" s="8"/>
      <c r="AB5859" s="366"/>
    </row>
    <row r="5860" spans="15:28">
      <c r="O5860" s="177"/>
      <c r="P5860" s="38"/>
      <c r="Q5860" s="38"/>
      <c r="R5860" s="178"/>
      <c r="S5860" s="38"/>
      <c r="T5860" s="178"/>
      <c r="U5860" s="38"/>
      <c r="AA5860" s="8"/>
      <c r="AB5860" s="366"/>
    </row>
    <row r="5861" spans="15:28">
      <c r="O5861" s="177"/>
      <c r="P5861" s="38"/>
      <c r="Q5861" s="38"/>
      <c r="R5861" s="178"/>
      <c r="S5861" s="38"/>
      <c r="T5861" s="178"/>
      <c r="U5861" s="38"/>
      <c r="AA5861" s="8"/>
      <c r="AB5861" s="366"/>
    </row>
    <row r="5862" spans="15:28">
      <c r="O5862" s="177"/>
      <c r="P5862" s="38"/>
      <c r="Q5862" s="38"/>
      <c r="R5862" s="178"/>
      <c r="S5862" s="38"/>
      <c r="T5862" s="178"/>
      <c r="U5862" s="38"/>
      <c r="AA5862" s="8"/>
      <c r="AB5862" s="366"/>
    </row>
    <row r="5863" spans="15:28">
      <c r="O5863" s="177"/>
      <c r="P5863" s="38"/>
      <c r="Q5863" s="38"/>
      <c r="R5863" s="178"/>
      <c r="S5863" s="38"/>
      <c r="T5863" s="178"/>
      <c r="U5863" s="38"/>
      <c r="AA5863" s="8"/>
      <c r="AB5863" s="366"/>
    </row>
    <row r="5864" spans="15:28">
      <c r="O5864" s="177"/>
      <c r="P5864" s="38"/>
      <c r="Q5864" s="38"/>
      <c r="R5864" s="178"/>
      <c r="S5864" s="38"/>
      <c r="T5864" s="178"/>
      <c r="U5864" s="38"/>
      <c r="AA5864" s="8"/>
      <c r="AB5864" s="366"/>
    </row>
    <row r="5865" spans="15:28">
      <c r="O5865" s="177"/>
      <c r="P5865" s="38"/>
      <c r="Q5865" s="38"/>
      <c r="R5865" s="178"/>
      <c r="S5865" s="38"/>
      <c r="T5865" s="178"/>
      <c r="U5865" s="38"/>
      <c r="AA5865" s="8"/>
      <c r="AB5865" s="366"/>
    </row>
    <row r="5866" spans="15:28">
      <c r="O5866" s="177"/>
      <c r="P5866" s="38"/>
      <c r="Q5866" s="38"/>
      <c r="R5866" s="178"/>
      <c r="S5866" s="38"/>
      <c r="T5866" s="178"/>
      <c r="U5866" s="38"/>
      <c r="AA5866" s="8"/>
      <c r="AB5866" s="366"/>
    </row>
    <row r="5867" spans="15:28">
      <c r="O5867" s="177"/>
      <c r="P5867" s="38"/>
      <c r="Q5867" s="38"/>
      <c r="R5867" s="178"/>
      <c r="S5867" s="38"/>
      <c r="T5867" s="178"/>
      <c r="U5867" s="38"/>
      <c r="AA5867" s="8"/>
      <c r="AB5867" s="366"/>
    </row>
    <row r="5868" spans="15:28">
      <c r="O5868" s="177"/>
      <c r="P5868" s="38"/>
      <c r="Q5868" s="38"/>
      <c r="R5868" s="178"/>
      <c r="S5868" s="38"/>
      <c r="T5868" s="178"/>
      <c r="U5868" s="38"/>
      <c r="AA5868" s="8"/>
      <c r="AB5868" s="366"/>
    </row>
    <row r="5869" spans="15:28">
      <c r="O5869" s="177"/>
      <c r="P5869" s="38"/>
      <c r="Q5869" s="38"/>
      <c r="R5869" s="178"/>
      <c r="S5869" s="38"/>
      <c r="T5869" s="178"/>
      <c r="U5869" s="38"/>
      <c r="AA5869" s="8"/>
      <c r="AB5869" s="366"/>
    </row>
    <row r="5870" spans="15:28">
      <c r="O5870" s="177"/>
      <c r="P5870" s="38"/>
      <c r="Q5870" s="38"/>
      <c r="R5870" s="178"/>
      <c r="S5870" s="38"/>
      <c r="T5870" s="178"/>
      <c r="U5870" s="38"/>
      <c r="AA5870" s="8"/>
      <c r="AB5870" s="366"/>
    </row>
    <row r="5871" spans="15:28">
      <c r="O5871" s="177"/>
      <c r="P5871" s="38"/>
      <c r="Q5871" s="38"/>
      <c r="R5871" s="178"/>
      <c r="S5871" s="38"/>
      <c r="T5871" s="178"/>
      <c r="U5871" s="38"/>
      <c r="AA5871" s="8"/>
      <c r="AB5871" s="366"/>
    </row>
    <row r="5872" spans="15:28">
      <c r="O5872" s="177"/>
      <c r="P5872" s="38"/>
      <c r="Q5872" s="38"/>
      <c r="R5872" s="178"/>
      <c r="S5872" s="38"/>
      <c r="T5872" s="178"/>
      <c r="U5872" s="38"/>
      <c r="AA5872" s="8"/>
      <c r="AB5872" s="366"/>
    </row>
    <row r="5873" spans="15:28">
      <c r="O5873" s="177"/>
      <c r="P5873" s="38"/>
      <c r="Q5873" s="38"/>
      <c r="R5873" s="178"/>
      <c r="S5873" s="38"/>
      <c r="T5873" s="178"/>
      <c r="U5873" s="38"/>
      <c r="AA5873" s="8"/>
      <c r="AB5873" s="366"/>
    </row>
    <row r="5874" spans="15:28">
      <c r="O5874" s="177"/>
      <c r="P5874" s="38"/>
      <c r="Q5874" s="38"/>
      <c r="R5874" s="178"/>
      <c r="S5874" s="38"/>
      <c r="T5874" s="178"/>
      <c r="U5874" s="38"/>
      <c r="AA5874" s="8"/>
      <c r="AB5874" s="366"/>
    </row>
    <row r="5875" spans="15:28">
      <c r="O5875" s="177"/>
      <c r="P5875" s="38"/>
      <c r="Q5875" s="38"/>
      <c r="R5875" s="178"/>
      <c r="S5875" s="38"/>
      <c r="T5875" s="178"/>
      <c r="U5875" s="38"/>
      <c r="AA5875" s="8"/>
      <c r="AB5875" s="366"/>
    </row>
    <row r="5876" spans="15:28">
      <c r="O5876" s="177"/>
      <c r="P5876" s="38"/>
      <c r="Q5876" s="38"/>
      <c r="R5876" s="178"/>
      <c r="S5876" s="38"/>
      <c r="T5876" s="178"/>
      <c r="U5876" s="38"/>
      <c r="AA5876" s="8"/>
      <c r="AB5876" s="366"/>
    </row>
    <row r="5877" spans="15:28">
      <c r="O5877" s="177"/>
      <c r="P5877" s="38"/>
      <c r="Q5877" s="38"/>
      <c r="R5877" s="178"/>
      <c r="S5877" s="38"/>
      <c r="T5877" s="178"/>
      <c r="U5877" s="38"/>
      <c r="AA5877" s="8"/>
      <c r="AB5877" s="366"/>
    </row>
    <row r="5878" spans="15:28">
      <c r="O5878" s="177"/>
      <c r="P5878" s="38"/>
      <c r="Q5878" s="38"/>
      <c r="R5878" s="178"/>
      <c r="S5878" s="38"/>
      <c r="T5878" s="178"/>
      <c r="U5878" s="38"/>
      <c r="AA5878" s="8"/>
      <c r="AB5878" s="366"/>
    </row>
    <row r="5879" spans="15:28">
      <c r="O5879" s="177"/>
      <c r="P5879" s="38"/>
      <c r="Q5879" s="38"/>
      <c r="R5879" s="178"/>
      <c r="S5879" s="38"/>
      <c r="T5879" s="178"/>
      <c r="U5879" s="38"/>
      <c r="AA5879" s="8"/>
      <c r="AB5879" s="366"/>
    </row>
    <row r="5880" spans="15:28">
      <c r="O5880" s="177"/>
      <c r="P5880" s="38"/>
      <c r="Q5880" s="38"/>
      <c r="R5880" s="178"/>
      <c r="S5880" s="38"/>
      <c r="T5880" s="178"/>
      <c r="U5880" s="38"/>
      <c r="AA5880" s="8"/>
      <c r="AB5880" s="366"/>
    </row>
    <row r="5881" spans="15:28">
      <c r="O5881" s="177"/>
      <c r="P5881" s="38"/>
      <c r="Q5881" s="38"/>
      <c r="R5881" s="178"/>
      <c r="S5881" s="38"/>
      <c r="T5881" s="178"/>
      <c r="U5881" s="38"/>
      <c r="AA5881" s="8"/>
      <c r="AB5881" s="366"/>
    </row>
    <row r="5882" spans="15:28">
      <c r="O5882" s="177"/>
      <c r="P5882" s="38"/>
      <c r="Q5882" s="38"/>
      <c r="R5882" s="178"/>
      <c r="S5882" s="38"/>
      <c r="T5882" s="178"/>
      <c r="U5882" s="38"/>
      <c r="AA5882" s="8"/>
      <c r="AB5882" s="366"/>
    </row>
    <row r="5883" spans="15:28">
      <c r="O5883" s="177"/>
      <c r="P5883" s="38"/>
      <c r="Q5883" s="38"/>
      <c r="R5883" s="178"/>
      <c r="S5883" s="38"/>
      <c r="T5883" s="178"/>
      <c r="U5883" s="38"/>
      <c r="AA5883" s="8"/>
      <c r="AB5883" s="366"/>
    </row>
    <row r="5884" spans="15:28">
      <c r="O5884" s="177"/>
      <c r="P5884" s="38"/>
      <c r="Q5884" s="38"/>
      <c r="R5884" s="178"/>
      <c r="S5884" s="38"/>
      <c r="T5884" s="178"/>
      <c r="U5884" s="38"/>
      <c r="AA5884" s="8"/>
      <c r="AB5884" s="366"/>
    </row>
    <row r="5885" spans="15:28">
      <c r="O5885" s="177"/>
      <c r="P5885" s="38"/>
      <c r="Q5885" s="38"/>
      <c r="R5885" s="178"/>
      <c r="S5885" s="38"/>
      <c r="T5885" s="178"/>
      <c r="U5885" s="38"/>
      <c r="AA5885" s="8"/>
      <c r="AB5885" s="366"/>
    </row>
    <row r="5886" spans="15:28">
      <c r="O5886" s="177"/>
      <c r="P5886" s="38"/>
      <c r="Q5886" s="38"/>
      <c r="R5886" s="178"/>
      <c r="S5886" s="38"/>
      <c r="T5886" s="178"/>
      <c r="U5886" s="38"/>
      <c r="AA5886" s="8"/>
      <c r="AB5886" s="366"/>
    </row>
    <row r="5887" spans="15:28">
      <c r="O5887" s="177"/>
      <c r="P5887" s="38"/>
      <c r="Q5887" s="38"/>
      <c r="R5887" s="178"/>
      <c r="S5887" s="38"/>
      <c r="T5887" s="178"/>
      <c r="U5887" s="38"/>
      <c r="AA5887" s="8"/>
      <c r="AB5887" s="366"/>
    </row>
    <row r="5888" spans="15:28">
      <c r="O5888" s="177"/>
      <c r="P5888" s="38"/>
      <c r="Q5888" s="38"/>
      <c r="R5888" s="178"/>
      <c r="S5888" s="38"/>
      <c r="T5888" s="178"/>
      <c r="U5888" s="38"/>
      <c r="AA5888" s="8"/>
      <c r="AB5888" s="366"/>
    </row>
    <row r="5889" spans="15:28">
      <c r="O5889" s="177"/>
      <c r="P5889" s="38"/>
      <c r="Q5889" s="38"/>
      <c r="R5889" s="178"/>
      <c r="S5889" s="38"/>
      <c r="T5889" s="178"/>
      <c r="U5889" s="38"/>
      <c r="AA5889" s="8"/>
      <c r="AB5889" s="366"/>
    </row>
    <row r="5890" spans="15:28">
      <c r="O5890" s="177"/>
      <c r="P5890" s="38"/>
      <c r="Q5890" s="38"/>
      <c r="R5890" s="178"/>
      <c r="S5890" s="38"/>
      <c r="T5890" s="178"/>
      <c r="U5890" s="38"/>
      <c r="AA5890" s="8"/>
      <c r="AB5890" s="366"/>
    </row>
    <row r="5891" spans="15:28">
      <c r="O5891" s="177"/>
      <c r="P5891" s="38"/>
      <c r="Q5891" s="38"/>
      <c r="R5891" s="178"/>
      <c r="S5891" s="38"/>
      <c r="T5891" s="178"/>
      <c r="U5891" s="38"/>
      <c r="AA5891" s="8"/>
      <c r="AB5891" s="366"/>
    </row>
    <row r="5892" spans="15:28">
      <c r="O5892" s="177"/>
      <c r="P5892" s="38"/>
      <c r="Q5892" s="38"/>
      <c r="R5892" s="178"/>
      <c r="S5892" s="38"/>
      <c r="T5892" s="178"/>
      <c r="U5892" s="38"/>
      <c r="AA5892" s="8"/>
      <c r="AB5892" s="366"/>
    </row>
    <row r="5893" spans="15:28">
      <c r="O5893" s="177"/>
      <c r="P5893" s="38"/>
      <c r="Q5893" s="38"/>
      <c r="R5893" s="178"/>
      <c r="S5893" s="38"/>
      <c r="T5893" s="178"/>
      <c r="U5893" s="38"/>
      <c r="AA5893" s="8"/>
      <c r="AB5893" s="366"/>
    </row>
    <row r="5894" spans="15:28">
      <c r="O5894" s="177"/>
      <c r="P5894" s="38"/>
      <c r="Q5894" s="38"/>
      <c r="R5894" s="178"/>
      <c r="S5894" s="38"/>
      <c r="T5894" s="178"/>
      <c r="U5894" s="38"/>
      <c r="AA5894" s="8"/>
      <c r="AB5894" s="366"/>
    </row>
    <row r="5895" spans="15:28">
      <c r="O5895" s="177"/>
      <c r="P5895" s="38"/>
      <c r="Q5895" s="38"/>
      <c r="R5895" s="178"/>
      <c r="S5895" s="38"/>
      <c r="T5895" s="178"/>
      <c r="U5895" s="38"/>
      <c r="AA5895" s="8"/>
      <c r="AB5895" s="366"/>
    </row>
    <row r="5896" spans="15:28">
      <c r="O5896" s="177"/>
      <c r="P5896" s="38"/>
      <c r="Q5896" s="38"/>
      <c r="R5896" s="178"/>
      <c r="S5896" s="38"/>
      <c r="T5896" s="178"/>
      <c r="U5896" s="38"/>
      <c r="AA5896" s="8"/>
      <c r="AB5896" s="366"/>
    </row>
    <row r="5897" spans="15:28">
      <c r="O5897" s="177"/>
      <c r="P5897" s="38"/>
      <c r="Q5897" s="38"/>
      <c r="R5897" s="178"/>
      <c r="S5897" s="38"/>
      <c r="T5897" s="178"/>
      <c r="U5897" s="38"/>
      <c r="AA5897" s="8"/>
      <c r="AB5897" s="366"/>
    </row>
    <row r="5898" spans="15:28">
      <c r="O5898" s="177"/>
      <c r="P5898" s="38"/>
      <c r="Q5898" s="38"/>
      <c r="R5898" s="178"/>
      <c r="S5898" s="38"/>
      <c r="T5898" s="178"/>
      <c r="U5898" s="38"/>
      <c r="AA5898" s="8"/>
      <c r="AB5898" s="366"/>
    </row>
    <row r="5899" spans="15:28">
      <c r="O5899" s="177"/>
      <c r="P5899" s="38"/>
      <c r="Q5899" s="38"/>
      <c r="R5899" s="178"/>
      <c r="S5899" s="38"/>
      <c r="T5899" s="178"/>
      <c r="U5899" s="38"/>
      <c r="AA5899" s="8"/>
      <c r="AB5899" s="366"/>
    </row>
    <row r="5900" spans="15:28">
      <c r="O5900" s="177"/>
      <c r="P5900" s="38"/>
      <c r="Q5900" s="38"/>
      <c r="R5900" s="178"/>
      <c r="S5900" s="38"/>
      <c r="T5900" s="178"/>
      <c r="U5900" s="38"/>
      <c r="AA5900" s="8"/>
      <c r="AB5900" s="366"/>
    </row>
    <row r="5901" spans="15:28">
      <c r="O5901" s="177"/>
      <c r="P5901" s="38"/>
      <c r="Q5901" s="38"/>
      <c r="R5901" s="178"/>
      <c r="S5901" s="38"/>
      <c r="T5901" s="178"/>
      <c r="U5901" s="38"/>
      <c r="AA5901" s="8"/>
      <c r="AB5901" s="366"/>
    </row>
    <row r="5902" spans="15:28">
      <c r="O5902" s="177"/>
      <c r="P5902" s="38"/>
      <c r="Q5902" s="38"/>
      <c r="R5902" s="178"/>
      <c r="S5902" s="38"/>
      <c r="T5902" s="178"/>
      <c r="U5902" s="38"/>
      <c r="AA5902" s="8"/>
      <c r="AB5902" s="366"/>
    </row>
    <row r="5903" spans="15:28">
      <c r="O5903" s="177"/>
      <c r="P5903" s="38"/>
      <c r="Q5903" s="38"/>
      <c r="R5903" s="178"/>
      <c r="S5903" s="38"/>
      <c r="T5903" s="178"/>
      <c r="U5903" s="38"/>
      <c r="AA5903" s="8"/>
      <c r="AB5903" s="366"/>
    </row>
    <row r="5904" spans="15:28">
      <c r="O5904" s="177"/>
      <c r="P5904" s="38"/>
      <c r="Q5904" s="38"/>
      <c r="R5904" s="178"/>
      <c r="S5904" s="38"/>
      <c r="T5904" s="178"/>
      <c r="U5904" s="38"/>
      <c r="AA5904" s="8"/>
      <c r="AB5904" s="366"/>
    </row>
    <row r="5905" spans="15:28">
      <c r="O5905" s="177"/>
      <c r="P5905" s="38"/>
      <c r="Q5905" s="38"/>
      <c r="R5905" s="178"/>
      <c r="S5905" s="38"/>
      <c r="T5905" s="178"/>
      <c r="U5905" s="38"/>
      <c r="AA5905" s="8"/>
      <c r="AB5905" s="366"/>
    </row>
    <row r="5906" spans="15:28">
      <c r="O5906" s="177"/>
      <c r="P5906" s="38"/>
      <c r="Q5906" s="38"/>
      <c r="R5906" s="178"/>
      <c r="S5906" s="38"/>
      <c r="T5906" s="178"/>
      <c r="U5906" s="38"/>
      <c r="AA5906" s="8"/>
      <c r="AB5906" s="366"/>
    </row>
    <row r="5907" spans="15:28">
      <c r="O5907" s="177"/>
      <c r="P5907" s="38"/>
      <c r="Q5907" s="38"/>
      <c r="R5907" s="178"/>
      <c r="S5907" s="38"/>
      <c r="T5907" s="178"/>
      <c r="U5907" s="38"/>
      <c r="AA5907" s="8"/>
      <c r="AB5907" s="366"/>
    </row>
    <row r="5908" spans="15:28">
      <c r="O5908" s="177"/>
      <c r="P5908" s="38"/>
      <c r="Q5908" s="38"/>
      <c r="R5908" s="178"/>
      <c r="S5908" s="38"/>
      <c r="T5908" s="178"/>
      <c r="U5908" s="38"/>
      <c r="AA5908" s="8"/>
      <c r="AB5908" s="366"/>
    </row>
    <row r="5909" spans="15:28">
      <c r="O5909" s="177"/>
      <c r="P5909" s="38"/>
      <c r="Q5909" s="38"/>
      <c r="R5909" s="178"/>
      <c r="S5909" s="38"/>
      <c r="T5909" s="178"/>
      <c r="U5909" s="38"/>
      <c r="AA5909" s="8"/>
      <c r="AB5909" s="366"/>
    </row>
    <row r="5910" spans="15:28">
      <c r="O5910" s="177"/>
      <c r="P5910" s="38"/>
      <c r="Q5910" s="38"/>
      <c r="R5910" s="178"/>
      <c r="S5910" s="38"/>
      <c r="T5910" s="178"/>
      <c r="U5910" s="38"/>
      <c r="AA5910" s="8"/>
      <c r="AB5910" s="366"/>
    </row>
    <row r="5911" spans="15:28">
      <c r="O5911" s="177"/>
      <c r="P5911" s="38"/>
      <c r="Q5911" s="38"/>
      <c r="R5911" s="178"/>
      <c r="S5911" s="38"/>
      <c r="T5911" s="178"/>
      <c r="U5911" s="38"/>
      <c r="AA5911" s="8"/>
      <c r="AB5911" s="366"/>
    </row>
    <row r="5912" spans="15:28">
      <c r="O5912" s="177"/>
      <c r="P5912" s="38"/>
      <c r="Q5912" s="38"/>
      <c r="R5912" s="178"/>
      <c r="S5912" s="38"/>
      <c r="T5912" s="178"/>
      <c r="U5912" s="38"/>
      <c r="AA5912" s="8"/>
      <c r="AB5912" s="366"/>
    </row>
    <row r="5913" spans="15:28">
      <c r="O5913" s="177"/>
      <c r="P5913" s="38"/>
      <c r="Q5913" s="38"/>
      <c r="R5913" s="178"/>
      <c r="S5913" s="38"/>
      <c r="T5913" s="178"/>
      <c r="U5913" s="38"/>
      <c r="AA5913" s="8"/>
      <c r="AB5913" s="366"/>
    </row>
    <row r="5914" spans="15:28">
      <c r="O5914" s="177"/>
      <c r="P5914" s="38"/>
      <c r="Q5914" s="38"/>
      <c r="R5914" s="178"/>
      <c r="S5914" s="38"/>
      <c r="T5914" s="178"/>
      <c r="U5914" s="38"/>
      <c r="AA5914" s="8"/>
      <c r="AB5914" s="366"/>
    </row>
    <row r="5915" spans="15:28">
      <c r="O5915" s="177"/>
      <c r="P5915" s="38"/>
      <c r="Q5915" s="38"/>
      <c r="R5915" s="178"/>
      <c r="S5915" s="38"/>
      <c r="T5915" s="178"/>
      <c r="U5915" s="38"/>
      <c r="AA5915" s="8"/>
      <c r="AB5915" s="366"/>
    </row>
    <row r="5916" spans="15:28">
      <c r="O5916" s="177"/>
      <c r="P5916" s="38"/>
      <c r="Q5916" s="38"/>
      <c r="R5916" s="178"/>
      <c r="S5916" s="38"/>
      <c r="T5916" s="178"/>
      <c r="U5916" s="38"/>
      <c r="AA5916" s="8"/>
      <c r="AB5916" s="366"/>
    </row>
    <row r="5917" spans="15:28">
      <c r="O5917" s="177"/>
      <c r="P5917" s="38"/>
      <c r="Q5917" s="38"/>
      <c r="R5917" s="178"/>
      <c r="S5917" s="38"/>
      <c r="T5917" s="178"/>
      <c r="U5917" s="38"/>
      <c r="AA5917" s="8"/>
      <c r="AB5917" s="366"/>
    </row>
    <row r="5918" spans="15:28">
      <c r="O5918" s="177"/>
      <c r="P5918" s="38"/>
      <c r="Q5918" s="38"/>
      <c r="R5918" s="178"/>
      <c r="S5918" s="38"/>
      <c r="T5918" s="178"/>
      <c r="U5918" s="38"/>
      <c r="AA5918" s="8"/>
      <c r="AB5918" s="366"/>
    </row>
    <row r="5919" spans="15:28">
      <c r="O5919" s="177"/>
      <c r="P5919" s="38"/>
      <c r="Q5919" s="38"/>
      <c r="R5919" s="178"/>
      <c r="S5919" s="38"/>
      <c r="T5919" s="178"/>
      <c r="U5919" s="38"/>
      <c r="AA5919" s="8"/>
      <c r="AB5919" s="366"/>
    </row>
    <row r="5920" spans="15:28">
      <c r="O5920" s="177"/>
      <c r="P5920" s="38"/>
      <c r="Q5920" s="38"/>
      <c r="R5920" s="178"/>
      <c r="S5920" s="38"/>
      <c r="T5920" s="178"/>
      <c r="U5920" s="38"/>
      <c r="AA5920" s="8"/>
      <c r="AB5920" s="366"/>
    </row>
    <row r="5921" spans="15:28">
      <c r="O5921" s="177"/>
      <c r="P5921" s="38"/>
      <c r="Q5921" s="38"/>
      <c r="R5921" s="178"/>
      <c r="S5921" s="38"/>
      <c r="T5921" s="178"/>
      <c r="U5921" s="38"/>
      <c r="AA5921" s="8"/>
      <c r="AB5921" s="366"/>
    </row>
    <row r="5922" spans="15:28">
      <c r="O5922" s="177"/>
      <c r="P5922" s="38"/>
      <c r="Q5922" s="38"/>
      <c r="R5922" s="178"/>
      <c r="S5922" s="38"/>
      <c r="T5922" s="178"/>
      <c r="U5922" s="38"/>
      <c r="AA5922" s="8"/>
      <c r="AB5922" s="366"/>
    </row>
    <row r="5923" spans="15:28">
      <c r="O5923" s="177"/>
      <c r="P5923" s="38"/>
      <c r="Q5923" s="38"/>
      <c r="R5923" s="178"/>
      <c r="S5923" s="38"/>
      <c r="T5923" s="178"/>
      <c r="U5923" s="38"/>
      <c r="AA5923" s="8"/>
      <c r="AB5923" s="366"/>
    </row>
    <row r="5924" spans="15:28">
      <c r="O5924" s="177"/>
      <c r="P5924" s="38"/>
      <c r="Q5924" s="38"/>
      <c r="R5924" s="178"/>
      <c r="S5924" s="38"/>
      <c r="T5924" s="178"/>
      <c r="U5924" s="38"/>
      <c r="AA5924" s="8"/>
      <c r="AB5924" s="366"/>
    </row>
    <row r="5925" spans="15:28">
      <c r="O5925" s="177"/>
      <c r="P5925" s="38"/>
      <c r="Q5925" s="38"/>
      <c r="R5925" s="178"/>
      <c r="S5925" s="38"/>
      <c r="T5925" s="178"/>
      <c r="U5925" s="38"/>
      <c r="AA5925" s="8"/>
      <c r="AB5925" s="366"/>
    </row>
    <row r="5926" spans="15:28">
      <c r="O5926" s="177"/>
      <c r="P5926" s="38"/>
      <c r="Q5926" s="38"/>
      <c r="R5926" s="178"/>
      <c r="S5926" s="38"/>
      <c r="T5926" s="178"/>
      <c r="U5926" s="38"/>
      <c r="AA5926" s="8"/>
      <c r="AB5926" s="366"/>
    </row>
    <row r="5927" spans="15:28">
      <c r="O5927" s="177"/>
      <c r="P5927" s="38"/>
      <c r="Q5927" s="38"/>
      <c r="R5927" s="178"/>
      <c r="S5927" s="38"/>
      <c r="T5927" s="178"/>
      <c r="U5927" s="38"/>
      <c r="AA5927" s="8"/>
      <c r="AB5927" s="366"/>
    </row>
    <row r="5928" spans="15:28">
      <c r="O5928" s="177"/>
      <c r="P5928" s="38"/>
      <c r="Q5928" s="38"/>
      <c r="R5928" s="178"/>
      <c r="S5928" s="38"/>
      <c r="T5928" s="178"/>
      <c r="U5928" s="38"/>
      <c r="AA5928" s="8"/>
      <c r="AB5928" s="366"/>
    </row>
    <row r="5929" spans="15:28">
      <c r="O5929" s="177"/>
      <c r="P5929" s="38"/>
      <c r="Q5929" s="38"/>
      <c r="R5929" s="178"/>
      <c r="S5929" s="38"/>
      <c r="T5929" s="178"/>
      <c r="U5929" s="38"/>
      <c r="AA5929" s="8"/>
      <c r="AB5929" s="366"/>
    </row>
    <row r="5930" spans="15:28">
      <c r="O5930" s="177"/>
      <c r="P5930" s="38"/>
      <c r="Q5930" s="38"/>
      <c r="R5930" s="178"/>
      <c r="S5930" s="38"/>
      <c r="T5930" s="178"/>
      <c r="U5930" s="38"/>
      <c r="AA5930" s="8"/>
      <c r="AB5930" s="366"/>
    </row>
    <row r="5931" spans="15:28">
      <c r="O5931" s="177"/>
      <c r="P5931" s="38"/>
      <c r="Q5931" s="38"/>
      <c r="R5931" s="178"/>
      <c r="S5931" s="38"/>
      <c r="T5931" s="178"/>
      <c r="U5931" s="38"/>
      <c r="AA5931" s="8"/>
      <c r="AB5931" s="366"/>
    </row>
    <row r="5932" spans="15:28">
      <c r="O5932" s="177"/>
      <c r="P5932" s="38"/>
      <c r="Q5932" s="38"/>
      <c r="R5932" s="178"/>
      <c r="S5932" s="38"/>
      <c r="T5932" s="178"/>
      <c r="U5932" s="38"/>
      <c r="AA5932" s="8"/>
      <c r="AB5932" s="366"/>
    </row>
    <row r="5933" spans="15:28">
      <c r="O5933" s="177"/>
      <c r="P5933" s="38"/>
      <c r="Q5933" s="38"/>
      <c r="R5933" s="178"/>
      <c r="S5933" s="38"/>
      <c r="T5933" s="178"/>
      <c r="U5933" s="38"/>
      <c r="AA5933" s="8"/>
      <c r="AB5933" s="366"/>
    </row>
    <row r="5934" spans="15:28">
      <c r="O5934" s="177"/>
      <c r="P5934" s="38"/>
      <c r="Q5934" s="38"/>
      <c r="R5934" s="178"/>
      <c r="S5934" s="38"/>
      <c r="T5934" s="178"/>
      <c r="U5934" s="38"/>
      <c r="AA5934" s="8"/>
      <c r="AB5934" s="366"/>
    </row>
    <row r="5935" spans="15:28">
      <c r="O5935" s="177"/>
      <c r="P5935" s="38"/>
      <c r="Q5935" s="38"/>
      <c r="R5935" s="178"/>
      <c r="S5935" s="38"/>
      <c r="T5935" s="178"/>
      <c r="U5935" s="38"/>
      <c r="AA5935" s="8"/>
      <c r="AB5935" s="366"/>
    </row>
    <row r="5936" spans="15:28">
      <c r="O5936" s="177"/>
      <c r="P5936" s="38"/>
      <c r="Q5936" s="38"/>
      <c r="R5936" s="178"/>
      <c r="S5936" s="38"/>
      <c r="T5936" s="178"/>
      <c r="U5936" s="38"/>
      <c r="AA5936" s="8"/>
      <c r="AB5936" s="366"/>
    </row>
    <row r="5937" spans="15:28">
      <c r="O5937" s="177"/>
      <c r="P5937" s="38"/>
      <c r="Q5937" s="38"/>
      <c r="R5937" s="178"/>
      <c r="S5937" s="38"/>
      <c r="T5937" s="178"/>
      <c r="U5937" s="38"/>
      <c r="AA5937" s="8"/>
      <c r="AB5937" s="366"/>
    </row>
    <row r="5938" spans="15:28">
      <c r="O5938" s="177"/>
      <c r="P5938" s="38"/>
      <c r="Q5938" s="38"/>
      <c r="R5938" s="178"/>
      <c r="S5938" s="38"/>
      <c r="T5938" s="178"/>
      <c r="U5938" s="38"/>
      <c r="AA5938" s="8"/>
      <c r="AB5938" s="366"/>
    </row>
    <row r="5939" spans="15:28">
      <c r="O5939" s="177"/>
      <c r="P5939" s="38"/>
      <c r="Q5939" s="38"/>
      <c r="R5939" s="178"/>
      <c r="S5939" s="38"/>
      <c r="T5939" s="178"/>
      <c r="U5939" s="38"/>
      <c r="AA5939" s="8"/>
      <c r="AB5939" s="366"/>
    </row>
    <row r="5940" spans="15:28">
      <c r="O5940" s="177"/>
      <c r="P5940" s="38"/>
      <c r="Q5940" s="38"/>
      <c r="R5940" s="178"/>
      <c r="S5940" s="38"/>
      <c r="T5940" s="178"/>
      <c r="U5940" s="38"/>
      <c r="AA5940" s="8"/>
      <c r="AB5940" s="366"/>
    </row>
    <row r="5941" spans="15:28">
      <c r="O5941" s="177"/>
      <c r="P5941" s="38"/>
      <c r="Q5941" s="38"/>
      <c r="R5941" s="178"/>
      <c r="S5941" s="38"/>
      <c r="T5941" s="178"/>
      <c r="U5941" s="38"/>
      <c r="AA5941" s="8"/>
      <c r="AB5941" s="366"/>
    </row>
    <row r="5942" spans="15:28">
      <c r="O5942" s="177"/>
      <c r="P5942" s="38"/>
      <c r="Q5942" s="38"/>
      <c r="R5942" s="178"/>
      <c r="S5942" s="38"/>
      <c r="T5942" s="178"/>
      <c r="U5942" s="38"/>
      <c r="AA5942" s="8"/>
      <c r="AB5942" s="366"/>
    </row>
    <row r="5943" spans="15:28">
      <c r="O5943" s="177"/>
      <c r="P5943" s="38"/>
      <c r="Q5943" s="38"/>
      <c r="R5943" s="178"/>
      <c r="S5943" s="38"/>
      <c r="T5943" s="178"/>
      <c r="U5943" s="38"/>
      <c r="AA5943" s="8"/>
      <c r="AB5943" s="366"/>
    </row>
    <row r="5944" spans="15:28">
      <c r="O5944" s="177"/>
      <c r="P5944" s="38"/>
      <c r="Q5944" s="38"/>
      <c r="R5944" s="178"/>
      <c r="S5944" s="38"/>
      <c r="T5944" s="178"/>
      <c r="U5944" s="38"/>
      <c r="AA5944" s="8"/>
      <c r="AB5944" s="366"/>
    </row>
    <row r="5945" spans="15:28">
      <c r="O5945" s="177"/>
      <c r="P5945" s="38"/>
      <c r="Q5945" s="38"/>
      <c r="R5945" s="178"/>
      <c r="S5945" s="38"/>
      <c r="T5945" s="178"/>
      <c r="U5945" s="38"/>
      <c r="AA5945" s="8"/>
      <c r="AB5945" s="366"/>
    </row>
    <row r="5946" spans="15:28">
      <c r="O5946" s="177"/>
      <c r="P5946" s="38"/>
      <c r="Q5946" s="38"/>
      <c r="R5946" s="178"/>
      <c r="S5946" s="38"/>
      <c r="T5946" s="178"/>
      <c r="U5946" s="38"/>
      <c r="AA5946" s="8"/>
      <c r="AB5946" s="366"/>
    </row>
    <row r="5947" spans="15:28">
      <c r="O5947" s="177"/>
      <c r="P5947" s="38"/>
      <c r="Q5947" s="38"/>
      <c r="R5947" s="178"/>
      <c r="S5947" s="38"/>
      <c r="T5947" s="178"/>
      <c r="U5947" s="38"/>
      <c r="AA5947" s="8"/>
      <c r="AB5947" s="366"/>
    </row>
    <row r="5948" spans="15:28">
      <c r="O5948" s="177"/>
      <c r="P5948" s="38"/>
      <c r="Q5948" s="38"/>
      <c r="R5948" s="178"/>
      <c r="S5948" s="38"/>
      <c r="T5948" s="178"/>
      <c r="U5948" s="38"/>
      <c r="AA5948" s="8"/>
      <c r="AB5948" s="366"/>
    </row>
    <row r="5949" spans="15:28">
      <c r="O5949" s="177"/>
      <c r="P5949" s="38"/>
      <c r="Q5949" s="38"/>
      <c r="R5949" s="178"/>
      <c r="S5949" s="38"/>
      <c r="T5949" s="178"/>
      <c r="U5949" s="38"/>
      <c r="AA5949" s="9"/>
      <c r="AB5949" s="366"/>
    </row>
    <row r="5950" spans="15:28">
      <c r="O5950" s="177"/>
      <c r="P5950" s="38"/>
      <c r="Q5950" s="38"/>
      <c r="R5950" s="178"/>
      <c r="S5950" s="38"/>
      <c r="T5950" s="178"/>
      <c r="U5950" s="38"/>
      <c r="AA5950" s="9"/>
      <c r="AB5950" s="366"/>
    </row>
    <row r="5951" spans="15:28">
      <c r="O5951" s="177"/>
      <c r="P5951" s="38"/>
      <c r="Q5951" s="38"/>
      <c r="R5951" s="178"/>
      <c r="S5951" s="38"/>
      <c r="T5951" s="178"/>
      <c r="U5951" s="38"/>
      <c r="AA5951" s="9"/>
      <c r="AB5951" s="366"/>
    </row>
    <row r="5952" spans="15:28">
      <c r="O5952" s="177"/>
      <c r="P5952" s="38"/>
      <c r="Q5952" s="38"/>
      <c r="R5952" s="178"/>
      <c r="S5952" s="38"/>
      <c r="T5952" s="178"/>
      <c r="U5952" s="38"/>
      <c r="AA5952" s="9"/>
      <c r="AB5952" s="366"/>
    </row>
    <row r="5953" spans="15:28">
      <c r="O5953" s="177"/>
      <c r="P5953" s="38"/>
      <c r="Q5953" s="38"/>
      <c r="R5953" s="178"/>
      <c r="S5953" s="38"/>
      <c r="T5953" s="178"/>
      <c r="U5953" s="38"/>
      <c r="AA5953" s="9"/>
      <c r="AB5953" s="366"/>
    </row>
    <row r="5954" spans="15:28">
      <c r="O5954" s="177"/>
      <c r="P5954" s="38"/>
      <c r="Q5954" s="38"/>
      <c r="R5954" s="178"/>
      <c r="S5954" s="38"/>
      <c r="T5954" s="178"/>
      <c r="U5954" s="38"/>
      <c r="AA5954" s="9"/>
      <c r="AB5954" s="366"/>
    </row>
    <row r="5955" spans="15:28">
      <c r="O5955" s="177"/>
      <c r="P5955" s="38"/>
      <c r="Q5955" s="38"/>
      <c r="R5955" s="178"/>
      <c r="S5955" s="38"/>
      <c r="T5955" s="178"/>
      <c r="U5955" s="38"/>
      <c r="AA5955" s="9"/>
      <c r="AB5955" s="366"/>
    </row>
    <row r="5956" spans="15:28">
      <c r="O5956" s="177"/>
      <c r="P5956" s="38"/>
      <c r="Q5956" s="38"/>
      <c r="R5956" s="178"/>
      <c r="S5956" s="38"/>
      <c r="T5956" s="178"/>
      <c r="U5956" s="38"/>
      <c r="AA5956" s="9"/>
      <c r="AB5956" s="366"/>
    </row>
    <row r="5957" spans="15:28">
      <c r="O5957" s="177"/>
      <c r="P5957" s="38"/>
      <c r="Q5957" s="38"/>
      <c r="R5957" s="178"/>
      <c r="S5957" s="38"/>
      <c r="T5957" s="178"/>
      <c r="U5957" s="38"/>
      <c r="AA5957" s="9"/>
      <c r="AB5957" s="366"/>
    </row>
    <row r="5958" spans="15:28">
      <c r="O5958" s="177"/>
      <c r="P5958" s="38"/>
      <c r="Q5958" s="38"/>
      <c r="R5958" s="178"/>
      <c r="S5958" s="38"/>
      <c r="T5958" s="178"/>
      <c r="U5958" s="38"/>
      <c r="AA5958" s="9"/>
      <c r="AB5958" s="366"/>
    </row>
    <row r="5959" spans="15:28">
      <c r="O5959" s="177"/>
      <c r="P5959" s="38"/>
      <c r="Q5959" s="38"/>
      <c r="R5959" s="178"/>
      <c r="S5959" s="38"/>
      <c r="T5959" s="178"/>
      <c r="U5959" s="38"/>
      <c r="AA5959" s="9"/>
      <c r="AB5959" s="366"/>
    </row>
    <row r="5960" spans="15:28">
      <c r="O5960" s="177"/>
      <c r="P5960" s="38"/>
      <c r="Q5960" s="38"/>
      <c r="R5960" s="178"/>
      <c r="S5960" s="38"/>
      <c r="T5960" s="178"/>
      <c r="U5960" s="38"/>
      <c r="AA5960" s="9"/>
      <c r="AB5960" s="366"/>
    </row>
    <row r="5961" spans="15:28">
      <c r="O5961" s="177"/>
      <c r="P5961" s="38"/>
      <c r="Q5961" s="38"/>
      <c r="R5961" s="178"/>
      <c r="S5961" s="38"/>
      <c r="T5961" s="178"/>
      <c r="U5961" s="38"/>
      <c r="AA5961" s="9"/>
      <c r="AB5961" s="366"/>
    </row>
    <row r="5962" spans="15:28">
      <c r="O5962" s="177"/>
      <c r="P5962" s="38"/>
      <c r="Q5962" s="38"/>
      <c r="R5962" s="178"/>
      <c r="S5962" s="38"/>
      <c r="T5962" s="178"/>
      <c r="U5962" s="38"/>
      <c r="AA5962" s="9"/>
      <c r="AB5962" s="366"/>
    </row>
    <row r="5963" spans="15:28">
      <c r="O5963" s="177"/>
      <c r="P5963" s="38"/>
      <c r="Q5963" s="38"/>
      <c r="R5963" s="178"/>
      <c r="S5963" s="38"/>
      <c r="T5963" s="178"/>
      <c r="U5963" s="38"/>
      <c r="AA5963" s="9"/>
      <c r="AB5963" s="366"/>
    </row>
    <row r="5964" spans="15:28">
      <c r="O5964" s="177"/>
      <c r="P5964" s="38"/>
      <c r="Q5964" s="38"/>
      <c r="R5964" s="178"/>
      <c r="S5964" s="38"/>
      <c r="T5964" s="178"/>
      <c r="U5964" s="38"/>
      <c r="AA5964" s="9"/>
      <c r="AB5964" s="366"/>
    </row>
    <row r="5965" spans="15:28">
      <c r="O5965" s="177"/>
      <c r="P5965" s="38"/>
      <c r="Q5965" s="38"/>
      <c r="R5965" s="178"/>
      <c r="S5965" s="38"/>
      <c r="T5965" s="178"/>
      <c r="U5965" s="38"/>
      <c r="AA5965" s="9"/>
      <c r="AB5965" s="366"/>
    </row>
    <row r="5966" spans="15:28">
      <c r="O5966" s="177"/>
      <c r="P5966" s="38"/>
      <c r="Q5966" s="38"/>
      <c r="R5966" s="178"/>
      <c r="S5966" s="38"/>
      <c r="T5966" s="178"/>
      <c r="U5966" s="38"/>
      <c r="AA5966" s="9"/>
      <c r="AB5966" s="366"/>
    </row>
    <row r="5967" spans="15:28">
      <c r="O5967" s="177"/>
      <c r="P5967" s="38"/>
      <c r="Q5967" s="38"/>
      <c r="R5967" s="178"/>
      <c r="S5967" s="38"/>
      <c r="T5967" s="178"/>
      <c r="U5967" s="38"/>
      <c r="AA5967" s="9"/>
      <c r="AB5967" s="366"/>
    </row>
    <row r="5968" spans="15:28">
      <c r="O5968" s="177"/>
      <c r="P5968" s="38"/>
      <c r="Q5968" s="38"/>
      <c r="R5968" s="178"/>
      <c r="S5968" s="38"/>
      <c r="T5968" s="178"/>
      <c r="U5968" s="38"/>
      <c r="AA5968" s="9"/>
      <c r="AB5968" s="366"/>
    </row>
    <row r="5969" spans="15:28">
      <c r="O5969" s="177"/>
      <c r="P5969" s="38"/>
      <c r="Q5969" s="38"/>
      <c r="R5969" s="178"/>
      <c r="S5969" s="38"/>
      <c r="T5969" s="178"/>
      <c r="U5969" s="38"/>
      <c r="AA5969" s="9"/>
      <c r="AB5969" s="366"/>
    </row>
    <row r="5970" spans="15:28">
      <c r="O5970" s="177"/>
      <c r="P5970" s="38"/>
      <c r="Q5970" s="38"/>
      <c r="R5970" s="178"/>
      <c r="S5970" s="38"/>
      <c r="T5970" s="178"/>
      <c r="U5970" s="38"/>
      <c r="AA5970" s="9"/>
      <c r="AB5970" s="366"/>
    </row>
    <row r="5971" spans="15:28">
      <c r="O5971" s="177"/>
      <c r="P5971" s="38"/>
      <c r="Q5971" s="38"/>
      <c r="R5971" s="178"/>
      <c r="S5971" s="38"/>
      <c r="T5971" s="178"/>
      <c r="U5971" s="38"/>
      <c r="AA5971" s="9"/>
      <c r="AB5971" s="366"/>
    </row>
    <row r="5972" spans="15:28">
      <c r="O5972" s="177"/>
      <c r="P5972" s="38"/>
      <c r="Q5972" s="38"/>
      <c r="R5972" s="178"/>
      <c r="S5972" s="38"/>
      <c r="T5972" s="178"/>
      <c r="U5972" s="38"/>
      <c r="AA5972" s="9"/>
      <c r="AB5972" s="366"/>
    </row>
    <row r="5973" spans="15:28">
      <c r="O5973" s="177"/>
      <c r="P5973" s="38"/>
      <c r="Q5973" s="38"/>
      <c r="R5973" s="178"/>
      <c r="S5973" s="38"/>
      <c r="T5973" s="178"/>
      <c r="U5973" s="38"/>
      <c r="AA5973" s="9"/>
      <c r="AB5973" s="366"/>
    </row>
    <row r="5974" spans="15:28">
      <c r="O5974" s="177"/>
      <c r="P5974" s="38"/>
      <c r="Q5974" s="38"/>
      <c r="R5974" s="178"/>
      <c r="S5974" s="38"/>
      <c r="T5974" s="178"/>
      <c r="U5974" s="38"/>
      <c r="AA5974" s="9"/>
      <c r="AB5974" s="366"/>
    </row>
    <row r="5975" spans="15:28">
      <c r="O5975" s="177"/>
      <c r="P5975" s="38"/>
      <c r="Q5975" s="38"/>
      <c r="R5975" s="178"/>
      <c r="S5975" s="38"/>
      <c r="T5975" s="178"/>
      <c r="U5975" s="38"/>
      <c r="AA5975" s="9"/>
      <c r="AB5975" s="366"/>
    </row>
    <row r="5976" spans="15:28">
      <c r="O5976" s="177"/>
      <c r="P5976" s="38"/>
      <c r="Q5976" s="38"/>
      <c r="R5976" s="178"/>
      <c r="S5976" s="38"/>
      <c r="T5976" s="178"/>
      <c r="U5976" s="38"/>
      <c r="AA5976" s="9"/>
      <c r="AB5976" s="366"/>
    </row>
    <row r="5977" spans="15:28">
      <c r="O5977" s="177"/>
      <c r="P5977" s="38"/>
      <c r="Q5977" s="38"/>
      <c r="R5977" s="178"/>
      <c r="S5977" s="38"/>
      <c r="T5977" s="178"/>
      <c r="U5977" s="38"/>
      <c r="AA5977" s="9"/>
      <c r="AB5977" s="366"/>
    </row>
    <row r="5978" spans="15:28">
      <c r="O5978" s="177"/>
      <c r="P5978" s="38"/>
      <c r="Q5978" s="38"/>
      <c r="R5978" s="178"/>
      <c r="S5978" s="38"/>
      <c r="T5978" s="178"/>
      <c r="U5978" s="38"/>
      <c r="AA5978" s="9"/>
      <c r="AB5978" s="366"/>
    </row>
    <row r="5979" spans="15:28">
      <c r="O5979" s="177"/>
      <c r="P5979" s="38"/>
      <c r="Q5979" s="38"/>
      <c r="R5979" s="178"/>
      <c r="S5979" s="38"/>
      <c r="T5979" s="178"/>
      <c r="U5979" s="38"/>
      <c r="AA5979" s="9"/>
      <c r="AB5979" s="366"/>
    </row>
    <row r="5980" spans="15:28">
      <c r="O5980" s="177"/>
      <c r="P5980" s="38"/>
      <c r="Q5980" s="38"/>
      <c r="R5980" s="178"/>
      <c r="S5980" s="38"/>
      <c r="T5980" s="178"/>
      <c r="U5980" s="38"/>
      <c r="AA5980" s="9"/>
      <c r="AB5980" s="366"/>
    </row>
    <row r="5981" spans="15:28">
      <c r="O5981" s="177"/>
      <c r="P5981" s="38"/>
      <c r="Q5981" s="38"/>
      <c r="R5981" s="178"/>
      <c r="S5981" s="38"/>
      <c r="T5981" s="178"/>
      <c r="U5981" s="38"/>
      <c r="AA5981" s="9"/>
      <c r="AB5981" s="366"/>
    </row>
    <row r="5982" spans="15:28">
      <c r="O5982" s="177"/>
      <c r="P5982" s="38"/>
      <c r="Q5982" s="38"/>
      <c r="R5982" s="178"/>
      <c r="S5982" s="38"/>
      <c r="T5982" s="178"/>
      <c r="U5982" s="38"/>
      <c r="AA5982" s="9"/>
      <c r="AB5982" s="366"/>
    </row>
    <row r="5983" spans="15:28">
      <c r="O5983" s="177"/>
      <c r="P5983" s="38"/>
      <c r="Q5983" s="38"/>
      <c r="R5983" s="178"/>
      <c r="S5983" s="38"/>
      <c r="T5983" s="178"/>
      <c r="U5983" s="38"/>
      <c r="AA5983" s="9"/>
      <c r="AB5983" s="366"/>
    </row>
    <row r="5984" spans="15:28">
      <c r="O5984" s="177"/>
      <c r="P5984" s="38"/>
      <c r="Q5984" s="38"/>
      <c r="R5984" s="178"/>
      <c r="S5984" s="38"/>
      <c r="T5984" s="178"/>
      <c r="U5984" s="38"/>
      <c r="AA5984" s="9"/>
      <c r="AB5984" s="366"/>
    </row>
    <row r="5985" spans="15:28">
      <c r="O5985" s="177"/>
      <c r="P5985" s="38"/>
      <c r="Q5985" s="38"/>
      <c r="R5985" s="178"/>
      <c r="S5985" s="38"/>
      <c r="T5985" s="178"/>
      <c r="U5985" s="38"/>
      <c r="AA5985" s="9"/>
      <c r="AB5985" s="366"/>
    </row>
    <row r="5986" spans="15:28">
      <c r="O5986" s="177"/>
      <c r="P5986" s="38"/>
      <c r="Q5986" s="38"/>
      <c r="R5986" s="178"/>
      <c r="S5986" s="38"/>
      <c r="T5986" s="178"/>
      <c r="U5986" s="38"/>
      <c r="AA5986" s="9"/>
      <c r="AB5986" s="366"/>
    </row>
    <row r="5987" spans="15:28">
      <c r="O5987" s="177"/>
      <c r="P5987" s="38"/>
      <c r="Q5987" s="38"/>
      <c r="R5987" s="178"/>
      <c r="S5987" s="38"/>
      <c r="T5987" s="178"/>
      <c r="U5987" s="38"/>
      <c r="AA5987" s="9"/>
      <c r="AB5987" s="366"/>
    </row>
    <row r="5988" spans="15:28">
      <c r="O5988" s="177"/>
      <c r="P5988" s="38"/>
      <c r="Q5988" s="38"/>
      <c r="R5988" s="178"/>
      <c r="S5988" s="38"/>
      <c r="T5988" s="178"/>
      <c r="U5988" s="38"/>
      <c r="AA5988" s="9"/>
      <c r="AB5988" s="366"/>
    </row>
    <row r="5989" spans="15:28">
      <c r="O5989" s="177"/>
      <c r="P5989" s="38"/>
      <c r="Q5989" s="38"/>
      <c r="R5989" s="178"/>
      <c r="S5989" s="38"/>
      <c r="T5989" s="178"/>
      <c r="U5989" s="38"/>
      <c r="AA5989" s="9"/>
      <c r="AB5989" s="366"/>
    </row>
    <row r="5990" spans="15:28">
      <c r="O5990" s="177"/>
      <c r="P5990" s="38"/>
      <c r="Q5990" s="38"/>
      <c r="R5990" s="178"/>
      <c r="S5990" s="38"/>
      <c r="T5990" s="178"/>
      <c r="U5990" s="38"/>
      <c r="AA5990" s="9"/>
      <c r="AB5990" s="366"/>
    </row>
    <row r="5991" spans="15:28">
      <c r="O5991" s="177"/>
      <c r="P5991" s="38"/>
      <c r="Q5991" s="38"/>
      <c r="R5991" s="178"/>
      <c r="S5991" s="38"/>
      <c r="T5991" s="178"/>
      <c r="U5991" s="38"/>
      <c r="AA5991" s="9"/>
      <c r="AB5991" s="366"/>
    </row>
    <row r="5992" spans="15:28">
      <c r="O5992" s="177"/>
      <c r="P5992" s="38"/>
      <c r="Q5992" s="38"/>
      <c r="R5992" s="178"/>
      <c r="S5992" s="38"/>
      <c r="T5992" s="178"/>
      <c r="U5992" s="38"/>
      <c r="AA5992" s="9"/>
      <c r="AB5992" s="366"/>
    </row>
    <row r="5993" spans="15:28">
      <c r="O5993" s="177"/>
      <c r="P5993" s="38"/>
      <c r="Q5993" s="38"/>
      <c r="R5993" s="178"/>
      <c r="S5993" s="38"/>
      <c r="T5993" s="178"/>
      <c r="U5993" s="38"/>
      <c r="AA5993" s="9"/>
      <c r="AB5993" s="366"/>
    </row>
    <row r="5994" spans="15:28">
      <c r="O5994" s="177"/>
      <c r="P5994" s="38"/>
      <c r="Q5994" s="38"/>
      <c r="R5994" s="178"/>
      <c r="S5994" s="38"/>
      <c r="T5994" s="178"/>
      <c r="U5994" s="38"/>
      <c r="AA5994" s="9"/>
      <c r="AB5994" s="366"/>
    </row>
    <row r="5995" spans="15:28">
      <c r="O5995" s="177"/>
      <c r="P5995" s="38"/>
      <c r="Q5995" s="38"/>
      <c r="R5995" s="178"/>
      <c r="S5995" s="38"/>
      <c r="T5995" s="178"/>
      <c r="U5995" s="38"/>
      <c r="AA5995" s="9"/>
      <c r="AB5995" s="366"/>
    </row>
    <row r="5996" spans="15:28">
      <c r="O5996" s="177"/>
      <c r="P5996" s="38"/>
      <c r="Q5996" s="38"/>
      <c r="R5996" s="178"/>
      <c r="S5996" s="38"/>
      <c r="T5996" s="178"/>
      <c r="U5996" s="38"/>
      <c r="AA5996" s="9"/>
      <c r="AB5996" s="366"/>
    </row>
    <row r="5997" spans="15:28">
      <c r="O5997" s="177"/>
      <c r="P5997" s="38"/>
      <c r="Q5997" s="38"/>
      <c r="R5997" s="178"/>
      <c r="S5997" s="38"/>
      <c r="T5997" s="178"/>
      <c r="U5997" s="38"/>
      <c r="AA5997" s="9"/>
      <c r="AB5997" s="366"/>
    </row>
    <row r="5998" spans="15:28">
      <c r="O5998" s="177"/>
      <c r="P5998" s="38"/>
      <c r="Q5998" s="38"/>
      <c r="R5998" s="178"/>
      <c r="S5998" s="38"/>
      <c r="T5998" s="178"/>
      <c r="U5998" s="38"/>
      <c r="AA5998" s="9"/>
      <c r="AB5998" s="366"/>
    </row>
    <row r="5999" spans="15:28">
      <c r="O5999" s="177"/>
      <c r="P5999" s="38"/>
      <c r="Q5999" s="38"/>
      <c r="R5999" s="178"/>
      <c r="S5999" s="38"/>
      <c r="T5999" s="178"/>
      <c r="U5999" s="38"/>
      <c r="AA5999" s="9"/>
      <c r="AB5999" s="366"/>
    </row>
    <row r="6000" spans="15:28">
      <c r="O6000" s="177"/>
      <c r="P6000" s="38"/>
      <c r="Q6000" s="38"/>
      <c r="R6000" s="178"/>
      <c r="S6000" s="38"/>
      <c r="T6000" s="178"/>
      <c r="U6000" s="38"/>
      <c r="AA6000" s="9"/>
      <c r="AB6000" s="366"/>
    </row>
    <row r="6001" spans="15:28">
      <c r="O6001" s="177"/>
      <c r="P6001" s="38"/>
      <c r="Q6001" s="38"/>
      <c r="R6001" s="178"/>
      <c r="S6001" s="38"/>
      <c r="T6001" s="178"/>
      <c r="U6001" s="38"/>
      <c r="AA6001" s="9"/>
      <c r="AB6001" s="366"/>
    </row>
    <row r="6002" spans="15:28">
      <c r="O6002" s="177"/>
      <c r="P6002" s="38"/>
      <c r="Q6002" s="38"/>
      <c r="R6002" s="178"/>
      <c r="S6002" s="38"/>
      <c r="T6002" s="178"/>
      <c r="U6002" s="38"/>
      <c r="AA6002" s="9"/>
      <c r="AB6002" s="366"/>
    </row>
    <row r="6003" spans="15:28">
      <c r="O6003" s="177"/>
      <c r="P6003" s="38"/>
      <c r="Q6003" s="38"/>
      <c r="R6003" s="178"/>
      <c r="S6003" s="38"/>
      <c r="T6003" s="178"/>
      <c r="U6003" s="38"/>
      <c r="AA6003" s="9"/>
      <c r="AB6003" s="366"/>
    </row>
    <row r="6004" spans="15:28">
      <c r="O6004" s="177"/>
      <c r="P6004" s="38"/>
      <c r="Q6004" s="38"/>
      <c r="R6004" s="178"/>
      <c r="S6004" s="38"/>
      <c r="T6004" s="178"/>
      <c r="U6004" s="38"/>
      <c r="AA6004" s="9"/>
      <c r="AB6004" s="366"/>
    </row>
    <row r="6005" spans="15:28">
      <c r="O6005" s="177"/>
      <c r="P6005" s="38"/>
      <c r="Q6005" s="38"/>
      <c r="R6005" s="178"/>
      <c r="S6005" s="38"/>
      <c r="T6005" s="178"/>
      <c r="U6005" s="38"/>
      <c r="AA6005" s="9"/>
      <c r="AB6005" s="366"/>
    </row>
    <row r="6006" spans="15:28">
      <c r="O6006" s="177"/>
      <c r="P6006" s="38"/>
      <c r="Q6006" s="38"/>
      <c r="R6006" s="178"/>
      <c r="S6006" s="38"/>
      <c r="T6006" s="178"/>
      <c r="U6006" s="38"/>
      <c r="AA6006" s="9"/>
      <c r="AB6006" s="366"/>
    </row>
    <row r="6007" spans="15:28">
      <c r="O6007" s="177"/>
      <c r="P6007" s="38"/>
      <c r="Q6007" s="38"/>
      <c r="R6007" s="178"/>
      <c r="S6007" s="38"/>
      <c r="T6007" s="178"/>
      <c r="U6007" s="38"/>
      <c r="AA6007" s="9"/>
      <c r="AB6007" s="366"/>
    </row>
    <row r="6008" spans="15:28">
      <c r="O6008" s="177"/>
      <c r="P6008" s="38"/>
      <c r="Q6008" s="38"/>
      <c r="R6008" s="178"/>
      <c r="S6008" s="38"/>
      <c r="T6008" s="178"/>
      <c r="U6008" s="38"/>
      <c r="AA6008" s="9"/>
      <c r="AB6008" s="366"/>
    </row>
    <row r="6009" spans="15:28">
      <c r="O6009" s="177"/>
      <c r="P6009" s="38"/>
      <c r="Q6009" s="38"/>
      <c r="R6009" s="178"/>
      <c r="S6009" s="38"/>
      <c r="T6009" s="178"/>
      <c r="U6009" s="38"/>
      <c r="AA6009" s="9"/>
      <c r="AB6009" s="366"/>
    </row>
    <row r="6010" spans="15:28">
      <c r="O6010" s="177"/>
      <c r="P6010" s="38"/>
      <c r="Q6010" s="38"/>
      <c r="R6010" s="178"/>
      <c r="S6010" s="38"/>
      <c r="T6010" s="178"/>
      <c r="U6010" s="38"/>
      <c r="AA6010" s="9"/>
      <c r="AB6010" s="366"/>
    </row>
    <row r="6011" spans="15:28">
      <c r="O6011" s="177"/>
      <c r="P6011" s="38"/>
      <c r="Q6011" s="38"/>
      <c r="R6011" s="178"/>
      <c r="S6011" s="38"/>
      <c r="T6011" s="178"/>
      <c r="U6011" s="38"/>
      <c r="AA6011" s="9"/>
      <c r="AB6011" s="366"/>
    </row>
    <row r="6012" spans="15:28">
      <c r="O6012" s="177"/>
      <c r="P6012" s="38"/>
      <c r="Q6012" s="38"/>
      <c r="R6012" s="178"/>
      <c r="S6012" s="38"/>
      <c r="T6012" s="178"/>
      <c r="U6012" s="38"/>
      <c r="AA6012" s="9"/>
      <c r="AB6012" s="366"/>
    </row>
    <row r="6013" spans="15:28">
      <c r="O6013" s="177"/>
      <c r="P6013" s="38"/>
      <c r="Q6013" s="38"/>
      <c r="R6013" s="178"/>
      <c r="S6013" s="38"/>
      <c r="T6013" s="178"/>
      <c r="U6013" s="38"/>
      <c r="AA6013" s="9"/>
      <c r="AB6013" s="366"/>
    </row>
    <row r="6014" spans="15:28">
      <c r="O6014" s="177"/>
      <c r="P6014" s="38"/>
      <c r="Q6014" s="38"/>
      <c r="R6014" s="178"/>
      <c r="S6014" s="38"/>
      <c r="T6014" s="178"/>
      <c r="U6014" s="38"/>
      <c r="AA6014" s="9"/>
      <c r="AB6014" s="366"/>
    </row>
    <row r="6015" spans="15:28">
      <c r="O6015" s="177"/>
      <c r="P6015" s="38"/>
      <c r="Q6015" s="38"/>
      <c r="R6015" s="178"/>
      <c r="S6015" s="38"/>
      <c r="T6015" s="178"/>
      <c r="U6015" s="38"/>
      <c r="AA6015" s="9"/>
      <c r="AB6015" s="366"/>
    </row>
    <row r="6016" spans="15:28">
      <c r="O6016" s="177"/>
      <c r="P6016" s="38"/>
      <c r="Q6016" s="38"/>
      <c r="R6016" s="178"/>
      <c r="S6016" s="38"/>
      <c r="T6016" s="178"/>
      <c r="U6016" s="38"/>
      <c r="AA6016" s="9"/>
      <c r="AB6016" s="366"/>
    </row>
    <row r="6017" spans="15:28">
      <c r="O6017" s="177"/>
      <c r="P6017" s="38"/>
      <c r="Q6017" s="38"/>
      <c r="R6017" s="178"/>
      <c r="S6017" s="38"/>
      <c r="T6017" s="178"/>
      <c r="U6017" s="38"/>
      <c r="AA6017" s="9"/>
      <c r="AB6017" s="366"/>
    </row>
    <row r="6018" spans="15:28">
      <c r="O6018" s="177"/>
      <c r="P6018" s="38"/>
      <c r="Q6018" s="38"/>
      <c r="R6018" s="178"/>
      <c r="S6018" s="38"/>
      <c r="T6018" s="178"/>
      <c r="U6018" s="38"/>
      <c r="AA6018" s="9"/>
      <c r="AB6018" s="366"/>
    </row>
    <row r="6019" spans="15:28">
      <c r="O6019" s="177"/>
      <c r="P6019" s="38"/>
      <c r="Q6019" s="38"/>
      <c r="R6019" s="178"/>
      <c r="S6019" s="38"/>
      <c r="T6019" s="178"/>
      <c r="U6019" s="38"/>
      <c r="AA6019" s="9"/>
      <c r="AB6019" s="366"/>
    </row>
    <row r="6020" spans="15:28">
      <c r="O6020" s="177"/>
      <c r="P6020" s="38"/>
      <c r="Q6020" s="38"/>
      <c r="R6020" s="178"/>
      <c r="S6020" s="38"/>
      <c r="T6020" s="178"/>
      <c r="U6020" s="38"/>
      <c r="AA6020" s="9"/>
      <c r="AB6020" s="366"/>
    </row>
    <row r="6021" spans="15:28">
      <c r="O6021" s="177"/>
      <c r="P6021" s="38"/>
      <c r="Q6021" s="38"/>
      <c r="R6021" s="178"/>
      <c r="S6021" s="38"/>
      <c r="T6021" s="178"/>
      <c r="U6021" s="38"/>
      <c r="AA6021" s="9"/>
      <c r="AB6021" s="366"/>
    </row>
    <row r="6022" spans="15:28">
      <c r="O6022" s="177"/>
      <c r="P6022" s="38"/>
      <c r="Q6022" s="38"/>
      <c r="R6022" s="178"/>
      <c r="S6022" s="38"/>
      <c r="T6022" s="178"/>
      <c r="U6022" s="38"/>
      <c r="AA6022" s="9"/>
      <c r="AB6022" s="366"/>
    </row>
    <row r="6023" spans="15:28">
      <c r="O6023" s="177"/>
      <c r="P6023" s="38"/>
      <c r="Q6023" s="38"/>
      <c r="R6023" s="178"/>
      <c r="S6023" s="38"/>
      <c r="T6023" s="178"/>
      <c r="U6023" s="38"/>
      <c r="AA6023" s="9"/>
      <c r="AB6023" s="366"/>
    </row>
    <row r="6024" spans="15:28">
      <c r="O6024" s="177"/>
      <c r="P6024" s="38"/>
      <c r="Q6024" s="38"/>
      <c r="R6024" s="178"/>
      <c r="S6024" s="38"/>
      <c r="T6024" s="178"/>
      <c r="U6024" s="38"/>
      <c r="AA6024" s="9"/>
      <c r="AB6024" s="366"/>
    </row>
    <row r="6025" spans="15:28">
      <c r="O6025" s="177"/>
      <c r="P6025" s="38"/>
      <c r="Q6025" s="38"/>
      <c r="R6025" s="178"/>
      <c r="S6025" s="38"/>
      <c r="T6025" s="178"/>
      <c r="U6025" s="38"/>
      <c r="AA6025" s="9"/>
      <c r="AB6025" s="366"/>
    </row>
    <row r="6026" spans="15:28">
      <c r="O6026" s="177"/>
      <c r="P6026" s="38"/>
      <c r="Q6026" s="38"/>
      <c r="R6026" s="178"/>
      <c r="S6026" s="38"/>
      <c r="T6026" s="178"/>
      <c r="U6026" s="38"/>
      <c r="AA6026" s="9"/>
      <c r="AB6026" s="366"/>
    </row>
    <row r="6027" spans="15:28">
      <c r="O6027" s="177"/>
      <c r="P6027" s="38"/>
      <c r="Q6027" s="38"/>
      <c r="R6027" s="178"/>
      <c r="S6027" s="38"/>
      <c r="T6027" s="178"/>
      <c r="U6027" s="38"/>
      <c r="AA6027" s="9"/>
      <c r="AB6027" s="366"/>
    </row>
    <row r="6028" spans="15:28">
      <c r="O6028" s="177"/>
      <c r="P6028" s="38"/>
      <c r="Q6028" s="38"/>
      <c r="R6028" s="178"/>
      <c r="S6028" s="38"/>
      <c r="T6028" s="178"/>
      <c r="U6028" s="38"/>
      <c r="AA6028" s="9"/>
      <c r="AB6028" s="366"/>
    </row>
    <row r="6029" spans="15:28">
      <c r="O6029" s="177"/>
      <c r="P6029" s="38"/>
      <c r="Q6029" s="38"/>
      <c r="R6029" s="178"/>
      <c r="S6029" s="38"/>
      <c r="T6029" s="178"/>
      <c r="U6029" s="38"/>
      <c r="AA6029" s="9"/>
      <c r="AB6029" s="366"/>
    </row>
    <row r="6030" spans="15:28">
      <c r="O6030" s="177"/>
      <c r="P6030" s="38"/>
      <c r="Q6030" s="38"/>
      <c r="R6030" s="178"/>
      <c r="S6030" s="38"/>
      <c r="T6030" s="178"/>
      <c r="U6030" s="38"/>
      <c r="AA6030" s="9"/>
      <c r="AB6030" s="366"/>
    </row>
    <row r="6031" spans="15:28">
      <c r="O6031" s="177"/>
      <c r="P6031" s="38"/>
      <c r="Q6031" s="38"/>
      <c r="R6031" s="178"/>
      <c r="S6031" s="38"/>
      <c r="T6031" s="178"/>
      <c r="U6031" s="38"/>
      <c r="AA6031" s="9"/>
      <c r="AB6031" s="366"/>
    </row>
    <row r="6032" spans="15:28">
      <c r="O6032" s="177"/>
      <c r="P6032" s="38"/>
      <c r="Q6032" s="38"/>
      <c r="R6032" s="178"/>
      <c r="S6032" s="38"/>
      <c r="T6032" s="178"/>
      <c r="U6032" s="38"/>
      <c r="AA6032" s="9"/>
      <c r="AB6032" s="366"/>
    </row>
    <row r="6033" spans="15:28">
      <c r="O6033" s="177"/>
      <c r="P6033" s="38"/>
      <c r="Q6033" s="38"/>
      <c r="R6033" s="178"/>
      <c r="S6033" s="38"/>
      <c r="T6033" s="178"/>
      <c r="U6033" s="38"/>
      <c r="AA6033" s="9"/>
      <c r="AB6033" s="366"/>
    </row>
    <row r="6034" spans="15:28">
      <c r="O6034" s="177"/>
      <c r="P6034" s="38"/>
      <c r="Q6034" s="38"/>
      <c r="R6034" s="178"/>
      <c r="S6034" s="38"/>
      <c r="T6034" s="178"/>
      <c r="U6034" s="38"/>
      <c r="AA6034" s="9"/>
      <c r="AB6034" s="366"/>
    </row>
    <row r="6035" spans="15:28">
      <c r="O6035" s="177"/>
      <c r="P6035" s="38"/>
      <c r="Q6035" s="38"/>
      <c r="R6035" s="178"/>
      <c r="S6035" s="38"/>
      <c r="T6035" s="178"/>
      <c r="U6035" s="38"/>
      <c r="AA6035" s="9"/>
      <c r="AB6035" s="366"/>
    </row>
    <row r="6036" spans="15:28">
      <c r="O6036" s="177"/>
      <c r="P6036" s="38"/>
      <c r="Q6036" s="38"/>
      <c r="R6036" s="178"/>
      <c r="S6036" s="38"/>
      <c r="T6036" s="178"/>
      <c r="U6036" s="38"/>
      <c r="AA6036" s="9"/>
      <c r="AB6036" s="366"/>
    </row>
    <row r="6037" spans="15:28">
      <c r="O6037" s="177"/>
      <c r="P6037" s="38"/>
      <c r="Q6037" s="38"/>
      <c r="R6037" s="178"/>
      <c r="S6037" s="38"/>
      <c r="T6037" s="178"/>
      <c r="U6037" s="38"/>
      <c r="AA6037" s="9"/>
      <c r="AB6037" s="366"/>
    </row>
    <row r="6038" spans="15:28">
      <c r="O6038" s="177"/>
      <c r="P6038" s="38"/>
      <c r="Q6038" s="38"/>
      <c r="R6038" s="178"/>
      <c r="S6038" s="38"/>
      <c r="T6038" s="178"/>
      <c r="U6038" s="38"/>
      <c r="AA6038" s="9"/>
      <c r="AB6038" s="366"/>
    </row>
    <row r="6039" spans="15:28">
      <c r="O6039" s="177"/>
      <c r="P6039" s="38"/>
      <c r="Q6039" s="38"/>
      <c r="R6039" s="178"/>
      <c r="S6039" s="38"/>
      <c r="T6039" s="178"/>
      <c r="U6039" s="38"/>
      <c r="AA6039" s="9"/>
      <c r="AB6039" s="366"/>
    </row>
    <row r="6040" spans="15:28">
      <c r="O6040" s="177"/>
      <c r="P6040" s="38"/>
      <c r="Q6040" s="38"/>
      <c r="R6040" s="178"/>
      <c r="S6040" s="38"/>
      <c r="T6040" s="178"/>
      <c r="U6040" s="38"/>
      <c r="AA6040" s="9"/>
      <c r="AB6040" s="366"/>
    </row>
    <row r="6041" spans="15:28">
      <c r="O6041" s="177"/>
      <c r="P6041" s="38"/>
      <c r="Q6041" s="38"/>
      <c r="R6041" s="178"/>
      <c r="S6041" s="38"/>
      <c r="T6041" s="178"/>
      <c r="U6041" s="38"/>
      <c r="AA6041" s="9"/>
      <c r="AB6041" s="366"/>
    </row>
    <row r="6042" spans="15:28">
      <c r="O6042" s="177"/>
      <c r="P6042" s="38"/>
      <c r="Q6042" s="38"/>
      <c r="R6042" s="178"/>
      <c r="S6042" s="38"/>
      <c r="T6042" s="178"/>
      <c r="U6042" s="38"/>
      <c r="AA6042" s="9"/>
      <c r="AB6042" s="366"/>
    </row>
    <row r="6043" spans="15:28">
      <c r="O6043" s="177"/>
      <c r="P6043" s="38"/>
      <c r="Q6043" s="38"/>
      <c r="R6043" s="178"/>
      <c r="S6043" s="38"/>
      <c r="T6043" s="178"/>
      <c r="U6043" s="38"/>
      <c r="AA6043" s="9"/>
      <c r="AB6043" s="366"/>
    </row>
    <row r="6044" spans="15:28">
      <c r="O6044" s="177"/>
      <c r="P6044" s="38"/>
      <c r="Q6044" s="38"/>
      <c r="R6044" s="178"/>
      <c r="S6044" s="38"/>
      <c r="T6044" s="178"/>
      <c r="U6044" s="38"/>
      <c r="AA6044" s="9"/>
      <c r="AB6044" s="366"/>
    </row>
    <row r="6045" spans="15:28">
      <c r="O6045" s="177"/>
      <c r="P6045" s="38"/>
      <c r="Q6045" s="38"/>
      <c r="R6045" s="178"/>
      <c r="S6045" s="38"/>
      <c r="T6045" s="178"/>
      <c r="U6045" s="38"/>
      <c r="AA6045" s="9"/>
      <c r="AB6045" s="366"/>
    </row>
    <row r="6046" spans="15:28">
      <c r="O6046" s="177"/>
      <c r="P6046" s="38"/>
      <c r="Q6046" s="38"/>
      <c r="R6046" s="178"/>
      <c r="S6046" s="38"/>
      <c r="T6046" s="178"/>
      <c r="U6046" s="38"/>
      <c r="AA6046" s="9"/>
      <c r="AB6046" s="366"/>
    </row>
    <row r="6047" spans="15:28">
      <c r="O6047" s="177"/>
      <c r="P6047" s="38"/>
      <c r="Q6047" s="38"/>
      <c r="R6047" s="178"/>
      <c r="S6047" s="38"/>
      <c r="T6047" s="178"/>
      <c r="U6047" s="38"/>
      <c r="AA6047" s="9"/>
      <c r="AB6047" s="366"/>
    </row>
    <row r="6048" spans="15:28">
      <c r="O6048" s="177"/>
      <c r="P6048" s="38"/>
      <c r="Q6048" s="38"/>
      <c r="R6048" s="178"/>
      <c r="S6048" s="38"/>
      <c r="T6048" s="178"/>
      <c r="U6048" s="38"/>
      <c r="AA6048" s="9"/>
      <c r="AB6048" s="366"/>
    </row>
    <row r="6049" spans="15:28">
      <c r="O6049" s="177"/>
      <c r="P6049" s="38"/>
      <c r="Q6049" s="38"/>
      <c r="R6049" s="178"/>
      <c r="S6049" s="38"/>
      <c r="T6049" s="178"/>
      <c r="U6049" s="38"/>
      <c r="AA6049" s="9"/>
      <c r="AB6049" s="366"/>
    </row>
    <row r="6050" spans="15:28">
      <c r="O6050" s="177"/>
      <c r="P6050" s="38"/>
      <c r="Q6050" s="38"/>
      <c r="R6050" s="178"/>
      <c r="S6050" s="38"/>
      <c r="T6050" s="178"/>
      <c r="U6050" s="38"/>
      <c r="AA6050" s="9"/>
      <c r="AB6050" s="366"/>
    </row>
    <row r="6051" spans="15:28">
      <c r="O6051" s="177"/>
      <c r="P6051" s="38"/>
      <c r="Q6051" s="38"/>
      <c r="R6051" s="178"/>
      <c r="S6051" s="38"/>
      <c r="T6051" s="178"/>
      <c r="U6051" s="38"/>
      <c r="AA6051" s="9"/>
      <c r="AB6051" s="366"/>
    </row>
    <row r="6052" spans="15:28">
      <c r="O6052" s="177"/>
      <c r="P6052" s="38"/>
      <c r="Q6052" s="38"/>
      <c r="R6052" s="178"/>
      <c r="S6052" s="38"/>
      <c r="T6052" s="178"/>
      <c r="U6052" s="38"/>
      <c r="AA6052" s="9"/>
      <c r="AB6052" s="366"/>
    </row>
    <row r="6053" spans="15:28">
      <c r="O6053" s="177"/>
      <c r="P6053" s="38"/>
      <c r="Q6053" s="38"/>
      <c r="R6053" s="178"/>
      <c r="S6053" s="38"/>
      <c r="T6053" s="178"/>
      <c r="U6053" s="38"/>
      <c r="AA6053" s="9"/>
      <c r="AB6053" s="366"/>
    </row>
    <row r="6054" spans="15:28">
      <c r="O6054" s="177"/>
      <c r="P6054" s="38"/>
      <c r="Q6054" s="38"/>
      <c r="R6054" s="178"/>
      <c r="S6054" s="38"/>
      <c r="T6054" s="178"/>
      <c r="U6054" s="38"/>
      <c r="AA6054" s="9"/>
      <c r="AB6054" s="366"/>
    </row>
    <row r="6055" spans="15:28">
      <c r="O6055" s="177"/>
      <c r="P6055" s="38"/>
      <c r="Q6055" s="38"/>
      <c r="R6055" s="178"/>
      <c r="S6055" s="38"/>
      <c r="T6055" s="178"/>
      <c r="U6055" s="38"/>
      <c r="AA6055" s="9"/>
      <c r="AB6055" s="366"/>
    </row>
    <row r="6056" spans="15:28">
      <c r="O6056" s="177"/>
      <c r="P6056" s="38"/>
      <c r="Q6056" s="38"/>
      <c r="R6056" s="178"/>
      <c r="S6056" s="38"/>
      <c r="T6056" s="178"/>
      <c r="U6056" s="38"/>
      <c r="AA6056" s="9"/>
      <c r="AB6056" s="366"/>
    </row>
    <row r="6057" spans="15:28">
      <c r="O6057" s="177"/>
      <c r="P6057" s="38"/>
      <c r="Q6057" s="38"/>
      <c r="R6057" s="178"/>
      <c r="S6057" s="38"/>
      <c r="T6057" s="178"/>
      <c r="U6057" s="38"/>
      <c r="AA6057" s="9"/>
      <c r="AB6057" s="366"/>
    </row>
    <row r="6058" spans="15:28">
      <c r="O6058" s="177"/>
      <c r="P6058" s="38"/>
      <c r="Q6058" s="38"/>
      <c r="R6058" s="178"/>
      <c r="S6058" s="38"/>
      <c r="T6058" s="178"/>
      <c r="U6058" s="38"/>
      <c r="AA6058" s="9"/>
      <c r="AB6058" s="366"/>
    </row>
    <row r="6059" spans="15:28">
      <c r="O6059" s="177"/>
      <c r="P6059" s="38"/>
      <c r="Q6059" s="38"/>
      <c r="R6059" s="178"/>
      <c r="S6059" s="38"/>
      <c r="T6059" s="178"/>
      <c r="U6059" s="38"/>
      <c r="AA6059" s="9"/>
      <c r="AB6059" s="366"/>
    </row>
    <row r="6060" spans="15:28">
      <c r="O6060" s="177"/>
      <c r="P6060" s="38"/>
      <c r="Q6060" s="38"/>
      <c r="R6060" s="178"/>
      <c r="S6060" s="38"/>
      <c r="T6060" s="178"/>
      <c r="U6060" s="38"/>
      <c r="AA6060" s="9"/>
      <c r="AB6060" s="366"/>
    </row>
    <row r="6061" spans="15:28">
      <c r="O6061" s="177"/>
      <c r="P6061" s="38"/>
      <c r="Q6061" s="38"/>
      <c r="R6061" s="178"/>
      <c r="S6061" s="38"/>
      <c r="T6061" s="178"/>
      <c r="U6061" s="38"/>
      <c r="AA6061" s="9"/>
      <c r="AB6061" s="366"/>
    </row>
    <row r="6062" spans="15:28">
      <c r="O6062" s="177"/>
      <c r="P6062" s="38"/>
      <c r="Q6062" s="38"/>
      <c r="R6062" s="178"/>
      <c r="S6062" s="38"/>
      <c r="T6062" s="178"/>
      <c r="U6062" s="38"/>
      <c r="AA6062" s="9"/>
      <c r="AB6062" s="366"/>
    </row>
    <row r="6063" spans="15:28">
      <c r="O6063" s="177"/>
      <c r="P6063" s="38"/>
      <c r="Q6063" s="38"/>
      <c r="R6063" s="178"/>
      <c r="S6063" s="38"/>
      <c r="T6063" s="178"/>
      <c r="U6063" s="38"/>
      <c r="AA6063" s="9"/>
      <c r="AB6063" s="366"/>
    </row>
    <row r="6064" spans="15:28">
      <c r="O6064" s="177"/>
      <c r="P6064" s="38"/>
      <c r="Q6064" s="38"/>
      <c r="R6064" s="178"/>
      <c r="S6064" s="38"/>
      <c r="T6064" s="178"/>
      <c r="U6064" s="38"/>
      <c r="AA6064" s="9"/>
      <c r="AB6064" s="366"/>
    </row>
    <row r="6065" spans="15:28">
      <c r="O6065" s="177"/>
      <c r="P6065" s="38"/>
      <c r="Q6065" s="38"/>
      <c r="R6065" s="178"/>
      <c r="S6065" s="38"/>
      <c r="T6065" s="178"/>
      <c r="U6065" s="38"/>
      <c r="AA6065" s="9"/>
      <c r="AB6065" s="366"/>
    </row>
    <row r="6066" spans="15:28">
      <c r="O6066" s="177"/>
      <c r="P6066" s="38"/>
      <c r="Q6066" s="38"/>
      <c r="R6066" s="178"/>
      <c r="S6066" s="38"/>
      <c r="T6066" s="178"/>
      <c r="U6066" s="38"/>
      <c r="AA6066" s="9"/>
      <c r="AB6066" s="366"/>
    </row>
    <row r="6067" spans="15:28">
      <c r="O6067" s="177"/>
      <c r="P6067" s="38"/>
      <c r="Q6067" s="38"/>
      <c r="R6067" s="178"/>
      <c r="S6067" s="38"/>
      <c r="T6067" s="178"/>
      <c r="U6067" s="38"/>
      <c r="AA6067" s="9"/>
      <c r="AB6067" s="366"/>
    </row>
    <row r="6068" spans="15:28">
      <c r="O6068" s="177"/>
      <c r="P6068" s="38"/>
      <c r="Q6068" s="38"/>
      <c r="R6068" s="178"/>
      <c r="S6068" s="38"/>
      <c r="T6068" s="178"/>
      <c r="U6068" s="38"/>
      <c r="AA6068" s="9"/>
      <c r="AB6068" s="366"/>
    </row>
    <row r="6069" spans="15:28">
      <c r="O6069" s="177"/>
      <c r="P6069" s="38"/>
      <c r="Q6069" s="38"/>
      <c r="R6069" s="178"/>
      <c r="S6069" s="38"/>
      <c r="T6069" s="178"/>
      <c r="U6069" s="38"/>
      <c r="AA6069" s="9"/>
      <c r="AB6069" s="366"/>
    </row>
    <row r="6070" spans="15:28">
      <c r="O6070" s="177"/>
      <c r="P6070" s="38"/>
      <c r="Q6070" s="38"/>
      <c r="R6070" s="178"/>
      <c r="S6070" s="38"/>
      <c r="T6070" s="178"/>
      <c r="U6070" s="38"/>
      <c r="AA6070" s="9"/>
      <c r="AB6070" s="366"/>
    </row>
    <row r="6071" spans="15:28">
      <c r="O6071" s="177"/>
      <c r="P6071" s="38"/>
      <c r="Q6071" s="38"/>
      <c r="R6071" s="178"/>
      <c r="S6071" s="38"/>
      <c r="T6071" s="178"/>
      <c r="U6071" s="38"/>
      <c r="AA6071" s="9"/>
      <c r="AB6071" s="366"/>
    </row>
    <row r="6072" spans="15:28">
      <c r="O6072" s="177"/>
      <c r="P6072" s="38"/>
      <c r="Q6072" s="38"/>
      <c r="R6072" s="178"/>
      <c r="S6072" s="38"/>
      <c r="T6072" s="178"/>
      <c r="U6072" s="38"/>
      <c r="AA6072" s="9"/>
      <c r="AB6072" s="366"/>
    </row>
    <row r="6073" spans="15:28">
      <c r="O6073" s="177"/>
      <c r="P6073" s="38"/>
      <c r="Q6073" s="38"/>
      <c r="R6073" s="178"/>
      <c r="S6073" s="38"/>
      <c r="T6073" s="178"/>
      <c r="U6073" s="38"/>
      <c r="AA6073" s="9"/>
      <c r="AB6073" s="366"/>
    </row>
    <row r="6074" spans="15:28">
      <c r="O6074" s="177"/>
      <c r="P6074" s="38"/>
      <c r="Q6074" s="38"/>
      <c r="R6074" s="178"/>
      <c r="S6074" s="38"/>
      <c r="T6074" s="178"/>
      <c r="U6074" s="38"/>
      <c r="AA6074" s="9"/>
      <c r="AB6074" s="366"/>
    </row>
    <row r="6075" spans="15:28">
      <c r="O6075" s="177"/>
      <c r="P6075" s="38"/>
      <c r="Q6075" s="38"/>
      <c r="R6075" s="178"/>
      <c r="S6075" s="38"/>
      <c r="T6075" s="178"/>
      <c r="U6075" s="38"/>
      <c r="AA6075" s="9"/>
      <c r="AB6075" s="366"/>
    </row>
    <row r="6076" spans="15:28">
      <c r="O6076" s="177"/>
      <c r="P6076" s="38"/>
      <c r="Q6076" s="38"/>
      <c r="R6076" s="178"/>
      <c r="S6076" s="38"/>
      <c r="T6076" s="178"/>
      <c r="U6076" s="38"/>
      <c r="AA6076" s="9"/>
      <c r="AB6076" s="366"/>
    </row>
    <row r="6077" spans="15:28">
      <c r="O6077" s="177"/>
      <c r="P6077" s="38"/>
      <c r="Q6077" s="38"/>
      <c r="R6077" s="178"/>
      <c r="S6077" s="38"/>
      <c r="T6077" s="178"/>
      <c r="U6077" s="38"/>
      <c r="AA6077" s="9"/>
      <c r="AB6077" s="366"/>
    </row>
    <row r="6078" spans="15:28">
      <c r="O6078" s="177"/>
      <c r="P6078" s="38"/>
      <c r="Q6078" s="38"/>
      <c r="R6078" s="178"/>
      <c r="S6078" s="38"/>
      <c r="T6078" s="178"/>
      <c r="U6078" s="38"/>
      <c r="AA6078" s="9"/>
      <c r="AB6078" s="366"/>
    </row>
    <row r="6079" spans="15:28">
      <c r="O6079" s="177"/>
      <c r="P6079" s="38"/>
      <c r="Q6079" s="38"/>
      <c r="R6079" s="178"/>
      <c r="S6079" s="38"/>
      <c r="T6079" s="178"/>
      <c r="U6079" s="38"/>
      <c r="AA6079" s="9"/>
      <c r="AB6079" s="366"/>
    </row>
    <row r="6080" spans="15:28">
      <c r="O6080" s="177"/>
      <c r="P6080" s="38"/>
      <c r="Q6080" s="38"/>
      <c r="R6080" s="178"/>
      <c r="S6080" s="38"/>
      <c r="T6080" s="178"/>
      <c r="U6080" s="38"/>
      <c r="AA6080" s="9"/>
      <c r="AB6080" s="366"/>
    </row>
    <row r="6081" spans="15:28">
      <c r="O6081" s="177"/>
      <c r="P6081" s="38"/>
      <c r="Q6081" s="38"/>
      <c r="R6081" s="178"/>
      <c r="S6081" s="38"/>
      <c r="T6081" s="178"/>
      <c r="U6081" s="38"/>
      <c r="AA6081" s="9"/>
      <c r="AB6081" s="366"/>
    </row>
    <row r="6082" spans="15:28">
      <c r="O6082" s="177"/>
      <c r="P6082" s="38"/>
      <c r="Q6082" s="38"/>
      <c r="R6082" s="178"/>
      <c r="S6082" s="38"/>
      <c r="T6082" s="178"/>
      <c r="U6082" s="38"/>
      <c r="AA6082" s="9"/>
      <c r="AB6082" s="366"/>
    </row>
    <row r="6083" spans="15:28">
      <c r="O6083" s="177"/>
      <c r="P6083" s="38"/>
      <c r="Q6083" s="38"/>
      <c r="R6083" s="178"/>
      <c r="S6083" s="38"/>
      <c r="T6083" s="178"/>
      <c r="U6083" s="38"/>
      <c r="AA6083" s="9"/>
      <c r="AB6083" s="366"/>
    </row>
    <row r="6084" spans="15:28">
      <c r="O6084" s="177"/>
      <c r="P6084" s="38"/>
      <c r="Q6084" s="38"/>
      <c r="R6084" s="178"/>
      <c r="S6084" s="38"/>
      <c r="T6084" s="178"/>
      <c r="U6084" s="38"/>
      <c r="AA6084" s="9"/>
      <c r="AB6084" s="366"/>
    </row>
    <row r="6085" spans="15:28">
      <c r="O6085" s="177"/>
      <c r="P6085" s="38"/>
      <c r="Q6085" s="38"/>
      <c r="R6085" s="178"/>
      <c r="S6085" s="38"/>
      <c r="T6085" s="178"/>
      <c r="U6085" s="38"/>
      <c r="AA6085" s="9"/>
      <c r="AB6085" s="366"/>
    </row>
    <row r="6086" spans="15:28">
      <c r="O6086" s="177"/>
      <c r="P6086" s="38"/>
      <c r="Q6086" s="38"/>
      <c r="R6086" s="178"/>
      <c r="S6086" s="38"/>
      <c r="T6086" s="178"/>
      <c r="U6086" s="38"/>
      <c r="AA6086" s="9"/>
      <c r="AB6086" s="366"/>
    </row>
    <row r="6087" spans="15:28">
      <c r="O6087" s="177"/>
      <c r="P6087" s="38"/>
      <c r="Q6087" s="38"/>
      <c r="R6087" s="178"/>
      <c r="S6087" s="38"/>
      <c r="T6087" s="178"/>
      <c r="U6087" s="38"/>
      <c r="AA6087" s="9"/>
      <c r="AB6087" s="366"/>
    </row>
    <row r="6088" spans="15:28">
      <c r="O6088" s="177"/>
      <c r="P6088" s="38"/>
      <c r="Q6088" s="38"/>
      <c r="R6088" s="178"/>
      <c r="S6088" s="38"/>
      <c r="T6088" s="178"/>
      <c r="U6088" s="38"/>
      <c r="AA6088" s="9"/>
      <c r="AB6088" s="366"/>
    </row>
    <row r="6089" spans="15:28">
      <c r="O6089" s="177"/>
      <c r="P6089" s="38"/>
      <c r="Q6089" s="38"/>
      <c r="R6089" s="178"/>
      <c r="S6089" s="38"/>
      <c r="T6089" s="178"/>
      <c r="U6089" s="38"/>
      <c r="AA6089" s="9"/>
      <c r="AB6089" s="366"/>
    </row>
    <row r="6090" spans="15:28">
      <c r="O6090" s="177"/>
      <c r="P6090" s="38"/>
      <c r="Q6090" s="38"/>
      <c r="R6090" s="178"/>
      <c r="S6090" s="38"/>
      <c r="T6090" s="178"/>
      <c r="U6090" s="38"/>
      <c r="AA6090" s="9"/>
      <c r="AB6090" s="366"/>
    </row>
    <row r="6091" spans="15:28">
      <c r="O6091" s="177"/>
      <c r="P6091" s="38"/>
      <c r="Q6091" s="38"/>
      <c r="R6091" s="178"/>
      <c r="S6091" s="38"/>
      <c r="T6091" s="178"/>
      <c r="U6091" s="38"/>
      <c r="AA6091" s="9"/>
      <c r="AB6091" s="366"/>
    </row>
    <row r="6092" spans="15:28">
      <c r="O6092" s="177"/>
      <c r="P6092" s="38"/>
      <c r="Q6092" s="38"/>
      <c r="R6092" s="178"/>
      <c r="S6092" s="38"/>
      <c r="T6092" s="178"/>
      <c r="U6092" s="38"/>
      <c r="AA6092" s="9"/>
      <c r="AB6092" s="366"/>
    </row>
    <row r="6093" spans="15:28">
      <c r="O6093" s="177"/>
      <c r="P6093" s="38"/>
      <c r="Q6093" s="38"/>
      <c r="R6093" s="178"/>
      <c r="S6093" s="38"/>
      <c r="T6093" s="178"/>
      <c r="U6093" s="38"/>
      <c r="AA6093" s="9"/>
      <c r="AB6093" s="366"/>
    </row>
    <row r="6094" spans="15:28">
      <c r="O6094" s="177"/>
      <c r="P6094" s="38"/>
      <c r="Q6094" s="38"/>
      <c r="R6094" s="178"/>
      <c r="S6094" s="38"/>
      <c r="T6094" s="178"/>
      <c r="U6094" s="38"/>
      <c r="AA6094" s="9"/>
      <c r="AB6094" s="366"/>
    </row>
    <row r="6095" spans="15:28">
      <c r="O6095" s="177"/>
      <c r="P6095" s="38"/>
      <c r="Q6095" s="38"/>
      <c r="R6095" s="178"/>
      <c r="S6095" s="38"/>
      <c r="T6095" s="178"/>
      <c r="U6095" s="38"/>
      <c r="AA6095" s="9"/>
      <c r="AB6095" s="366"/>
    </row>
    <row r="6096" spans="15:28">
      <c r="O6096" s="177"/>
      <c r="P6096" s="38"/>
      <c r="Q6096" s="38"/>
      <c r="R6096" s="178"/>
      <c r="S6096" s="38"/>
      <c r="T6096" s="178"/>
      <c r="U6096" s="38"/>
      <c r="AA6096" s="9"/>
      <c r="AB6096" s="366"/>
    </row>
    <row r="6097" spans="15:28">
      <c r="O6097" s="177"/>
      <c r="P6097" s="38"/>
      <c r="Q6097" s="38"/>
      <c r="R6097" s="178"/>
      <c r="S6097" s="38"/>
      <c r="T6097" s="178"/>
      <c r="U6097" s="38"/>
      <c r="AA6097" s="9"/>
      <c r="AB6097" s="366"/>
    </row>
    <row r="6098" spans="15:28">
      <c r="O6098" s="177"/>
      <c r="P6098" s="38"/>
      <c r="Q6098" s="38"/>
      <c r="R6098" s="178"/>
      <c r="S6098" s="38"/>
      <c r="T6098" s="178"/>
      <c r="U6098" s="38"/>
      <c r="AA6098" s="9"/>
      <c r="AB6098" s="366"/>
    </row>
    <row r="6099" spans="15:28">
      <c r="O6099" s="177"/>
      <c r="P6099" s="38"/>
      <c r="Q6099" s="38"/>
      <c r="R6099" s="178"/>
      <c r="S6099" s="38"/>
      <c r="T6099" s="178"/>
      <c r="U6099" s="38"/>
      <c r="AA6099" s="9"/>
      <c r="AB6099" s="366"/>
    </row>
    <row r="6100" spans="15:28">
      <c r="O6100" s="177"/>
      <c r="P6100" s="38"/>
      <c r="Q6100" s="38"/>
      <c r="R6100" s="178"/>
      <c r="S6100" s="38"/>
      <c r="T6100" s="178"/>
      <c r="U6100" s="38"/>
      <c r="AA6100" s="9"/>
      <c r="AB6100" s="366"/>
    </row>
    <row r="6101" spans="15:28">
      <c r="O6101" s="177"/>
      <c r="P6101" s="38"/>
      <c r="Q6101" s="38"/>
      <c r="R6101" s="178"/>
      <c r="S6101" s="38"/>
      <c r="T6101" s="178"/>
      <c r="U6101" s="38"/>
      <c r="AA6101" s="9"/>
      <c r="AB6101" s="366"/>
    </row>
    <row r="6102" spans="15:28">
      <c r="O6102" s="177"/>
      <c r="P6102" s="38"/>
      <c r="Q6102" s="38"/>
      <c r="R6102" s="178"/>
      <c r="S6102" s="38"/>
      <c r="T6102" s="178"/>
      <c r="U6102" s="38"/>
      <c r="AA6102" s="9"/>
      <c r="AB6102" s="366"/>
    </row>
    <row r="6103" spans="15:28">
      <c r="O6103" s="177"/>
      <c r="P6103" s="38"/>
      <c r="Q6103" s="38"/>
      <c r="R6103" s="178"/>
      <c r="S6103" s="38"/>
      <c r="T6103" s="178"/>
      <c r="U6103" s="38"/>
      <c r="AA6103" s="9"/>
      <c r="AB6103" s="366"/>
    </row>
    <row r="6104" spans="15:28">
      <c r="O6104" s="177"/>
      <c r="P6104" s="38"/>
      <c r="Q6104" s="38"/>
      <c r="R6104" s="178"/>
      <c r="S6104" s="38"/>
      <c r="T6104" s="178"/>
      <c r="U6104" s="38"/>
      <c r="AA6104" s="9"/>
      <c r="AB6104" s="366"/>
    </row>
    <row r="6105" spans="15:28">
      <c r="O6105" s="177"/>
      <c r="P6105" s="38"/>
      <c r="Q6105" s="38"/>
      <c r="R6105" s="178"/>
      <c r="S6105" s="38"/>
      <c r="T6105" s="178"/>
      <c r="U6105" s="38"/>
      <c r="AA6105" s="9"/>
      <c r="AB6105" s="366"/>
    </row>
    <row r="6106" spans="15:28">
      <c r="O6106" s="177"/>
      <c r="P6106" s="38"/>
      <c r="Q6106" s="38"/>
      <c r="R6106" s="178"/>
      <c r="S6106" s="38"/>
      <c r="T6106" s="178"/>
      <c r="U6106" s="38"/>
      <c r="AA6106" s="9"/>
      <c r="AB6106" s="366"/>
    </row>
    <row r="6107" spans="15:28">
      <c r="O6107" s="177"/>
      <c r="P6107" s="38"/>
      <c r="Q6107" s="38"/>
      <c r="R6107" s="178"/>
      <c r="S6107" s="38"/>
      <c r="T6107" s="178"/>
      <c r="U6107" s="38"/>
      <c r="AA6107" s="9"/>
      <c r="AB6107" s="366"/>
    </row>
    <row r="6108" spans="15:28">
      <c r="O6108" s="177"/>
      <c r="P6108" s="38"/>
      <c r="Q6108" s="38"/>
      <c r="R6108" s="178"/>
      <c r="S6108" s="38"/>
      <c r="T6108" s="178"/>
      <c r="U6108" s="38"/>
      <c r="AA6108" s="9"/>
      <c r="AB6108" s="366"/>
    </row>
    <row r="6109" spans="15:28">
      <c r="O6109" s="177"/>
      <c r="P6109" s="38"/>
      <c r="Q6109" s="38"/>
      <c r="R6109" s="178"/>
      <c r="S6109" s="38"/>
      <c r="T6109" s="178"/>
      <c r="U6109" s="38"/>
      <c r="AA6109" s="9"/>
      <c r="AB6109" s="366"/>
    </row>
    <row r="6110" spans="15:28">
      <c r="O6110" s="177"/>
      <c r="P6110" s="38"/>
      <c r="Q6110" s="38"/>
      <c r="R6110" s="178"/>
      <c r="S6110" s="38"/>
      <c r="T6110" s="178"/>
      <c r="U6110" s="38"/>
      <c r="AA6110" s="9"/>
      <c r="AB6110" s="366"/>
    </row>
    <row r="6111" spans="15:28">
      <c r="O6111" s="177"/>
      <c r="P6111" s="38"/>
      <c r="Q6111" s="38"/>
      <c r="R6111" s="178"/>
      <c r="S6111" s="38"/>
      <c r="T6111" s="178"/>
      <c r="U6111" s="38"/>
      <c r="AA6111" s="9"/>
      <c r="AB6111" s="366"/>
    </row>
    <row r="6112" spans="15:28">
      <c r="O6112" s="177"/>
      <c r="P6112" s="38"/>
      <c r="Q6112" s="38"/>
      <c r="R6112" s="178"/>
      <c r="S6112" s="38"/>
      <c r="T6112" s="178"/>
      <c r="U6112" s="38"/>
      <c r="AA6112" s="9"/>
      <c r="AB6112" s="366"/>
    </row>
    <row r="6113" spans="15:28">
      <c r="O6113" s="177"/>
      <c r="P6113" s="38"/>
      <c r="Q6113" s="38"/>
      <c r="R6113" s="178"/>
      <c r="S6113" s="38"/>
      <c r="T6113" s="178"/>
      <c r="U6113" s="38"/>
      <c r="AA6113" s="9"/>
      <c r="AB6113" s="366"/>
    </row>
    <row r="6114" spans="15:28">
      <c r="O6114" s="177"/>
      <c r="P6114" s="38"/>
      <c r="Q6114" s="38"/>
      <c r="R6114" s="178"/>
      <c r="S6114" s="38"/>
      <c r="T6114" s="178"/>
      <c r="U6114" s="38"/>
      <c r="AA6114" s="9"/>
      <c r="AB6114" s="366"/>
    </row>
    <row r="6115" spans="15:28">
      <c r="O6115" s="177"/>
      <c r="P6115" s="38"/>
      <c r="Q6115" s="38"/>
      <c r="R6115" s="178"/>
      <c r="S6115" s="38"/>
      <c r="T6115" s="178"/>
      <c r="U6115" s="38"/>
      <c r="AA6115" s="9"/>
      <c r="AB6115" s="366"/>
    </row>
    <row r="6116" spans="15:28">
      <c r="O6116" s="177"/>
      <c r="P6116" s="38"/>
      <c r="Q6116" s="38"/>
      <c r="R6116" s="178"/>
      <c r="S6116" s="38"/>
      <c r="T6116" s="178"/>
      <c r="U6116" s="38"/>
      <c r="AA6116" s="9"/>
      <c r="AB6116" s="366"/>
    </row>
    <row r="6117" spans="15:28">
      <c r="O6117" s="177"/>
      <c r="P6117" s="38"/>
      <c r="Q6117" s="38"/>
      <c r="R6117" s="178"/>
      <c r="S6117" s="38"/>
      <c r="T6117" s="178"/>
      <c r="U6117" s="38"/>
      <c r="AA6117" s="9"/>
      <c r="AB6117" s="366"/>
    </row>
    <row r="6118" spans="15:28">
      <c r="O6118" s="177"/>
      <c r="P6118" s="38"/>
      <c r="Q6118" s="38"/>
      <c r="R6118" s="178"/>
      <c r="S6118" s="38"/>
      <c r="T6118" s="178"/>
      <c r="U6118" s="38"/>
      <c r="AA6118" s="9"/>
      <c r="AB6118" s="366"/>
    </row>
    <row r="6119" spans="15:28">
      <c r="O6119" s="177"/>
      <c r="P6119" s="38"/>
      <c r="Q6119" s="38"/>
      <c r="R6119" s="178"/>
      <c r="S6119" s="38"/>
      <c r="T6119" s="178"/>
      <c r="U6119" s="38"/>
      <c r="AA6119" s="9"/>
      <c r="AB6119" s="366"/>
    </row>
    <row r="6120" spans="15:28">
      <c r="O6120" s="177"/>
      <c r="P6120" s="38"/>
      <c r="Q6120" s="38"/>
      <c r="R6120" s="178"/>
      <c r="S6120" s="38"/>
      <c r="T6120" s="178"/>
      <c r="U6120" s="38"/>
      <c r="AA6120" s="9"/>
      <c r="AB6120" s="366"/>
    </row>
    <row r="6121" spans="15:28">
      <c r="O6121" s="177"/>
      <c r="P6121" s="38"/>
      <c r="Q6121" s="38"/>
      <c r="R6121" s="178"/>
      <c r="S6121" s="38"/>
      <c r="T6121" s="178"/>
      <c r="U6121" s="38"/>
      <c r="AA6121" s="9"/>
      <c r="AB6121" s="366"/>
    </row>
    <row r="6122" spans="15:28">
      <c r="O6122" s="177"/>
      <c r="P6122" s="38"/>
      <c r="Q6122" s="38"/>
      <c r="R6122" s="178"/>
      <c r="S6122" s="38"/>
      <c r="T6122" s="178"/>
      <c r="U6122" s="38"/>
      <c r="AA6122" s="9"/>
      <c r="AB6122" s="366"/>
    </row>
    <row r="6123" spans="15:28">
      <c r="O6123" s="177"/>
      <c r="P6123" s="38"/>
      <c r="Q6123" s="38"/>
      <c r="R6123" s="178"/>
      <c r="S6123" s="38"/>
      <c r="T6123" s="178"/>
      <c r="U6123" s="38"/>
      <c r="AA6123" s="9"/>
      <c r="AB6123" s="366"/>
    </row>
    <row r="6124" spans="15:28">
      <c r="O6124" s="177"/>
      <c r="P6124" s="38"/>
      <c r="Q6124" s="38"/>
      <c r="R6124" s="178"/>
      <c r="S6124" s="38"/>
      <c r="T6124" s="178"/>
      <c r="U6124" s="38"/>
      <c r="AA6124" s="9"/>
      <c r="AB6124" s="366"/>
    </row>
    <row r="6125" spans="15:28">
      <c r="O6125" s="177"/>
      <c r="P6125" s="38"/>
      <c r="Q6125" s="38"/>
      <c r="R6125" s="178"/>
      <c r="S6125" s="38"/>
      <c r="T6125" s="178"/>
      <c r="U6125" s="38"/>
      <c r="AA6125" s="9"/>
      <c r="AB6125" s="366"/>
    </row>
    <row r="6126" spans="15:28">
      <c r="O6126" s="177"/>
      <c r="P6126" s="38"/>
      <c r="Q6126" s="38"/>
      <c r="R6126" s="178"/>
      <c r="S6126" s="38"/>
      <c r="T6126" s="178"/>
      <c r="U6126" s="38"/>
      <c r="AA6126" s="9"/>
      <c r="AB6126" s="366"/>
    </row>
    <row r="6127" spans="15:28">
      <c r="O6127" s="177"/>
      <c r="P6127" s="38"/>
      <c r="Q6127" s="38"/>
      <c r="R6127" s="178"/>
      <c r="S6127" s="38"/>
      <c r="T6127" s="178"/>
      <c r="U6127" s="38"/>
      <c r="AA6127" s="9"/>
      <c r="AB6127" s="366"/>
    </row>
    <row r="6128" spans="15:28">
      <c r="O6128" s="177"/>
      <c r="P6128" s="38"/>
      <c r="Q6128" s="38"/>
      <c r="R6128" s="178"/>
      <c r="S6128" s="38"/>
      <c r="T6128" s="178"/>
      <c r="U6128" s="38"/>
      <c r="AA6128" s="9"/>
      <c r="AB6128" s="366"/>
    </row>
    <row r="6129" spans="15:28">
      <c r="O6129" s="177"/>
      <c r="P6129" s="38"/>
      <c r="Q6129" s="38"/>
      <c r="R6129" s="178"/>
      <c r="S6129" s="38"/>
      <c r="T6129" s="178"/>
      <c r="U6129" s="38"/>
      <c r="AA6129" s="9"/>
      <c r="AB6129" s="366"/>
    </row>
    <row r="6130" spans="15:28">
      <c r="O6130" s="177"/>
      <c r="P6130" s="38"/>
      <c r="Q6130" s="38"/>
      <c r="R6130" s="178"/>
      <c r="S6130" s="38"/>
      <c r="T6130" s="178"/>
      <c r="U6130" s="38"/>
      <c r="AA6130" s="9"/>
      <c r="AB6130" s="366"/>
    </row>
    <row r="6131" spans="15:28">
      <c r="O6131" s="177"/>
      <c r="P6131" s="38"/>
      <c r="Q6131" s="38"/>
      <c r="R6131" s="178"/>
      <c r="S6131" s="38"/>
      <c r="T6131" s="178"/>
      <c r="U6131" s="38"/>
      <c r="AA6131" s="9"/>
      <c r="AB6131" s="366"/>
    </row>
    <row r="6132" spans="15:28">
      <c r="O6132" s="177"/>
      <c r="P6132" s="38"/>
      <c r="Q6132" s="38"/>
      <c r="R6132" s="178"/>
      <c r="S6132" s="38"/>
      <c r="T6132" s="178"/>
      <c r="U6132" s="38"/>
      <c r="AA6132" s="9"/>
      <c r="AB6132" s="366"/>
    </row>
    <row r="6133" spans="15:28">
      <c r="O6133" s="177"/>
      <c r="P6133" s="38"/>
      <c r="Q6133" s="38"/>
      <c r="R6133" s="178"/>
      <c r="S6133" s="38"/>
      <c r="T6133" s="178"/>
      <c r="U6133" s="38"/>
      <c r="AA6133" s="9"/>
      <c r="AB6133" s="366"/>
    </row>
    <row r="6134" spans="15:28">
      <c r="O6134" s="177"/>
      <c r="P6134" s="38"/>
      <c r="Q6134" s="38"/>
      <c r="R6134" s="178"/>
      <c r="S6134" s="38"/>
      <c r="T6134" s="178"/>
      <c r="U6134" s="38"/>
      <c r="AA6134" s="9"/>
      <c r="AB6134" s="366"/>
    </row>
    <row r="6135" spans="15:28">
      <c r="O6135" s="177"/>
      <c r="P6135" s="38"/>
      <c r="Q6135" s="38"/>
      <c r="R6135" s="178"/>
      <c r="S6135" s="38"/>
      <c r="T6135" s="178"/>
      <c r="U6135" s="38"/>
      <c r="AA6135" s="9"/>
      <c r="AB6135" s="366"/>
    </row>
    <row r="6136" spans="15:28">
      <c r="O6136" s="177"/>
      <c r="P6136" s="38"/>
      <c r="Q6136" s="38"/>
      <c r="R6136" s="178"/>
      <c r="S6136" s="38"/>
      <c r="T6136" s="178"/>
      <c r="U6136" s="38"/>
      <c r="AA6136" s="9"/>
      <c r="AB6136" s="366"/>
    </row>
    <row r="6137" spans="15:28">
      <c r="O6137" s="177"/>
      <c r="P6137" s="38"/>
      <c r="Q6137" s="38"/>
      <c r="R6137" s="178"/>
      <c r="S6137" s="38"/>
      <c r="T6137" s="178"/>
      <c r="U6137" s="38"/>
      <c r="AA6137" s="9"/>
      <c r="AB6137" s="366"/>
    </row>
    <row r="6138" spans="15:28">
      <c r="O6138" s="177"/>
      <c r="P6138" s="38"/>
      <c r="Q6138" s="38"/>
      <c r="R6138" s="178"/>
      <c r="S6138" s="38"/>
      <c r="T6138" s="178"/>
      <c r="U6138" s="38"/>
      <c r="AA6138" s="9"/>
      <c r="AB6138" s="366"/>
    </row>
    <row r="6139" spans="15:28">
      <c r="O6139" s="177"/>
      <c r="P6139" s="38"/>
      <c r="Q6139" s="38"/>
      <c r="R6139" s="178"/>
      <c r="S6139" s="38"/>
      <c r="T6139" s="178"/>
      <c r="U6139" s="38"/>
      <c r="AA6139" s="9"/>
      <c r="AB6139" s="366"/>
    </row>
    <row r="6140" spans="15:28">
      <c r="O6140" s="177"/>
      <c r="P6140" s="38"/>
      <c r="Q6140" s="38"/>
      <c r="R6140" s="178"/>
      <c r="S6140" s="38"/>
      <c r="T6140" s="178"/>
      <c r="U6140" s="38"/>
      <c r="AA6140" s="9"/>
      <c r="AB6140" s="366"/>
    </row>
    <row r="6141" spans="15:28">
      <c r="O6141" s="177"/>
      <c r="P6141" s="38"/>
      <c r="Q6141" s="38"/>
      <c r="R6141" s="178"/>
      <c r="S6141" s="38"/>
      <c r="T6141" s="178"/>
      <c r="U6141" s="38"/>
      <c r="AA6141" s="9"/>
      <c r="AB6141" s="366"/>
    </row>
    <row r="6142" spans="15:28">
      <c r="O6142" s="177"/>
      <c r="P6142" s="38"/>
      <c r="Q6142" s="38"/>
      <c r="R6142" s="178"/>
      <c r="S6142" s="38"/>
      <c r="T6142" s="178"/>
      <c r="U6142" s="38"/>
      <c r="AA6142" s="9"/>
      <c r="AB6142" s="366"/>
    </row>
    <row r="6143" spans="15:28">
      <c r="O6143" s="177"/>
      <c r="P6143" s="38"/>
      <c r="Q6143" s="38"/>
      <c r="R6143" s="178"/>
      <c r="S6143" s="38"/>
      <c r="T6143" s="178"/>
      <c r="U6143" s="38"/>
      <c r="AA6143" s="9"/>
      <c r="AB6143" s="366"/>
    </row>
    <row r="6144" spans="15:28">
      <c r="O6144" s="177"/>
      <c r="P6144" s="38"/>
      <c r="Q6144" s="38"/>
      <c r="R6144" s="178"/>
      <c r="S6144" s="38"/>
      <c r="T6144" s="178"/>
      <c r="U6144" s="38"/>
      <c r="AA6144" s="9"/>
      <c r="AB6144" s="366"/>
    </row>
    <row r="6145" spans="15:28">
      <c r="O6145" s="177"/>
      <c r="P6145" s="38"/>
      <c r="Q6145" s="38"/>
      <c r="R6145" s="178"/>
      <c r="S6145" s="38"/>
      <c r="T6145" s="178"/>
      <c r="U6145" s="38"/>
      <c r="AA6145" s="9"/>
      <c r="AB6145" s="366"/>
    </row>
    <row r="6146" spans="15:28">
      <c r="O6146" s="177"/>
      <c r="P6146" s="38"/>
      <c r="Q6146" s="38"/>
      <c r="R6146" s="178"/>
      <c r="S6146" s="38"/>
      <c r="T6146" s="178"/>
      <c r="U6146" s="38"/>
      <c r="AA6146" s="9"/>
      <c r="AB6146" s="366"/>
    </row>
    <row r="6147" spans="15:28">
      <c r="O6147" s="177"/>
      <c r="P6147" s="38"/>
      <c r="Q6147" s="38"/>
      <c r="R6147" s="178"/>
      <c r="S6147" s="38"/>
      <c r="T6147" s="178"/>
      <c r="U6147" s="38"/>
      <c r="AA6147" s="9"/>
      <c r="AB6147" s="366"/>
    </row>
    <row r="6148" spans="15:28">
      <c r="O6148" s="177"/>
      <c r="P6148" s="38"/>
      <c r="Q6148" s="38"/>
      <c r="R6148" s="178"/>
      <c r="S6148" s="38"/>
      <c r="T6148" s="178"/>
      <c r="U6148" s="38"/>
      <c r="AA6148" s="9"/>
      <c r="AB6148" s="366"/>
    </row>
    <row r="6149" spans="15:28">
      <c r="O6149" s="177"/>
      <c r="P6149" s="38"/>
      <c r="Q6149" s="38"/>
      <c r="R6149" s="178"/>
      <c r="S6149" s="38"/>
      <c r="T6149" s="178"/>
      <c r="U6149" s="38"/>
      <c r="AA6149" s="9"/>
      <c r="AB6149" s="366"/>
    </row>
    <row r="6150" spans="15:28">
      <c r="O6150" s="177"/>
      <c r="P6150" s="38"/>
      <c r="Q6150" s="38"/>
      <c r="R6150" s="178"/>
      <c r="S6150" s="38"/>
      <c r="T6150" s="178"/>
      <c r="U6150" s="38"/>
      <c r="AA6150" s="9"/>
      <c r="AB6150" s="366"/>
    </row>
    <row r="6151" spans="15:28">
      <c r="O6151" s="177"/>
      <c r="P6151" s="38"/>
      <c r="Q6151" s="38"/>
      <c r="R6151" s="178"/>
      <c r="S6151" s="38"/>
      <c r="T6151" s="178"/>
      <c r="U6151" s="38"/>
      <c r="AA6151" s="9"/>
      <c r="AB6151" s="366"/>
    </row>
    <row r="6152" spans="15:28">
      <c r="O6152" s="177"/>
      <c r="P6152" s="38"/>
      <c r="Q6152" s="38"/>
      <c r="R6152" s="178"/>
      <c r="S6152" s="38"/>
      <c r="T6152" s="178"/>
      <c r="U6152" s="38"/>
      <c r="AA6152" s="9"/>
      <c r="AB6152" s="366"/>
    </row>
    <row r="6153" spans="15:28">
      <c r="O6153" s="177"/>
      <c r="P6153" s="38"/>
      <c r="Q6153" s="38"/>
      <c r="R6153" s="178"/>
      <c r="S6153" s="38"/>
      <c r="T6153" s="178"/>
      <c r="U6153" s="38"/>
      <c r="AA6153" s="9"/>
      <c r="AB6153" s="366"/>
    </row>
    <row r="6154" spans="15:28">
      <c r="O6154" s="177"/>
      <c r="P6154" s="38"/>
      <c r="Q6154" s="38"/>
      <c r="R6154" s="178"/>
      <c r="S6154" s="38"/>
      <c r="T6154" s="178"/>
      <c r="U6154" s="38"/>
      <c r="AA6154" s="9"/>
      <c r="AB6154" s="366"/>
    </row>
    <row r="6155" spans="15:28">
      <c r="O6155" s="177"/>
      <c r="P6155" s="38"/>
      <c r="Q6155" s="38"/>
      <c r="R6155" s="178"/>
      <c r="S6155" s="38"/>
      <c r="T6155" s="178"/>
      <c r="U6155" s="38"/>
      <c r="AA6155" s="9"/>
      <c r="AB6155" s="366"/>
    </row>
    <row r="6156" spans="15:28">
      <c r="O6156" s="177"/>
      <c r="P6156" s="38"/>
      <c r="Q6156" s="38"/>
      <c r="R6156" s="178"/>
      <c r="S6156" s="38"/>
      <c r="T6156" s="178"/>
      <c r="U6156" s="38"/>
      <c r="AA6156" s="9"/>
      <c r="AB6156" s="366"/>
    </row>
    <row r="6157" spans="15:28">
      <c r="O6157" s="177"/>
      <c r="P6157" s="38"/>
      <c r="Q6157" s="38"/>
      <c r="R6157" s="178"/>
      <c r="S6157" s="38"/>
      <c r="T6157" s="178"/>
      <c r="U6157" s="38"/>
      <c r="AA6157" s="9"/>
      <c r="AB6157" s="366"/>
    </row>
    <row r="6158" spans="15:28">
      <c r="O6158" s="177"/>
      <c r="P6158" s="38"/>
      <c r="Q6158" s="38"/>
      <c r="R6158" s="178"/>
      <c r="S6158" s="38"/>
      <c r="T6158" s="178"/>
      <c r="U6158" s="38"/>
      <c r="AA6158" s="9"/>
      <c r="AB6158" s="366"/>
    </row>
    <row r="6159" spans="15:28">
      <c r="O6159" s="177"/>
      <c r="P6159" s="38"/>
      <c r="Q6159" s="38"/>
      <c r="R6159" s="178"/>
      <c r="S6159" s="38"/>
      <c r="T6159" s="178"/>
      <c r="U6159" s="38"/>
      <c r="AA6159" s="9"/>
      <c r="AB6159" s="366"/>
    </row>
    <row r="6160" spans="15:28">
      <c r="O6160" s="177"/>
      <c r="P6160" s="38"/>
      <c r="Q6160" s="38"/>
      <c r="R6160" s="178"/>
      <c r="S6160" s="38"/>
      <c r="T6160" s="178"/>
      <c r="U6160" s="38"/>
      <c r="AA6160" s="9"/>
      <c r="AB6160" s="366"/>
    </row>
    <row r="6161" spans="15:28">
      <c r="O6161" s="177"/>
      <c r="P6161" s="38"/>
      <c r="Q6161" s="38"/>
      <c r="R6161" s="178"/>
      <c r="S6161" s="38"/>
      <c r="T6161" s="178"/>
      <c r="U6161" s="38"/>
      <c r="AA6161" s="9"/>
      <c r="AB6161" s="366"/>
    </row>
    <row r="6162" spans="15:28">
      <c r="O6162" s="177"/>
      <c r="P6162" s="38"/>
      <c r="Q6162" s="38"/>
      <c r="R6162" s="178"/>
      <c r="S6162" s="38"/>
      <c r="T6162" s="178"/>
      <c r="U6162" s="38"/>
      <c r="AA6162" s="9"/>
      <c r="AB6162" s="366"/>
    </row>
    <row r="6163" spans="15:28">
      <c r="O6163" s="177"/>
      <c r="P6163" s="38"/>
      <c r="Q6163" s="38"/>
      <c r="R6163" s="178"/>
      <c r="S6163" s="38"/>
      <c r="T6163" s="178"/>
      <c r="U6163" s="38"/>
      <c r="AA6163" s="9"/>
      <c r="AB6163" s="366"/>
    </row>
    <row r="6164" spans="15:28">
      <c r="O6164" s="177"/>
      <c r="P6164" s="38"/>
      <c r="Q6164" s="38"/>
      <c r="R6164" s="178"/>
      <c r="S6164" s="38"/>
      <c r="T6164" s="178"/>
      <c r="U6164" s="38"/>
      <c r="AA6164" s="9"/>
      <c r="AB6164" s="366"/>
    </row>
    <row r="6165" spans="15:28">
      <c r="O6165" s="177"/>
      <c r="P6165" s="38"/>
      <c r="Q6165" s="38"/>
      <c r="R6165" s="178"/>
      <c r="S6165" s="38"/>
      <c r="T6165" s="178"/>
      <c r="U6165" s="38"/>
      <c r="AA6165" s="9"/>
      <c r="AB6165" s="366"/>
    </row>
    <row r="6166" spans="15:28">
      <c r="O6166" s="177"/>
      <c r="P6166" s="38"/>
      <c r="Q6166" s="38"/>
      <c r="R6166" s="178"/>
      <c r="S6166" s="38"/>
      <c r="T6166" s="178"/>
      <c r="U6166" s="38"/>
      <c r="AA6166" s="9"/>
      <c r="AB6166" s="366"/>
    </row>
    <row r="6167" spans="15:28">
      <c r="O6167" s="177"/>
      <c r="P6167" s="38"/>
      <c r="Q6167" s="38"/>
      <c r="R6167" s="178"/>
      <c r="S6167" s="38"/>
      <c r="T6167" s="178"/>
      <c r="U6167" s="38"/>
      <c r="AA6167" s="9"/>
      <c r="AB6167" s="366"/>
    </row>
    <row r="6168" spans="15:28">
      <c r="O6168" s="177"/>
      <c r="P6168" s="38"/>
      <c r="Q6168" s="38"/>
      <c r="R6168" s="178"/>
      <c r="S6168" s="38"/>
      <c r="T6168" s="178"/>
      <c r="U6168" s="38"/>
      <c r="AA6168" s="9"/>
      <c r="AB6168" s="366"/>
    </row>
    <row r="6169" spans="15:28">
      <c r="O6169" s="177"/>
      <c r="P6169" s="38"/>
      <c r="Q6169" s="38"/>
      <c r="R6169" s="178"/>
      <c r="S6169" s="38"/>
      <c r="T6169" s="178"/>
      <c r="U6169" s="38"/>
      <c r="AA6169" s="9"/>
      <c r="AB6169" s="366"/>
    </row>
    <row r="6170" spans="15:28">
      <c r="O6170" s="177"/>
      <c r="P6170" s="38"/>
      <c r="Q6170" s="38"/>
      <c r="R6170" s="178"/>
      <c r="S6170" s="38"/>
      <c r="T6170" s="178"/>
      <c r="U6170" s="38"/>
      <c r="AA6170" s="9"/>
      <c r="AB6170" s="366"/>
    </row>
    <row r="6171" spans="15:28">
      <c r="O6171" s="177"/>
      <c r="P6171" s="38"/>
      <c r="Q6171" s="38"/>
      <c r="R6171" s="178"/>
      <c r="S6171" s="38"/>
      <c r="T6171" s="178"/>
      <c r="U6171" s="38"/>
      <c r="AA6171" s="9"/>
      <c r="AB6171" s="366"/>
    </row>
    <row r="6172" spans="15:28">
      <c r="O6172" s="177"/>
      <c r="P6172" s="38"/>
      <c r="Q6172" s="38"/>
      <c r="R6172" s="178"/>
      <c r="S6172" s="38"/>
      <c r="T6172" s="178"/>
      <c r="U6172" s="38"/>
      <c r="AA6172" s="9"/>
      <c r="AB6172" s="366"/>
    </row>
    <row r="6173" spans="15:28">
      <c r="O6173" s="177"/>
      <c r="P6173" s="38"/>
      <c r="Q6173" s="38"/>
      <c r="R6173" s="178"/>
      <c r="S6173" s="38"/>
      <c r="T6173" s="178"/>
      <c r="U6173" s="38"/>
      <c r="AA6173" s="9"/>
      <c r="AB6173" s="366"/>
    </row>
    <row r="6174" spans="15:28">
      <c r="O6174" s="177"/>
      <c r="P6174" s="38"/>
      <c r="Q6174" s="38"/>
      <c r="R6174" s="178"/>
      <c r="S6174" s="38"/>
      <c r="T6174" s="178"/>
      <c r="U6174" s="38"/>
      <c r="AA6174" s="9"/>
      <c r="AB6174" s="366"/>
    </row>
    <row r="6175" spans="15:28">
      <c r="O6175" s="177"/>
      <c r="P6175" s="38"/>
      <c r="Q6175" s="38"/>
      <c r="R6175" s="178"/>
      <c r="S6175" s="38"/>
      <c r="T6175" s="178"/>
      <c r="U6175" s="38"/>
      <c r="AA6175" s="9"/>
      <c r="AB6175" s="366"/>
    </row>
    <row r="6176" spans="15:28">
      <c r="O6176" s="177"/>
      <c r="P6176" s="38"/>
      <c r="Q6176" s="38"/>
      <c r="R6176" s="178"/>
      <c r="S6176" s="38"/>
      <c r="T6176" s="178"/>
      <c r="U6176" s="38"/>
      <c r="AA6176" s="9"/>
      <c r="AB6176" s="366"/>
    </row>
    <row r="6177" spans="15:28">
      <c r="O6177" s="177"/>
      <c r="P6177" s="38"/>
      <c r="Q6177" s="38"/>
      <c r="R6177" s="178"/>
      <c r="S6177" s="38"/>
      <c r="T6177" s="178"/>
      <c r="U6177" s="38"/>
      <c r="AA6177" s="9"/>
      <c r="AB6177" s="366"/>
    </row>
    <row r="6178" spans="15:28">
      <c r="O6178" s="177"/>
      <c r="P6178" s="38"/>
      <c r="Q6178" s="38"/>
      <c r="R6178" s="178"/>
      <c r="S6178" s="38"/>
      <c r="T6178" s="178"/>
      <c r="U6178" s="38"/>
      <c r="AA6178" s="9"/>
      <c r="AB6178" s="366"/>
    </row>
    <row r="6179" spans="15:28">
      <c r="O6179" s="177"/>
      <c r="P6179" s="38"/>
      <c r="Q6179" s="38"/>
      <c r="R6179" s="178"/>
      <c r="S6179" s="38"/>
      <c r="T6179" s="178"/>
      <c r="U6179" s="38"/>
      <c r="AA6179" s="9"/>
      <c r="AB6179" s="366"/>
    </row>
    <row r="6180" spans="15:28">
      <c r="O6180" s="177"/>
      <c r="P6180" s="38"/>
      <c r="Q6180" s="38"/>
      <c r="R6180" s="178"/>
      <c r="S6180" s="38"/>
      <c r="T6180" s="178"/>
      <c r="U6180" s="38"/>
      <c r="AA6180" s="9"/>
      <c r="AB6180" s="366"/>
    </row>
    <row r="6181" spans="15:28">
      <c r="O6181" s="177"/>
      <c r="P6181" s="38"/>
      <c r="Q6181" s="38"/>
      <c r="R6181" s="178"/>
      <c r="S6181" s="38"/>
      <c r="T6181" s="178"/>
      <c r="U6181" s="38"/>
      <c r="AA6181" s="9"/>
      <c r="AB6181" s="366"/>
    </row>
    <row r="6182" spans="15:28">
      <c r="O6182" s="177"/>
      <c r="P6182" s="38"/>
      <c r="Q6182" s="38"/>
      <c r="R6182" s="178"/>
      <c r="S6182" s="38"/>
      <c r="T6182" s="178"/>
      <c r="U6182" s="38"/>
      <c r="AA6182" s="9"/>
      <c r="AB6182" s="366"/>
    </row>
    <row r="6183" spans="15:28">
      <c r="O6183" s="177"/>
      <c r="P6183" s="38"/>
      <c r="Q6183" s="38"/>
      <c r="R6183" s="178"/>
      <c r="S6183" s="38"/>
      <c r="T6183" s="178"/>
      <c r="U6183" s="38"/>
      <c r="AA6183" s="9"/>
      <c r="AB6183" s="366"/>
    </row>
    <row r="6184" spans="15:28">
      <c r="O6184" s="177"/>
      <c r="P6184" s="38"/>
      <c r="Q6184" s="38"/>
      <c r="R6184" s="178"/>
      <c r="S6184" s="38"/>
      <c r="T6184" s="178"/>
      <c r="U6184" s="38"/>
      <c r="AA6184" s="9"/>
      <c r="AB6184" s="366"/>
    </row>
    <row r="6185" spans="15:28">
      <c r="O6185" s="177"/>
      <c r="P6185" s="38"/>
      <c r="Q6185" s="38"/>
      <c r="R6185" s="178"/>
      <c r="S6185" s="38"/>
      <c r="T6185" s="178"/>
      <c r="U6185" s="38"/>
      <c r="AA6185" s="9"/>
      <c r="AB6185" s="366"/>
    </row>
    <row r="6186" spans="15:28">
      <c r="O6186" s="177"/>
      <c r="P6186" s="38"/>
      <c r="Q6186" s="38"/>
      <c r="R6186" s="178"/>
      <c r="S6186" s="38"/>
      <c r="T6186" s="178"/>
      <c r="U6186" s="38"/>
      <c r="AA6186" s="9"/>
      <c r="AB6186" s="366"/>
    </row>
    <row r="6187" spans="15:28">
      <c r="O6187" s="177"/>
      <c r="P6187" s="38"/>
      <c r="Q6187" s="38"/>
      <c r="R6187" s="178"/>
      <c r="S6187" s="38"/>
      <c r="T6187" s="178"/>
      <c r="U6187" s="38"/>
      <c r="AA6187" s="9"/>
      <c r="AB6187" s="366"/>
    </row>
    <row r="6188" spans="15:28">
      <c r="O6188" s="177"/>
      <c r="P6188" s="38"/>
      <c r="Q6188" s="38"/>
      <c r="R6188" s="178"/>
      <c r="S6188" s="38"/>
      <c r="T6188" s="178"/>
      <c r="U6188" s="38"/>
      <c r="AA6188" s="9"/>
      <c r="AB6188" s="366"/>
    </row>
    <row r="6189" spans="15:28">
      <c r="O6189" s="177"/>
      <c r="P6189" s="38"/>
      <c r="Q6189" s="38"/>
      <c r="R6189" s="178"/>
      <c r="S6189" s="38"/>
      <c r="T6189" s="178"/>
      <c r="U6189" s="38"/>
      <c r="AA6189" s="9"/>
      <c r="AB6189" s="366"/>
    </row>
    <row r="6190" spans="15:28">
      <c r="O6190" s="177"/>
      <c r="P6190" s="38"/>
      <c r="Q6190" s="38"/>
      <c r="R6190" s="178"/>
      <c r="S6190" s="38"/>
      <c r="T6190" s="178"/>
      <c r="U6190" s="38"/>
      <c r="AA6190" s="9"/>
      <c r="AB6190" s="366"/>
    </row>
    <row r="6191" spans="15:28">
      <c r="O6191" s="177"/>
      <c r="P6191" s="38"/>
      <c r="Q6191" s="38"/>
      <c r="R6191" s="178"/>
      <c r="S6191" s="38"/>
      <c r="T6191" s="178"/>
      <c r="U6191" s="38"/>
      <c r="AA6191" s="9"/>
      <c r="AB6191" s="366"/>
    </row>
    <row r="6192" spans="15:28">
      <c r="O6192" s="177"/>
      <c r="P6192" s="38"/>
      <c r="Q6192" s="38"/>
      <c r="R6192" s="178"/>
      <c r="S6192" s="38"/>
      <c r="T6192" s="178"/>
      <c r="U6192" s="38"/>
      <c r="AA6192" s="9"/>
      <c r="AB6192" s="366"/>
    </row>
    <row r="6193" spans="15:28">
      <c r="O6193" s="177"/>
      <c r="P6193" s="38"/>
      <c r="Q6193" s="38"/>
      <c r="R6193" s="178"/>
      <c r="S6193" s="38"/>
      <c r="T6193" s="178"/>
      <c r="U6193" s="38"/>
      <c r="AA6193" s="9"/>
      <c r="AB6193" s="366"/>
    </row>
    <row r="6194" spans="15:28">
      <c r="O6194" s="177"/>
      <c r="P6194" s="38"/>
      <c r="Q6194" s="38"/>
      <c r="R6194" s="178"/>
      <c r="S6194" s="38"/>
      <c r="T6194" s="178"/>
      <c r="U6194" s="38"/>
      <c r="AA6194" s="9"/>
      <c r="AB6194" s="366"/>
    </row>
    <row r="6195" spans="15:28">
      <c r="O6195" s="177"/>
      <c r="P6195" s="38"/>
      <c r="Q6195" s="38"/>
      <c r="R6195" s="178"/>
      <c r="S6195" s="38"/>
      <c r="T6195" s="178"/>
      <c r="U6195" s="38"/>
      <c r="AA6195" s="9"/>
      <c r="AB6195" s="366"/>
    </row>
    <row r="6196" spans="15:28">
      <c r="O6196" s="177"/>
      <c r="P6196" s="38"/>
      <c r="Q6196" s="38"/>
      <c r="R6196" s="178"/>
      <c r="S6196" s="38"/>
      <c r="T6196" s="178"/>
      <c r="U6196" s="38"/>
      <c r="AA6196" s="9"/>
      <c r="AB6196" s="366"/>
    </row>
    <row r="6197" spans="15:28">
      <c r="O6197" s="177"/>
      <c r="P6197" s="38"/>
      <c r="Q6197" s="38"/>
      <c r="R6197" s="178"/>
      <c r="S6197" s="38"/>
      <c r="T6197" s="178"/>
      <c r="U6197" s="38"/>
      <c r="AA6197" s="9"/>
      <c r="AB6197" s="366"/>
    </row>
    <row r="6198" spans="15:28">
      <c r="O6198" s="177"/>
      <c r="P6198" s="38"/>
      <c r="Q6198" s="38"/>
      <c r="R6198" s="178"/>
      <c r="S6198" s="38"/>
      <c r="T6198" s="178"/>
      <c r="U6198" s="38"/>
      <c r="AA6198" s="9"/>
      <c r="AB6198" s="366"/>
    </row>
    <row r="6199" spans="15:28">
      <c r="O6199" s="177"/>
      <c r="P6199" s="38"/>
      <c r="Q6199" s="38"/>
      <c r="R6199" s="178"/>
      <c r="S6199" s="38"/>
      <c r="T6199" s="178"/>
      <c r="U6199" s="38"/>
      <c r="AA6199" s="9"/>
      <c r="AB6199" s="366"/>
    </row>
    <row r="6200" spans="15:28">
      <c r="O6200" s="177"/>
      <c r="P6200" s="38"/>
      <c r="Q6200" s="38"/>
      <c r="R6200" s="178"/>
      <c r="S6200" s="38"/>
      <c r="T6200" s="178"/>
      <c r="U6200" s="38"/>
      <c r="AA6200" s="9"/>
      <c r="AB6200" s="366"/>
    </row>
    <row r="6201" spans="15:28">
      <c r="O6201" s="177"/>
      <c r="P6201" s="38"/>
      <c r="Q6201" s="38"/>
      <c r="R6201" s="178"/>
      <c r="S6201" s="38"/>
      <c r="T6201" s="178"/>
      <c r="U6201" s="38"/>
      <c r="AA6201" s="9"/>
      <c r="AB6201" s="366"/>
    </row>
    <row r="6202" spans="15:28">
      <c r="O6202" s="177"/>
      <c r="P6202" s="38"/>
      <c r="Q6202" s="38"/>
      <c r="R6202" s="178"/>
      <c r="S6202" s="38"/>
      <c r="T6202" s="178"/>
      <c r="U6202" s="38"/>
      <c r="AA6202" s="9"/>
      <c r="AB6202" s="366"/>
    </row>
    <row r="6203" spans="15:28">
      <c r="O6203" s="177"/>
      <c r="P6203" s="38"/>
      <c r="Q6203" s="38"/>
      <c r="R6203" s="178"/>
      <c r="S6203" s="38"/>
      <c r="T6203" s="178"/>
      <c r="U6203" s="38"/>
      <c r="AA6203" s="9"/>
      <c r="AB6203" s="366"/>
    </row>
    <row r="6204" spans="15:28">
      <c r="O6204" s="177"/>
      <c r="P6204" s="38"/>
      <c r="Q6204" s="38"/>
      <c r="R6204" s="178"/>
      <c r="S6204" s="38"/>
      <c r="T6204" s="178"/>
      <c r="U6204" s="38"/>
      <c r="AA6204" s="9"/>
      <c r="AB6204" s="366"/>
    </row>
    <row r="6205" spans="15:28">
      <c r="O6205" s="177"/>
      <c r="P6205" s="38"/>
      <c r="Q6205" s="38"/>
      <c r="R6205" s="178"/>
      <c r="S6205" s="38"/>
      <c r="T6205" s="178"/>
      <c r="U6205" s="38"/>
      <c r="AA6205" s="9"/>
      <c r="AB6205" s="366"/>
    </row>
    <row r="6206" spans="15:28">
      <c r="O6206" s="177"/>
      <c r="P6206" s="38"/>
      <c r="Q6206" s="38"/>
      <c r="R6206" s="178"/>
      <c r="S6206" s="38"/>
      <c r="T6206" s="178"/>
      <c r="U6206" s="38"/>
      <c r="AA6206" s="9"/>
      <c r="AB6206" s="366"/>
    </row>
    <row r="6207" spans="15:28">
      <c r="O6207" s="177"/>
      <c r="P6207" s="38"/>
      <c r="Q6207" s="38"/>
      <c r="R6207" s="178"/>
      <c r="S6207" s="38"/>
      <c r="T6207" s="178"/>
      <c r="U6207" s="38"/>
      <c r="AA6207" s="9"/>
      <c r="AB6207" s="366"/>
    </row>
    <row r="6208" spans="15:28">
      <c r="O6208" s="177"/>
      <c r="P6208" s="38"/>
      <c r="Q6208" s="38"/>
      <c r="R6208" s="178"/>
      <c r="S6208" s="38"/>
      <c r="T6208" s="178"/>
      <c r="U6208" s="38"/>
      <c r="AA6208" s="9"/>
      <c r="AB6208" s="366"/>
    </row>
    <row r="6209" spans="15:28">
      <c r="O6209" s="177"/>
      <c r="P6209" s="38"/>
      <c r="Q6209" s="38"/>
      <c r="R6209" s="178"/>
      <c r="S6209" s="38"/>
      <c r="T6209" s="178"/>
      <c r="U6209" s="38"/>
      <c r="AA6209" s="9"/>
      <c r="AB6209" s="366"/>
    </row>
    <row r="6210" spans="15:28">
      <c r="O6210" s="177"/>
      <c r="P6210" s="38"/>
      <c r="Q6210" s="38"/>
      <c r="R6210" s="178"/>
      <c r="S6210" s="38"/>
      <c r="T6210" s="178"/>
      <c r="U6210" s="38"/>
      <c r="AA6210" s="9"/>
      <c r="AB6210" s="366"/>
    </row>
    <row r="6211" spans="15:28">
      <c r="O6211" s="177"/>
      <c r="P6211" s="38"/>
      <c r="Q6211" s="38"/>
      <c r="R6211" s="178"/>
      <c r="S6211" s="38"/>
      <c r="T6211" s="178"/>
      <c r="U6211" s="38"/>
      <c r="AA6211" s="9"/>
      <c r="AB6211" s="366"/>
    </row>
    <row r="6212" spans="15:28">
      <c r="O6212" s="177"/>
      <c r="P6212" s="38"/>
      <c r="Q6212" s="38"/>
      <c r="R6212" s="178"/>
      <c r="S6212" s="38"/>
      <c r="T6212" s="178"/>
      <c r="U6212" s="38"/>
      <c r="AA6212" s="9"/>
      <c r="AB6212" s="366"/>
    </row>
    <row r="6213" spans="15:28">
      <c r="O6213" s="177"/>
      <c r="P6213" s="38"/>
      <c r="Q6213" s="38"/>
      <c r="R6213" s="178"/>
      <c r="S6213" s="38"/>
      <c r="T6213" s="178"/>
      <c r="U6213" s="38"/>
      <c r="AA6213" s="9"/>
      <c r="AB6213" s="366"/>
    </row>
    <row r="6214" spans="15:28">
      <c r="O6214" s="177"/>
      <c r="P6214" s="38"/>
      <c r="Q6214" s="38"/>
      <c r="R6214" s="178"/>
      <c r="S6214" s="38"/>
      <c r="T6214" s="178"/>
      <c r="U6214" s="38"/>
      <c r="AA6214" s="9"/>
      <c r="AB6214" s="366"/>
    </row>
    <row r="6215" spans="15:28">
      <c r="O6215" s="177"/>
      <c r="P6215" s="38"/>
      <c r="Q6215" s="38"/>
      <c r="R6215" s="178"/>
      <c r="S6215" s="38"/>
      <c r="T6215" s="178"/>
      <c r="U6215" s="38"/>
      <c r="AA6215" s="9"/>
      <c r="AB6215" s="366"/>
    </row>
    <row r="6216" spans="15:28">
      <c r="O6216" s="177"/>
      <c r="P6216" s="38"/>
      <c r="Q6216" s="38"/>
      <c r="R6216" s="178"/>
      <c r="S6216" s="38"/>
      <c r="T6216" s="178"/>
      <c r="U6216" s="38"/>
      <c r="AA6216" s="9"/>
      <c r="AB6216" s="366"/>
    </row>
    <row r="6217" spans="15:28">
      <c r="O6217" s="177"/>
      <c r="P6217" s="38"/>
      <c r="Q6217" s="38"/>
      <c r="R6217" s="178"/>
      <c r="S6217" s="38"/>
      <c r="T6217" s="178"/>
      <c r="U6217" s="38"/>
      <c r="AA6217" s="9"/>
      <c r="AB6217" s="366"/>
    </row>
    <row r="6218" spans="15:28">
      <c r="O6218" s="177"/>
      <c r="P6218" s="38"/>
      <c r="Q6218" s="38"/>
      <c r="R6218" s="178"/>
      <c r="S6218" s="38"/>
      <c r="T6218" s="178"/>
      <c r="U6218" s="38"/>
      <c r="AA6218" s="9"/>
      <c r="AB6218" s="366"/>
    </row>
    <row r="6219" spans="15:28">
      <c r="O6219" s="177"/>
      <c r="P6219" s="38"/>
      <c r="Q6219" s="38"/>
      <c r="R6219" s="178"/>
      <c r="S6219" s="38"/>
      <c r="T6219" s="178"/>
      <c r="U6219" s="38"/>
      <c r="AA6219" s="9"/>
      <c r="AB6219" s="366"/>
    </row>
    <row r="6220" spans="15:28">
      <c r="O6220" s="177"/>
      <c r="P6220" s="38"/>
      <c r="Q6220" s="38"/>
      <c r="R6220" s="178"/>
      <c r="S6220" s="38"/>
      <c r="T6220" s="178"/>
      <c r="U6220" s="38"/>
      <c r="AA6220" s="9"/>
      <c r="AB6220" s="366"/>
    </row>
    <row r="6221" spans="15:28">
      <c r="O6221" s="177"/>
      <c r="P6221" s="38"/>
      <c r="Q6221" s="38"/>
      <c r="R6221" s="178"/>
      <c r="S6221" s="38"/>
      <c r="T6221" s="178"/>
      <c r="U6221" s="38"/>
      <c r="AA6221" s="9"/>
      <c r="AB6221" s="366"/>
    </row>
    <row r="6222" spans="15:28">
      <c r="O6222" s="177"/>
      <c r="P6222" s="38"/>
      <c r="Q6222" s="38"/>
      <c r="R6222" s="178"/>
      <c r="S6222" s="38"/>
      <c r="T6222" s="178"/>
      <c r="U6222" s="38"/>
      <c r="AA6222" s="9"/>
      <c r="AB6222" s="366"/>
    </row>
    <row r="6223" spans="15:28">
      <c r="O6223" s="177"/>
      <c r="P6223" s="38"/>
      <c r="Q6223" s="38"/>
      <c r="R6223" s="178"/>
      <c r="S6223" s="38"/>
      <c r="T6223" s="178"/>
      <c r="U6223" s="38"/>
      <c r="AA6223" s="9"/>
      <c r="AB6223" s="366"/>
    </row>
    <row r="6224" spans="15:28">
      <c r="O6224" s="177"/>
      <c r="P6224" s="38"/>
      <c r="Q6224" s="38"/>
      <c r="R6224" s="178"/>
      <c r="S6224" s="38"/>
      <c r="T6224" s="178"/>
      <c r="U6224" s="38"/>
      <c r="AA6224" s="9"/>
      <c r="AB6224" s="366"/>
    </row>
    <row r="6225" spans="15:28">
      <c r="O6225" s="177"/>
      <c r="P6225" s="38"/>
      <c r="Q6225" s="38"/>
      <c r="R6225" s="178"/>
      <c r="S6225" s="38"/>
      <c r="T6225" s="178"/>
      <c r="U6225" s="38"/>
      <c r="AA6225" s="9"/>
      <c r="AB6225" s="366"/>
    </row>
    <row r="6226" spans="15:28">
      <c r="O6226" s="177"/>
      <c r="P6226" s="38"/>
      <c r="Q6226" s="38"/>
      <c r="R6226" s="178"/>
      <c r="S6226" s="38"/>
      <c r="T6226" s="178"/>
      <c r="U6226" s="38"/>
      <c r="AA6226" s="9"/>
      <c r="AB6226" s="366"/>
    </row>
    <row r="6227" spans="15:28">
      <c r="O6227" s="177"/>
      <c r="P6227" s="38"/>
      <c r="Q6227" s="38"/>
      <c r="R6227" s="178"/>
      <c r="S6227" s="38"/>
      <c r="T6227" s="178"/>
      <c r="U6227" s="38"/>
      <c r="AA6227" s="9"/>
      <c r="AB6227" s="366"/>
    </row>
    <row r="6228" spans="15:28">
      <c r="O6228" s="177"/>
      <c r="P6228" s="38"/>
      <c r="Q6228" s="38"/>
      <c r="R6228" s="178"/>
      <c r="S6228" s="38"/>
      <c r="T6228" s="178"/>
      <c r="U6228" s="38"/>
      <c r="AA6228" s="9"/>
      <c r="AB6228" s="366"/>
    </row>
    <row r="6229" spans="15:28">
      <c r="O6229" s="177"/>
      <c r="P6229" s="38"/>
      <c r="Q6229" s="38"/>
      <c r="R6229" s="178"/>
      <c r="S6229" s="38"/>
      <c r="T6229" s="178"/>
      <c r="U6229" s="38"/>
      <c r="AA6229" s="9"/>
      <c r="AB6229" s="366"/>
    </row>
    <row r="6230" spans="15:28">
      <c r="O6230" s="177"/>
      <c r="P6230" s="38"/>
      <c r="Q6230" s="38"/>
      <c r="R6230" s="178"/>
      <c r="S6230" s="38"/>
      <c r="T6230" s="178"/>
      <c r="U6230" s="38"/>
      <c r="AA6230" s="9"/>
      <c r="AB6230" s="366"/>
    </row>
    <row r="6231" spans="15:28">
      <c r="O6231" s="177"/>
      <c r="P6231" s="38"/>
      <c r="Q6231" s="38"/>
      <c r="R6231" s="178"/>
      <c r="S6231" s="38"/>
      <c r="T6231" s="178"/>
      <c r="U6231" s="38"/>
      <c r="AA6231" s="9"/>
      <c r="AB6231" s="366"/>
    </row>
    <row r="6232" spans="15:28">
      <c r="O6232" s="177"/>
      <c r="P6232" s="38"/>
      <c r="Q6232" s="38"/>
      <c r="R6232" s="178"/>
      <c r="S6232" s="38"/>
      <c r="T6232" s="178"/>
      <c r="U6232" s="38"/>
      <c r="AA6232" s="9"/>
      <c r="AB6232" s="366"/>
    </row>
    <row r="6233" spans="15:28">
      <c r="O6233" s="177"/>
      <c r="P6233" s="38"/>
      <c r="Q6233" s="38"/>
      <c r="R6233" s="178"/>
      <c r="S6233" s="38"/>
      <c r="T6233" s="178"/>
      <c r="U6233" s="38"/>
      <c r="AA6233" s="9"/>
      <c r="AB6233" s="366"/>
    </row>
    <row r="6234" spans="15:28">
      <c r="O6234" s="177"/>
      <c r="P6234" s="38"/>
      <c r="Q6234" s="38"/>
      <c r="R6234" s="178"/>
      <c r="S6234" s="38"/>
      <c r="T6234" s="178"/>
      <c r="U6234" s="38"/>
      <c r="AA6234" s="9"/>
      <c r="AB6234" s="366"/>
    </row>
    <row r="6235" spans="15:28">
      <c r="O6235" s="177"/>
      <c r="P6235" s="38"/>
      <c r="Q6235" s="38"/>
      <c r="R6235" s="178"/>
      <c r="S6235" s="38"/>
      <c r="T6235" s="178"/>
      <c r="U6235" s="38"/>
      <c r="AA6235" s="9"/>
      <c r="AB6235" s="366"/>
    </row>
    <row r="6236" spans="15:28">
      <c r="O6236" s="177"/>
      <c r="P6236" s="38"/>
      <c r="Q6236" s="38"/>
      <c r="R6236" s="178"/>
      <c r="S6236" s="38"/>
      <c r="T6236" s="178"/>
      <c r="U6236" s="38"/>
      <c r="AA6236" s="9"/>
      <c r="AB6236" s="366"/>
    </row>
    <row r="6237" spans="15:28">
      <c r="O6237" s="177"/>
      <c r="P6237" s="38"/>
      <c r="Q6237" s="38"/>
      <c r="R6237" s="178"/>
      <c r="S6237" s="38"/>
      <c r="T6237" s="178"/>
      <c r="U6237" s="38"/>
      <c r="AA6237" s="9"/>
      <c r="AB6237" s="366"/>
    </row>
    <row r="6238" spans="15:28">
      <c r="O6238" s="177"/>
      <c r="P6238" s="38"/>
      <c r="Q6238" s="38"/>
      <c r="R6238" s="178"/>
      <c r="S6238" s="38"/>
      <c r="T6238" s="178"/>
      <c r="U6238" s="38"/>
      <c r="AA6238" s="9"/>
      <c r="AB6238" s="366"/>
    </row>
    <row r="6239" spans="15:28">
      <c r="O6239" s="177"/>
      <c r="P6239" s="38"/>
      <c r="Q6239" s="38"/>
      <c r="R6239" s="178"/>
      <c r="S6239" s="38"/>
      <c r="T6239" s="178"/>
      <c r="U6239" s="38"/>
      <c r="AA6239" s="9"/>
      <c r="AB6239" s="366"/>
    </row>
    <row r="6240" spans="15:28">
      <c r="O6240" s="177"/>
      <c r="P6240" s="38"/>
      <c r="Q6240" s="38"/>
      <c r="R6240" s="178"/>
      <c r="S6240" s="38"/>
      <c r="T6240" s="178"/>
      <c r="U6240" s="38"/>
      <c r="AA6240" s="9"/>
      <c r="AB6240" s="366"/>
    </row>
    <row r="6241" spans="15:28">
      <c r="O6241" s="177"/>
      <c r="P6241" s="38"/>
      <c r="Q6241" s="38"/>
      <c r="R6241" s="178"/>
      <c r="S6241" s="38"/>
      <c r="T6241" s="178"/>
      <c r="U6241" s="38"/>
      <c r="AA6241" s="9"/>
      <c r="AB6241" s="366"/>
    </row>
    <row r="6242" spans="15:28">
      <c r="O6242" s="177"/>
      <c r="P6242" s="38"/>
      <c r="Q6242" s="38"/>
      <c r="R6242" s="178"/>
      <c r="S6242" s="38"/>
      <c r="T6242" s="178"/>
      <c r="U6242" s="38"/>
      <c r="AA6242" s="9"/>
      <c r="AB6242" s="366"/>
    </row>
    <row r="6243" spans="15:28">
      <c r="O6243" s="177"/>
      <c r="P6243" s="38"/>
      <c r="Q6243" s="38"/>
      <c r="R6243" s="178"/>
      <c r="S6243" s="38"/>
      <c r="T6243" s="178"/>
      <c r="U6243" s="38"/>
      <c r="AA6243" s="9"/>
      <c r="AB6243" s="366"/>
    </row>
    <row r="6244" spans="15:28">
      <c r="O6244" s="177"/>
      <c r="P6244" s="38"/>
      <c r="Q6244" s="38"/>
      <c r="R6244" s="178"/>
      <c r="S6244" s="38"/>
      <c r="T6244" s="178"/>
      <c r="U6244" s="38"/>
      <c r="AA6244" s="9"/>
      <c r="AB6244" s="366"/>
    </row>
    <row r="6245" spans="15:28">
      <c r="O6245" s="177"/>
      <c r="P6245" s="38"/>
      <c r="Q6245" s="38"/>
      <c r="R6245" s="178"/>
      <c r="S6245" s="38"/>
      <c r="T6245" s="178"/>
      <c r="U6245" s="38"/>
      <c r="AA6245" s="9"/>
      <c r="AB6245" s="366"/>
    </row>
    <row r="6246" spans="15:28">
      <c r="O6246" s="177"/>
      <c r="P6246" s="38"/>
      <c r="Q6246" s="38"/>
      <c r="R6246" s="178"/>
      <c r="S6246" s="38"/>
      <c r="T6246" s="178"/>
      <c r="U6246" s="38"/>
      <c r="AA6246" s="9"/>
      <c r="AB6246" s="366"/>
    </row>
    <row r="6247" spans="15:28">
      <c r="O6247" s="177"/>
      <c r="P6247" s="38"/>
      <c r="Q6247" s="38"/>
      <c r="R6247" s="178"/>
      <c r="S6247" s="38"/>
      <c r="T6247" s="178"/>
      <c r="U6247" s="38"/>
      <c r="AA6247" s="9"/>
      <c r="AB6247" s="366"/>
    </row>
    <row r="6248" spans="15:28">
      <c r="O6248" s="177"/>
      <c r="P6248" s="38"/>
      <c r="Q6248" s="38"/>
      <c r="R6248" s="178"/>
      <c r="S6248" s="38"/>
      <c r="T6248" s="178"/>
      <c r="U6248" s="38"/>
      <c r="AA6248" s="9"/>
      <c r="AB6248" s="366"/>
    </row>
    <row r="6249" spans="15:28">
      <c r="O6249" s="177"/>
      <c r="P6249" s="38"/>
      <c r="Q6249" s="38"/>
      <c r="R6249" s="178"/>
      <c r="S6249" s="38"/>
      <c r="T6249" s="178"/>
      <c r="U6249" s="38"/>
      <c r="AA6249" s="9"/>
      <c r="AB6249" s="366"/>
    </row>
    <row r="6250" spans="15:28">
      <c r="O6250" s="177"/>
      <c r="P6250" s="38"/>
      <c r="Q6250" s="38"/>
      <c r="R6250" s="178"/>
      <c r="S6250" s="38"/>
      <c r="T6250" s="178"/>
      <c r="U6250" s="38"/>
      <c r="AA6250" s="9"/>
      <c r="AB6250" s="366"/>
    </row>
    <row r="6251" spans="15:28">
      <c r="O6251" s="177"/>
      <c r="P6251" s="38"/>
      <c r="Q6251" s="38"/>
      <c r="R6251" s="178"/>
      <c r="S6251" s="38"/>
      <c r="T6251" s="178"/>
      <c r="U6251" s="38"/>
      <c r="AA6251" s="9"/>
      <c r="AB6251" s="366"/>
    </row>
    <row r="6252" spans="15:28">
      <c r="O6252" s="177"/>
      <c r="P6252" s="38"/>
      <c r="Q6252" s="38"/>
      <c r="R6252" s="178"/>
      <c r="S6252" s="38"/>
      <c r="T6252" s="178"/>
      <c r="U6252" s="38"/>
      <c r="AA6252" s="9"/>
      <c r="AB6252" s="366"/>
    </row>
    <row r="6253" spans="15:28">
      <c r="O6253" s="177"/>
      <c r="P6253" s="38"/>
      <c r="Q6253" s="38"/>
      <c r="R6253" s="178"/>
      <c r="S6253" s="38"/>
      <c r="T6253" s="178"/>
      <c r="U6253" s="38"/>
      <c r="AA6253" s="9"/>
      <c r="AB6253" s="366"/>
    </row>
    <row r="6254" spans="15:28">
      <c r="O6254" s="177"/>
      <c r="P6254" s="38"/>
      <c r="Q6254" s="38"/>
      <c r="R6254" s="178"/>
      <c r="S6254" s="38"/>
      <c r="T6254" s="178"/>
      <c r="U6254" s="38"/>
      <c r="AA6254" s="9"/>
      <c r="AB6254" s="366"/>
    </row>
    <row r="6255" spans="15:28">
      <c r="O6255" s="177"/>
      <c r="P6255" s="38"/>
      <c r="Q6255" s="38"/>
      <c r="R6255" s="178"/>
      <c r="S6255" s="38"/>
      <c r="T6255" s="178"/>
      <c r="U6255" s="38"/>
      <c r="AA6255" s="9"/>
      <c r="AB6255" s="366"/>
    </row>
    <row r="6256" spans="15:28">
      <c r="O6256" s="177"/>
      <c r="P6256" s="38"/>
      <c r="Q6256" s="38"/>
      <c r="R6256" s="178"/>
      <c r="S6256" s="38"/>
      <c r="T6256" s="178"/>
      <c r="U6256" s="38"/>
      <c r="AA6256" s="9"/>
      <c r="AB6256" s="366"/>
    </row>
    <row r="6257" spans="15:28">
      <c r="O6257" s="177"/>
      <c r="P6257" s="38"/>
      <c r="Q6257" s="38"/>
      <c r="R6257" s="178"/>
      <c r="S6257" s="38"/>
      <c r="T6257" s="178"/>
      <c r="U6257" s="38"/>
      <c r="AA6257" s="9"/>
      <c r="AB6257" s="366"/>
    </row>
    <row r="6258" spans="15:28">
      <c r="O6258" s="177"/>
      <c r="P6258" s="38"/>
      <c r="Q6258" s="38"/>
      <c r="R6258" s="178"/>
      <c r="S6258" s="38"/>
      <c r="T6258" s="178"/>
      <c r="U6258" s="38"/>
      <c r="AA6258" s="9"/>
      <c r="AB6258" s="366"/>
    </row>
    <row r="6259" spans="15:28">
      <c r="O6259" s="177"/>
      <c r="P6259" s="38"/>
      <c r="Q6259" s="38"/>
      <c r="R6259" s="178"/>
      <c r="S6259" s="38"/>
      <c r="T6259" s="178"/>
      <c r="U6259" s="38"/>
      <c r="AA6259" s="9"/>
      <c r="AB6259" s="366"/>
    </row>
    <row r="6260" spans="15:28">
      <c r="O6260" s="177"/>
      <c r="P6260" s="38"/>
      <c r="Q6260" s="38"/>
      <c r="R6260" s="178"/>
      <c r="S6260" s="38"/>
      <c r="T6260" s="178"/>
      <c r="U6260" s="38"/>
      <c r="AA6260" s="9"/>
      <c r="AB6260" s="366"/>
    </row>
    <row r="6261" spans="15:28">
      <c r="O6261" s="177"/>
      <c r="P6261" s="38"/>
      <c r="Q6261" s="38"/>
      <c r="R6261" s="178"/>
      <c r="S6261" s="38"/>
      <c r="T6261" s="178"/>
      <c r="U6261" s="38"/>
      <c r="AA6261" s="9"/>
      <c r="AB6261" s="366"/>
    </row>
    <row r="6262" spans="15:28">
      <c r="O6262" s="177"/>
      <c r="P6262" s="38"/>
      <c r="Q6262" s="38"/>
      <c r="R6262" s="178"/>
      <c r="S6262" s="38"/>
      <c r="T6262" s="178"/>
      <c r="U6262" s="38"/>
      <c r="AA6262" s="9"/>
      <c r="AB6262" s="366"/>
    </row>
    <row r="6263" spans="15:28">
      <c r="O6263" s="177"/>
      <c r="P6263" s="38"/>
      <c r="Q6263" s="38"/>
      <c r="R6263" s="178"/>
      <c r="S6263" s="38"/>
      <c r="T6263" s="178"/>
      <c r="U6263" s="38"/>
      <c r="AA6263" s="9"/>
      <c r="AB6263" s="366"/>
    </row>
    <row r="6264" spans="15:28">
      <c r="O6264" s="177"/>
      <c r="P6264" s="38"/>
      <c r="Q6264" s="38"/>
      <c r="R6264" s="178"/>
      <c r="S6264" s="38"/>
      <c r="T6264" s="178"/>
      <c r="U6264" s="38"/>
      <c r="AA6264" s="9"/>
      <c r="AB6264" s="366"/>
    </row>
    <row r="6265" spans="15:28">
      <c r="O6265" s="177"/>
      <c r="P6265" s="38"/>
      <c r="Q6265" s="38"/>
      <c r="R6265" s="178"/>
      <c r="S6265" s="38"/>
      <c r="T6265" s="178"/>
      <c r="U6265" s="38"/>
      <c r="AA6265" s="9"/>
      <c r="AB6265" s="366"/>
    </row>
    <row r="6266" spans="15:28">
      <c r="O6266" s="177"/>
      <c r="P6266" s="38"/>
      <c r="Q6266" s="38"/>
      <c r="R6266" s="178"/>
      <c r="S6266" s="38"/>
      <c r="T6266" s="178"/>
      <c r="U6266" s="38"/>
      <c r="AA6266" s="9"/>
      <c r="AB6266" s="366"/>
    </row>
    <row r="6267" spans="15:28">
      <c r="O6267" s="177"/>
      <c r="P6267" s="38"/>
      <c r="Q6267" s="38"/>
      <c r="R6267" s="178"/>
      <c r="S6267" s="38"/>
      <c r="T6267" s="178"/>
      <c r="U6267" s="38"/>
      <c r="AA6267" s="9"/>
      <c r="AB6267" s="366"/>
    </row>
    <row r="6268" spans="15:28">
      <c r="O6268" s="177"/>
      <c r="P6268" s="38"/>
      <c r="Q6268" s="38"/>
      <c r="R6268" s="178"/>
      <c r="S6268" s="38"/>
      <c r="T6268" s="178"/>
      <c r="U6268" s="38"/>
      <c r="AA6268" s="9"/>
      <c r="AB6268" s="366"/>
    </row>
    <row r="6269" spans="15:28">
      <c r="O6269" s="177"/>
      <c r="P6269" s="38"/>
      <c r="Q6269" s="38"/>
      <c r="R6269" s="178"/>
      <c r="S6269" s="38"/>
      <c r="T6269" s="178"/>
      <c r="U6269" s="38"/>
      <c r="AA6269" s="9"/>
      <c r="AB6269" s="366"/>
    </row>
    <row r="6270" spans="15:28">
      <c r="O6270" s="177"/>
      <c r="P6270" s="38"/>
      <c r="Q6270" s="38"/>
      <c r="R6270" s="178"/>
      <c r="S6270" s="38"/>
      <c r="T6270" s="178"/>
      <c r="U6270" s="38"/>
      <c r="AA6270" s="9"/>
      <c r="AB6270" s="366"/>
    </row>
    <row r="6271" spans="15:28">
      <c r="O6271" s="177"/>
      <c r="P6271" s="38"/>
      <c r="Q6271" s="38"/>
      <c r="R6271" s="178"/>
      <c r="S6271" s="38"/>
      <c r="T6271" s="178"/>
      <c r="U6271" s="38"/>
      <c r="AA6271" s="9"/>
      <c r="AB6271" s="366"/>
    </row>
    <row r="6272" spans="15:28">
      <c r="O6272" s="177"/>
      <c r="P6272" s="38"/>
      <c r="Q6272" s="38"/>
      <c r="R6272" s="178"/>
      <c r="S6272" s="38"/>
      <c r="T6272" s="178"/>
      <c r="U6272" s="38"/>
      <c r="AA6272" s="9"/>
      <c r="AB6272" s="366"/>
    </row>
    <row r="6273" spans="15:28">
      <c r="O6273" s="177"/>
      <c r="P6273" s="38"/>
      <c r="Q6273" s="38"/>
      <c r="R6273" s="178"/>
      <c r="S6273" s="38"/>
      <c r="T6273" s="178"/>
      <c r="U6273" s="38"/>
      <c r="AA6273" s="9"/>
      <c r="AB6273" s="366"/>
    </row>
    <row r="6274" spans="15:28">
      <c r="O6274" s="177"/>
      <c r="P6274" s="38"/>
      <c r="Q6274" s="38"/>
      <c r="R6274" s="178"/>
      <c r="S6274" s="38"/>
      <c r="T6274" s="178"/>
      <c r="U6274" s="38"/>
      <c r="AA6274" s="9"/>
      <c r="AB6274" s="366"/>
    </row>
    <row r="6275" spans="15:28">
      <c r="O6275" s="177"/>
      <c r="P6275" s="38"/>
      <c r="Q6275" s="38"/>
      <c r="R6275" s="178"/>
      <c r="S6275" s="38"/>
      <c r="T6275" s="178"/>
      <c r="U6275" s="38"/>
      <c r="AA6275" s="9"/>
      <c r="AB6275" s="366"/>
    </row>
    <row r="6276" spans="15:28">
      <c r="O6276" s="177"/>
      <c r="P6276" s="38"/>
      <c r="Q6276" s="38"/>
      <c r="R6276" s="178"/>
      <c r="S6276" s="38"/>
      <c r="T6276" s="178"/>
      <c r="U6276" s="38"/>
      <c r="AA6276" s="9"/>
      <c r="AB6276" s="366"/>
    </row>
    <row r="6277" spans="15:28">
      <c r="O6277" s="177"/>
      <c r="P6277" s="38"/>
      <c r="Q6277" s="38"/>
      <c r="R6277" s="178"/>
      <c r="S6277" s="38"/>
      <c r="T6277" s="178"/>
      <c r="U6277" s="38"/>
      <c r="AA6277" s="9"/>
      <c r="AB6277" s="366"/>
    </row>
    <row r="6278" spans="15:28">
      <c r="O6278" s="177"/>
      <c r="P6278" s="38"/>
      <c r="Q6278" s="38"/>
      <c r="R6278" s="178"/>
      <c r="S6278" s="38"/>
      <c r="T6278" s="178"/>
      <c r="U6278" s="38"/>
      <c r="AA6278" s="9"/>
      <c r="AB6278" s="366"/>
    </row>
    <row r="6279" spans="15:28">
      <c r="O6279" s="177"/>
      <c r="P6279" s="38"/>
      <c r="Q6279" s="38"/>
      <c r="R6279" s="178"/>
      <c r="S6279" s="38"/>
      <c r="T6279" s="178"/>
      <c r="U6279" s="38"/>
      <c r="AA6279" s="9"/>
      <c r="AB6279" s="366"/>
    </row>
    <row r="6280" spans="15:28">
      <c r="O6280" s="177"/>
      <c r="P6280" s="38"/>
      <c r="Q6280" s="38"/>
      <c r="R6280" s="178"/>
      <c r="S6280" s="38"/>
      <c r="T6280" s="178"/>
      <c r="U6280" s="38"/>
      <c r="AA6280" s="9"/>
      <c r="AB6280" s="366"/>
    </row>
    <row r="6281" spans="15:28">
      <c r="O6281" s="177"/>
      <c r="P6281" s="38"/>
      <c r="Q6281" s="38"/>
      <c r="R6281" s="178"/>
      <c r="S6281" s="38"/>
      <c r="T6281" s="178"/>
      <c r="U6281" s="38"/>
      <c r="AA6281" s="9"/>
      <c r="AB6281" s="366"/>
    </row>
    <row r="6282" spans="15:28">
      <c r="O6282" s="177"/>
      <c r="P6282" s="38"/>
      <c r="Q6282" s="38"/>
      <c r="R6282" s="178"/>
      <c r="S6282" s="38"/>
      <c r="T6282" s="178"/>
      <c r="U6282" s="38"/>
      <c r="AA6282" s="9"/>
      <c r="AB6282" s="366"/>
    </row>
    <row r="6283" spans="15:28">
      <c r="O6283" s="177"/>
      <c r="P6283" s="38"/>
      <c r="Q6283" s="38"/>
      <c r="R6283" s="178"/>
      <c r="S6283" s="38"/>
      <c r="T6283" s="178"/>
      <c r="U6283" s="38"/>
      <c r="AA6283" s="9"/>
      <c r="AB6283" s="366"/>
    </row>
    <row r="6284" spans="15:28">
      <c r="O6284" s="177"/>
      <c r="P6284" s="38"/>
      <c r="Q6284" s="38"/>
      <c r="R6284" s="178"/>
      <c r="S6284" s="38"/>
      <c r="T6284" s="178"/>
      <c r="U6284" s="38"/>
      <c r="AA6284" s="9"/>
      <c r="AB6284" s="366"/>
    </row>
    <row r="6285" spans="15:28">
      <c r="O6285" s="177"/>
      <c r="P6285" s="38"/>
      <c r="Q6285" s="38"/>
      <c r="R6285" s="178"/>
      <c r="S6285" s="38"/>
      <c r="T6285" s="178"/>
      <c r="U6285" s="38"/>
      <c r="AA6285" s="9"/>
      <c r="AB6285" s="366"/>
    </row>
    <row r="6286" spans="15:28">
      <c r="O6286" s="177"/>
      <c r="P6286" s="38"/>
      <c r="Q6286" s="38"/>
      <c r="R6286" s="178"/>
      <c r="S6286" s="38"/>
      <c r="T6286" s="178"/>
      <c r="U6286" s="38"/>
      <c r="AA6286" s="9"/>
      <c r="AB6286" s="366"/>
    </row>
    <row r="6287" spans="15:28">
      <c r="O6287" s="177"/>
      <c r="P6287" s="38"/>
      <c r="Q6287" s="38"/>
      <c r="R6287" s="178"/>
      <c r="S6287" s="38"/>
      <c r="T6287" s="178"/>
      <c r="U6287" s="38"/>
      <c r="AA6287" s="9"/>
      <c r="AB6287" s="366"/>
    </row>
    <row r="6288" spans="15:28">
      <c r="O6288" s="177"/>
      <c r="P6288" s="38"/>
      <c r="Q6288" s="38"/>
      <c r="R6288" s="178"/>
      <c r="S6288" s="38"/>
      <c r="T6288" s="178"/>
      <c r="U6288" s="38"/>
      <c r="AA6288" s="9"/>
      <c r="AB6288" s="366"/>
    </row>
    <row r="6289" spans="15:28">
      <c r="O6289" s="177"/>
      <c r="P6289" s="38"/>
      <c r="Q6289" s="38"/>
      <c r="R6289" s="178"/>
      <c r="S6289" s="38"/>
      <c r="T6289" s="178"/>
      <c r="U6289" s="38"/>
      <c r="AA6289" s="9"/>
      <c r="AB6289" s="366"/>
    </row>
    <row r="6290" spans="15:28">
      <c r="O6290" s="177"/>
      <c r="P6290" s="38"/>
      <c r="Q6290" s="38"/>
      <c r="R6290" s="178"/>
      <c r="S6290" s="38"/>
      <c r="T6290" s="178"/>
      <c r="U6290" s="38"/>
      <c r="AA6290" s="9"/>
      <c r="AB6290" s="366"/>
    </row>
    <row r="6291" spans="15:28">
      <c r="O6291" s="177"/>
      <c r="P6291" s="38"/>
      <c r="Q6291" s="38"/>
      <c r="R6291" s="178"/>
      <c r="S6291" s="38"/>
      <c r="T6291" s="178"/>
      <c r="U6291" s="38"/>
      <c r="AA6291" s="9"/>
      <c r="AB6291" s="366"/>
    </row>
    <row r="6292" spans="15:28">
      <c r="O6292" s="177"/>
      <c r="P6292" s="38"/>
      <c r="Q6292" s="38"/>
      <c r="R6292" s="178"/>
      <c r="S6292" s="38"/>
      <c r="T6292" s="178"/>
      <c r="U6292" s="38"/>
      <c r="AA6292" s="9"/>
      <c r="AB6292" s="366"/>
    </row>
    <row r="6293" spans="15:28">
      <c r="O6293" s="177"/>
      <c r="P6293" s="38"/>
      <c r="Q6293" s="38"/>
      <c r="R6293" s="178"/>
      <c r="S6293" s="38"/>
      <c r="T6293" s="178"/>
      <c r="U6293" s="38"/>
      <c r="AA6293" s="9"/>
      <c r="AB6293" s="366"/>
    </row>
    <row r="6294" spans="15:28">
      <c r="O6294" s="177"/>
      <c r="P6294" s="38"/>
      <c r="Q6294" s="38"/>
      <c r="R6294" s="178"/>
      <c r="S6294" s="38"/>
      <c r="T6294" s="178"/>
      <c r="U6294" s="38"/>
      <c r="AA6294" s="9"/>
      <c r="AB6294" s="366"/>
    </row>
    <row r="6295" spans="15:28">
      <c r="O6295" s="177"/>
      <c r="P6295" s="38"/>
      <c r="Q6295" s="38"/>
      <c r="R6295" s="178"/>
      <c r="S6295" s="38"/>
      <c r="T6295" s="178"/>
      <c r="U6295" s="38"/>
      <c r="AA6295" s="9"/>
      <c r="AB6295" s="366"/>
    </row>
    <row r="6296" spans="15:28">
      <c r="O6296" s="177"/>
      <c r="P6296" s="38"/>
      <c r="Q6296" s="38"/>
      <c r="R6296" s="178"/>
      <c r="S6296" s="38"/>
      <c r="T6296" s="178"/>
      <c r="U6296" s="38"/>
      <c r="AA6296" s="9"/>
      <c r="AB6296" s="366"/>
    </row>
    <row r="6297" spans="15:28">
      <c r="O6297" s="177"/>
      <c r="P6297" s="38"/>
      <c r="Q6297" s="38"/>
      <c r="R6297" s="178"/>
      <c r="S6297" s="38"/>
      <c r="T6297" s="178"/>
      <c r="U6297" s="38"/>
      <c r="AA6297" s="9"/>
      <c r="AB6297" s="366"/>
    </row>
    <row r="6298" spans="15:28">
      <c r="O6298" s="177"/>
      <c r="P6298" s="38"/>
      <c r="Q6298" s="38"/>
      <c r="R6298" s="178"/>
      <c r="S6298" s="38"/>
      <c r="T6298" s="178"/>
      <c r="U6298" s="38"/>
      <c r="AA6298" s="9"/>
      <c r="AB6298" s="366"/>
    </row>
    <row r="6299" spans="15:28">
      <c r="O6299" s="177"/>
      <c r="P6299" s="38"/>
      <c r="Q6299" s="38"/>
      <c r="R6299" s="178"/>
      <c r="S6299" s="38"/>
      <c r="T6299" s="178"/>
      <c r="U6299" s="38"/>
      <c r="AA6299" s="9"/>
      <c r="AB6299" s="366"/>
    </row>
    <row r="6300" spans="15:28">
      <c r="O6300" s="177"/>
      <c r="P6300" s="38"/>
      <c r="Q6300" s="38"/>
      <c r="R6300" s="178"/>
      <c r="S6300" s="38"/>
      <c r="T6300" s="178"/>
      <c r="U6300" s="38"/>
      <c r="AA6300" s="9"/>
      <c r="AB6300" s="366"/>
    </row>
    <row r="6301" spans="15:28">
      <c r="O6301" s="177"/>
      <c r="P6301" s="38"/>
      <c r="Q6301" s="38"/>
      <c r="R6301" s="178"/>
      <c r="S6301" s="38"/>
      <c r="T6301" s="178"/>
      <c r="U6301" s="38"/>
      <c r="AA6301" s="9"/>
      <c r="AB6301" s="366"/>
    </row>
    <row r="6302" spans="15:28">
      <c r="O6302" s="177"/>
      <c r="P6302" s="38"/>
      <c r="Q6302" s="38"/>
      <c r="R6302" s="178"/>
      <c r="S6302" s="38"/>
      <c r="T6302" s="178"/>
      <c r="U6302" s="38"/>
      <c r="AA6302" s="9"/>
      <c r="AB6302" s="366"/>
    </row>
    <row r="6303" spans="15:28">
      <c r="O6303" s="177"/>
      <c r="P6303" s="38"/>
      <c r="Q6303" s="38"/>
      <c r="R6303" s="178"/>
      <c r="S6303" s="38"/>
      <c r="T6303" s="178"/>
      <c r="U6303" s="38"/>
      <c r="AA6303" s="9"/>
      <c r="AB6303" s="366"/>
    </row>
    <row r="6304" spans="15:28">
      <c r="O6304" s="177"/>
      <c r="P6304" s="38"/>
      <c r="Q6304" s="38"/>
      <c r="R6304" s="178"/>
      <c r="S6304" s="38"/>
      <c r="T6304" s="178"/>
      <c r="U6304" s="38"/>
      <c r="AA6304" s="9"/>
      <c r="AB6304" s="366"/>
    </row>
    <row r="6305" spans="15:28">
      <c r="O6305" s="177"/>
      <c r="P6305" s="38"/>
      <c r="Q6305" s="38"/>
      <c r="R6305" s="178"/>
      <c r="S6305" s="38"/>
      <c r="T6305" s="178"/>
      <c r="U6305" s="38"/>
      <c r="AA6305" s="9"/>
      <c r="AB6305" s="366"/>
    </row>
    <row r="6306" spans="15:28">
      <c r="O6306" s="177"/>
      <c r="P6306" s="38"/>
      <c r="Q6306" s="38"/>
      <c r="R6306" s="178"/>
      <c r="S6306" s="38"/>
      <c r="T6306" s="178"/>
      <c r="U6306" s="38"/>
      <c r="AA6306" s="9"/>
      <c r="AB6306" s="366"/>
    </row>
    <row r="6307" spans="15:28">
      <c r="O6307" s="177"/>
      <c r="P6307" s="38"/>
      <c r="Q6307" s="38"/>
      <c r="R6307" s="178"/>
      <c r="S6307" s="38"/>
      <c r="T6307" s="178"/>
      <c r="U6307" s="38"/>
      <c r="AA6307" s="9"/>
      <c r="AB6307" s="366"/>
    </row>
    <row r="6308" spans="15:28">
      <c r="O6308" s="177"/>
      <c r="P6308" s="38"/>
      <c r="Q6308" s="38"/>
      <c r="R6308" s="178"/>
      <c r="S6308" s="38"/>
      <c r="T6308" s="178"/>
      <c r="U6308" s="38"/>
      <c r="AA6308" s="9"/>
      <c r="AB6308" s="366"/>
    </row>
    <row r="6309" spans="15:28">
      <c r="O6309" s="177"/>
      <c r="P6309" s="38"/>
      <c r="Q6309" s="38"/>
      <c r="R6309" s="178"/>
      <c r="S6309" s="38"/>
      <c r="T6309" s="178"/>
      <c r="U6309" s="38"/>
      <c r="AA6309" s="9"/>
      <c r="AB6309" s="366"/>
    </row>
    <row r="6310" spans="15:28">
      <c r="O6310" s="177"/>
      <c r="P6310" s="38"/>
      <c r="Q6310" s="38"/>
      <c r="R6310" s="178"/>
      <c r="S6310" s="38"/>
      <c r="T6310" s="178"/>
      <c r="U6310" s="38"/>
      <c r="AA6310" s="9"/>
      <c r="AB6310" s="366"/>
    </row>
    <row r="6311" spans="15:28">
      <c r="O6311" s="177"/>
      <c r="P6311" s="38"/>
      <c r="Q6311" s="38"/>
      <c r="R6311" s="178"/>
      <c r="S6311" s="38"/>
      <c r="T6311" s="178"/>
      <c r="U6311" s="38"/>
      <c r="AA6311" s="9"/>
      <c r="AB6311" s="366"/>
    </row>
    <row r="6312" spans="15:28">
      <c r="O6312" s="177"/>
      <c r="P6312" s="38"/>
      <c r="Q6312" s="38"/>
      <c r="R6312" s="178"/>
      <c r="S6312" s="38"/>
      <c r="T6312" s="178"/>
      <c r="U6312" s="38"/>
      <c r="AA6312" s="9"/>
      <c r="AB6312" s="366"/>
    </row>
    <row r="6313" spans="15:28">
      <c r="O6313" s="177"/>
      <c r="P6313" s="38"/>
      <c r="Q6313" s="38"/>
      <c r="R6313" s="178"/>
      <c r="S6313" s="38"/>
      <c r="T6313" s="178"/>
      <c r="U6313" s="38"/>
      <c r="AA6313" s="9"/>
      <c r="AB6313" s="366"/>
    </row>
    <row r="6314" spans="15:28">
      <c r="O6314" s="177"/>
      <c r="P6314" s="38"/>
      <c r="Q6314" s="38"/>
      <c r="R6314" s="178"/>
      <c r="S6314" s="38"/>
      <c r="T6314" s="178"/>
      <c r="U6314" s="38"/>
      <c r="AA6314" s="9"/>
      <c r="AB6314" s="366"/>
    </row>
    <row r="6315" spans="15:28">
      <c r="O6315" s="177"/>
      <c r="P6315" s="38"/>
      <c r="Q6315" s="38"/>
      <c r="R6315" s="178"/>
      <c r="S6315" s="38"/>
      <c r="T6315" s="178"/>
      <c r="U6315" s="38"/>
      <c r="AA6315" s="9"/>
      <c r="AB6315" s="366"/>
    </row>
    <row r="6316" spans="15:28">
      <c r="O6316" s="177"/>
      <c r="P6316" s="38"/>
      <c r="Q6316" s="38"/>
      <c r="R6316" s="178"/>
      <c r="S6316" s="38"/>
      <c r="T6316" s="178"/>
      <c r="U6316" s="38"/>
      <c r="AA6316" s="9"/>
      <c r="AB6316" s="366"/>
    </row>
    <row r="6317" spans="15:28">
      <c r="O6317" s="177"/>
      <c r="P6317" s="38"/>
      <c r="Q6317" s="38"/>
      <c r="R6317" s="178"/>
      <c r="S6317" s="38"/>
      <c r="T6317" s="178"/>
      <c r="U6317" s="38"/>
      <c r="AA6317" s="9"/>
      <c r="AB6317" s="366"/>
    </row>
    <row r="6318" spans="15:28">
      <c r="O6318" s="177"/>
      <c r="P6318" s="38"/>
      <c r="Q6318" s="38"/>
      <c r="R6318" s="178"/>
      <c r="S6318" s="38"/>
      <c r="T6318" s="178"/>
      <c r="U6318" s="38"/>
      <c r="AA6318" s="9"/>
      <c r="AB6318" s="366"/>
    </row>
    <row r="6319" spans="15:28">
      <c r="O6319" s="177"/>
      <c r="P6319" s="38"/>
      <c r="Q6319" s="38"/>
      <c r="R6319" s="178"/>
      <c r="S6319" s="38"/>
      <c r="T6319" s="178"/>
      <c r="U6319" s="38"/>
      <c r="AA6319" s="9"/>
      <c r="AB6319" s="366"/>
    </row>
    <row r="6320" spans="15:28">
      <c r="O6320" s="177"/>
      <c r="P6320" s="38"/>
      <c r="Q6320" s="38"/>
      <c r="R6320" s="178"/>
      <c r="S6320" s="38"/>
      <c r="T6320" s="178"/>
      <c r="U6320" s="38"/>
      <c r="AA6320" s="9"/>
      <c r="AB6320" s="366"/>
    </row>
    <row r="6321" spans="15:28">
      <c r="O6321" s="177"/>
      <c r="P6321" s="38"/>
      <c r="Q6321" s="38"/>
      <c r="R6321" s="178"/>
      <c r="S6321" s="38"/>
      <c r="T6321" s="178"/>
      <c r="U6321" s="38"/>
      <c r="AA6321" s="9"/>
      <c r="AB6321" s="366"/>
    </row>
    <row r="6322" spans="15:28">
      <c r="O6322" s="177"/>
      <c r="P6322" s="38"/>
      <c r="Q6322" s="38"/>
      <c r="R6322" s="178"/>
      <c r="S6322" s="38"/>
      <c r="T6322" s="178"/>
      <c r="U6322" s="38"/>
      <c r="AA6322" s="9"/>
      <c r="AB6322" s="366"/>
    </row>
    <row r="6323" spans="15:28">
      <c r="O6323" s="177"/>
      <c r="P6323" s="38"/>
      <c r="Q6323" s="38"/>
      <c r="R6323" s="178"/>
      <c r="S6323" s="38"/>
      <c r="T6323" s="178"/>
      <c r="U6323" s="38"/>
      <c r="AA6323" s="9"/>
      <c r="AB6323" s="366"/>
    </row>
    <row r="6324" spans="15:28">
      <c r="O6324" s="177"/>
      <c r="P6324" s="38"/>
      <c r="Q6324" s="38"/>
      <c r="R6324" s="178"/>
      <c r="S6324" s="38"/>
      <c r="T6324" s="178"/>
      <c r="U6324" s="38"/>
      <c r="AA6324" s="9"/>
      <c r="AB6324" s="366"/>
    </row>
    <row r="6325" spans="15:28">
      <c r="O6325" s="177"/>
      <c r="P6325" s="38"/>
      <c r="Q6325" s="38"/>
      <c r="R6325" s="178"/>
      <c r="S6325" s="38"/>
      <c r="T6325" s="178"/>
      <c r="U6325" s="38"/>
      <c r="AA6325" s="9"/>
      <c r="AB6325" s="366"/>
    </row>
    <row r="6326" spans="15:28">
      <c r="O6326" s="177"/>
      <c r="P6326" s="38"/>
      <c r="Q6326" s="38"/>
      <c r="R6326" s="178"/>
      <c r="S6326" s="38"/>
      <c r="T6326" s="178"/>
      <c r="U6326" s="38"/>
      <c r="AA6326" s="9"/>
      <c r="AB6326" s="366"/>
    </row>
    <row r="6327" spans="15:28">
      <c r="O6327" s="177"/>
      <c r="P6327" s="38"/>
      <c r="Q6327" s="38"/>
      <c r="R6327" s="178"/>
      <c r="S6327" s="38"/>
      <c r="T6327" s="178"/>
      <c r="U6327" s="38"/>
      <c r="AA6327" s="9"/>
      <c r="AB6327" s="366"/>
    </row>
    <row r="6328" spans="15:28">
      <c r="O6328" s="177"/>
      <c r="P6328" s="38"/>
      <c r="Q6328" s="38"/>
      <c r="R6328" s="178"/>
      <c r="S6328" s="38"/>
      <c r="T6328" s="178"/>
      <c r="U6328" s="38"/>
      <c r="AA6328" s="9"/>
      <c r="AB6328" s="366"/>
    </row>
    <row r="6329" spans="15:28">
      <c r="O6329" s="177"/>
      <c r="P6329" s="38"/>
      <c r="Q6329" s="38"/>
      <c r="R6329" s="178"/>
      <c r="S6329" s="38"/>
      <c r="T6329" s="178"/>
      <c r="U6329" s="38"/>
      <c r="AA6329" s="9"/>
      <c r="AB6329" s="366"/>
    </row>
    <row r="6330" spans="15:28">
      <c r="O6330" s="177"/>
      <c r="P6330" s="38"/>
      <c r="Q6330" s="38"/>
      <c r="R6330" s="178"/>
      <c r="S6330" s="38"/>
      <c r="T6330" s="178"/>
      <c r="U6330" s="38"/>
      <c r="AA6330" s="9"/>
      <c r="AB6330" s="366"/>
    </row>
    <row r="6331" spans="15:28">
      <c r="O6331" s="177"/>
      <c r="P6331" s="38"/>
      <c r="Q6331" s="38"/>
      <c r="R6331" s="178"/>
      <c r="S6331" s="38"/>
      <c r="T6331" s="178"/>
      <c r="U6331" s="38"/>
      <c r="AA6331" s="9"/>
      <c r="AB6331" s="366"/>
    </row>
    <row r="6332" spans="15:28">
      <c r="O6332" s="177"/>
      <c r="P6332" s="38"/>
      <c r="Q6332" s="38"/>
      <c r="R6332" s="178"/>
      <c r="S6332" s="38"/>
      <c r="T6332" s="178"/>
      <c r="U6332" s="38"/>
      <c r="AA6332" s="9"/>
      <c r="AB6332" s="366"/>
    </row>
    <row r="6333" spans="15:28">
      <c r="O6333" s="177"/>
      <c r="P6333" s="38"/>
      <c r="Q6333" s="38"/>
      <c r="R6333" s="178"/>
      <c r="S6333" s="38"/>
      <c r="T6333" s="178"/>
      <c r="U6333" s="38"/>
      <c r="AA6333" s="9"/>
      <c r="AB6333" s="366"/>
    </row>
    <row r="6334" spans="15:28">
      <c r="O6334" s="177"/>
      <c r="P6334" s="38"/>
      <c r="Q6334" s="38"/>
      <c r="R6334" s="178"/>
      <c r="S6334" s="38"/>
      <c r="T6334" s="178"/>
      <c r="U6334" s="38"/>
      <c r="AA6334" s="9"/>
      <c r="AB6334" s="366"/>
    </row>
    <row r="6335" spans="15:28">
      <c r="O6335" s="177"/>
      <c r="P6335" s="38"/>
      <c r="Q6335" s="38"/>
      <c r="R6335" s="178"/>
      <c r="S6335" s="38"/>
      <c r="T6335" s="178"/>
      <c r="U6335" s="38"/>
      <c r="AA6335" s="9"/>
      <c r="AB6335" s="366"/>
    </row>
    <row r="6336" spans="15:28">
      <c r="O6336" s="177"/>
      <c r="P6336" s="38"/>
      <c r="Q6336" s="38"/>
      <c r="R6336" s="178"/>
      <c r="S6336" s="38"/>
      <c r="T6336" s="178"/>
      <c r="U6336" s="38"/>
      <c r="AA6336" s="9"/>
      <c r="AB6336" s="366"/>
    </row>
    <row r="6337" spans="15:28">
      <c r="O6337" s="177"/>
      <c r="P6337" s="38"/>
      <c r="Q6337" s="38"/>
      <c r="R6337" s="178"/>
      <c r="S6337" s="38"/>
      <c r="T6337" s="178"/>
      <c r="U6337" s="38"/>
      <c r="AA6337" s="9"/>
      <c r="AB6337" s="366"/>
    </row>
    <row r="6338" spans="15:28">
      <c r="O6338" s="177"/>
      <c r="P6338" s="38"/>
      <c r="Q6338" s="38"/>
      <c r="R6338" s="178"/>
      <c r="S6338" s="38"/>
      <c r="T6338" s="178"/>
      <c r="U6338" s="38"/>
      <c r="AA6338" s="9"/>
      <c r="AB6338" s="366"/>
    </row>
    <row r="6339" spans="15:28">
      <c r="O6339" s="177"/>
      <c r="P6339" s="38"/>
      <c r="Q6339" s="38"/>
      <c r="R6339" s="178"/>
      <c r="S6339" s="38"/>
      <c r="T6339" s="178"/>
      <c r="U6339" s="38"/>
      <c r="AA6339" s="9"/>
      <c r="AB6339" s="366"/>
    </row>
    <row r="6340" spans="15:28">
      <c r="O6340" s="177"/>
      <c r="P6340" s="38"/>
      <c r="Q6340" s="38"/>
      <c r="R6340" s="178"/>
      <c r="S6340" s="38"/>
      <c r="T6340" s="178"/>
      <c r="U6340" s="38"/>
      <c r="AA6340" s="9"/>
      <c r="AB6340" s="366"/>
    </row>
    <row r="6341" spans="15:28">
      <c r="O6341" s="177"/>
      <c r="P6341" s="38"/>
      <c r="Q6341" s="38"/>
      <c r="R6341" s="178"/>
      <c r="S6341" s="38"/>
      <c r="T6341" s="178"/>
      <c r="U6341" s="38"/>
      <c r="AA6341" s="9"/>
      <c r="AB6341" s="366"/>
    </row>
    <row r="6342" spans="15:28">
      <c r="O6342" s="177"/>
      <c r="P6342" s="38"/>
      <c r="Q6342" s="38"/>
      <c r="R6342" s="178"/>
      <c r="S6342" s="38"/>
      <c r="T6342" s="178"/>
      <c r="U6342" s="38"/>
      <c r="AA6342" s="9"/>
      <c r="AB6342" s="366"/>
    </row>
    <row r="6343" spans="15:28">
      <c r="O6343" s="177"/>
      <c r="P6343" s="38"/>
      <c r="Q6343" s="38"/>
      <c r="R6343" s="178"/>
      <c r="S6343" s="38"/>
      <c r="T6343" s="178"/>
      <c r="U6343" s="38"/>
      <c r="AA6343" s="9"/>
      <c r="AB6343" s="366"/>
    </row>
    <row r="6344" spans="15:28">
      <c r="O6344" s="177"/>
      <c r="P6344" s="38"/>
      <c r="Q6344" s="38"/>
      <c r="R6344" s="178"/>
      <c r="S6344" s="38"/>
      <c r="T6344" s="178"/>
      <c r="U6344" s="38"/>
      <c r="AA6344" s="9"/>
      <c r="AB6344" s="366"/>
    </row>
    <row r="6345" spans="15:28">
      <c r="O6345" s="177"/>
      <c r="P6345" s="38"/>
      <c r="Q6345" s="38"/>
      <c r="R6345" s="178"/>
      <c r="S6345" s="38"/>
      <c r="T6345" s="178"/>
      <c r="U6345" s="38"/>
      <c r="AA6345" s="9"/>
      <c r="AB6345" s="366"/>
    </row>
    <row r="6346" spans="15:28">
      <c r="O6346" s="177"/>
      <c r="P6346" s="38"/>
      <c r="Q6346" s="38"/>
      <c r="R6346" s="178"/>
      <c r="S6346" s="38"/>
      <c r="T6346" s="178"/>
      <c r="U6346" s="38"/>
      <c r="AA6346" s="9"/>
      <c r="AB6346" s="366"/>
    </row>
    <row r="6347" spans="15:28">
      <c r="O6347" s="177"/>
      <c r="P6347" s="38"/>
      <c r="Q6347" s="38"/>
      <c r="R6347" s="178"/>
      <c r="S6347" s="38"/>
      <c r="T6347" s="178"/>
      <c r="U6347" s="38"/>
      <c r="AA6347" s="9"/>
      <c r="AB6347" s="366"/>
    </row>
    <row r="6348" spans="15:28">
      <c r="O6348" s="177"/>
      <c r="P6348" s="38"/>
      <c r="Q6348" s="38"/>
      <c r="R6348" s="178"/>
      <c r="S6348" s="38"/>
      <c r="T6348" s="178"/>
      <c r="U6348" s="38"/>
      <c r="AA6348" s="9"/>
      <c r="AB6348" s="366"/>
    </row>
    <row r="6349" spans="15:28">
      <c r="O6349" s="177"/>
      <c r="P6349" s="38"/>
      <c r="Q6349" s="38"/>
      <c r="R6349" s="178"/>
      <c r="S6349" s="38"/>
      <c r="T6349" s="178"/>
      <c r="U6349" s="38"/>
      <c r="AA6349" s="9"/>
      <c r="AB6349" s="366"/>
    </row>
    <row r="6350" spans="15:28">
      <c r="O6350" s="177"/>
      <c r="P6350" s="38"/>
      <c r="Q6350" s="38"/>
      <c r="R6350" s="178"/>
      <c r="S6350" s="38"/>
      <c r="T6350" s="178"/>
      <c r="U6350" s="38"/>
      <c r="AA6350" s="9"/>
      <c r="AB6350" s="366"/>
    </row>
    <row r="6351" spans="15:28">
      <c r="O6351" s="177"/>
      <c r="P6351" s="38"/>
      <c r="Q6351" s="38"/>
      <c r="R6351" s="178"/>
      <c r="S6351" s="38"/>
      <c r="T6351" s="178"/>
      <c r="U6351" s="38"/>
      <c r="AA6351" s="9"/>
      <c r="AB6351" s="366"/>
    </row>
    <row r="6352" spans="15:28">
      <c r="O6352" s="177"/>
      <c r="P6352" s="38"/>
      <c r="Q6352" s="38"/>
      <c r="R6352" s="178"/>
      <c r="S6352" s="38"/>
      <c r="T6352" s="178"/>
      <c r="U6352" s="38"/>
      <c r="AA6352" s="9"/>
      <c r="AB6352" s="366"/>
    </row>
    <row r="6353" spans="15:28">
      <c r="O6353" s="177"/>
      <c r="P6353" s="38"/>
      <c r="Q6353" s="38"/>
      <c r="R6353" s="178"/>
      <c r="S6353" s="179"/>
      <c r="T6353" s="178"/>
      <c r="U6353" s="38"/>
      <c r="AA6353" s="9"/>
      <c r="AB6353" s="366"/>
    </row>
    <row r="6354" spans="15:28">
      <c r="O6354" s="177"/>
      <c r="P6354" s="38"/>
      <c r="Q6354" s="38"/>
      <c r="R6354" s="178"/>
      <c r="S6354" s="179"/>
      <c r="T6354" s="178"/>
      <c r="U6354" s="38"/>
      <c r="AA6354" s="9"/>
      <c r="AB6354" s="366"/>
    </row>
    <row r="6355" spans="15:28">
      <c r="O6355" s="177"/>
      <c r="P6355" s="38"/>
      <c r="Q6355" s="38"/>
      <c r="R6355" s="178"/>
      <c r="S6355" s="179"/>
      <c r="T6355" s="178"/>
      <c r="U6355" s="38"/>
      <c r="AA6355" s="9"/>
      <c r="AB6355" s="366"/>
    </row>
    <row r="6356" spans="15:28">
      <c r="O6356" s="177"/>
      <c r="P6356" s="38"/>
      <c r="Q6356" s="38"/>
      <c r="R6356" s="178"/>
      <c r="S6356" s="179"/>
      <c r="T6356" s="178"/>
      <c r="U6356" s="38"/>
      <c r="AA6356" s="9"/>
      <c r="AB6356" s="366"/>
    </row>
    <row r="6357" spans="15:28">
      <c r="O6357" s="177"/>
      <c r="P6357" s="38"/>
      <c r="Q6357" s="38"/>
      <c r="R6357" s="178"/>
      <c r="S6357" s="179"/>
      <c r="T6357" s="178"/>
      <c r="U6357" s="38"/>
      <c r="AA6357" s="9"/>
      <c r="AB6357" s="366"/>
    </row>
    <row r="6358" spans="15:28">
      <c r="O6358" s="177"/>
      <c r="P6358" s="38"/>
      <c r="Q6358" s="38"/>
      <c r="R6358" s="178"/>
      <c r="S6358" s="179"/>
      <c r="T6358" s="178"/>
      <c r="U6358" s="38"/>
      <c r="AA6358" s="9"/>
      <c r="AB6358" s="366"/>
    </row>
    <row r="6359" spans="15:28">
      <c r="O6359" s="177"/>
      <c r="P6359" s="38"/>
      <c r="Q6359" s="38"/>
      <c r="R6359" s="178"/>
      <c r="S6359" s="179"/>
      <c r="T6359" s="178"/>
      <c r="U6359" s="38"/>
      <c r="AA6359" s="9"/>
      <c r="AB6359" s="366"/>
    </row>
    <row r="6360" spans="15:28">
      <c r="O6360" s="177"/>
      <c r="P6360" s="38"/>
      <c r="Q6360" s="38"/>
      <c r="R6360" s="178"/>
      <c r="S6360" s="179"/>
      <c r="T6360" s="178"/>
      <c r="U6360" s="38"/>
      <c r="AA6360" s="9"/>
      <c r="AB6360" s="366"/>
    </row>
    <row r="6361" spans="15:28">
      <c r="O6361" s="177"/>
      <c r="P6361" s="38"/>
      <c r="Q6361" s="38"/>
      <c r="R6361" s="178"/>
      <c r="S6361" s="179"/>
      <c r="T6361" s="178"/>
      <c r="U6361" s="38"/>
      <c r="AA6361" s="9"/>
      <c r="AB6361" s="366"/>
    </row>
    <row r="6362" spans="15:28">
      <c r="O6362" s="177"/>
      <c r="P6362" s="38"/>
      <c r="Q6362" s="38"/>
      <c r="R6362" s="178"/>
      <c r="S6362" s="179"/>
      <c r="T6362" s="178"/>
      <c r="U6362" s="38"/>
      <c r="AA6362" s="9"/>
      <c r="AB6362" s="366"/>
    </row>
    <row r="6363" spans="15:28">
      <c r="O6363" s="177"/>
      <c r="P6363" s="38"/>
      <c r="Q6363" s="38"/>
      <c r="R6363" s="178"/>
      <c r="S6363" s="179"/>
      <c r="T6363" s="178"/>
      <c r="U6363" s="38"/>
      <c r="AA6363" s="9"/>
      <c r="AB6363" s="366"/>
    </row>
    <row r="6364" spans="15:28">
      <c r="O6364" s="177"/>
      <c r="P6364" s="38"/>
      <c r="Q6364" s="38"/>
      <c r="R6364" s="178"/>
      <c r="S6364" s="179"/>
      <c r="T6364" s="178"/>
      <c r="U6364" s="38"/>
      <c r="AA6364" s="9"/>
      <c r="AB6364" s="366"/>
    </row>
    <row r="6365" spans="15:28">
      <c r="O6365" s="177"/>
      <c r="P6365" s="38"/>
      <c r="Q6365" s="38"/>
      <c r="R6365" s="178"/>
      <c r="S6365" s="179"/>
      <c r="T6365" s="178"/>
      <c r="U6365" s="38"/>
      <c r="AA6365" s="9"/>
      <c r="AB6365" s="366"/>
    </row>
    <row r="6366" spans="15:28">
      <c r="O6366" s="177"/>
      <c r="P6366" s="38"/>
      <c r="Q6366" s="38"/>
      <c r="R6366" s="178"/>
      <c r="S6366" s="179"/>
      <c r="T6366" s="178"/>
      <c r="U6366" s="38"/>
      <c r="AA6366" s="9"/>
      <c r="AB6366" s="366"/>
    </row>
    <row r="6367" spans="15:28">
      <c r="O6367" s="177"/>
      <c r="P6367" s="38"/>
      <c r="Q6367" s="38"/>
      <c r="R6367" s="178"/>
      <c r="S6367" s="179"/>
      <c r="T6367" s="178"/>
      <c r="U6367" s="38"/>
      <c r="AA6367" s="9"/>
      <c r="AB6367" s="366"/>
    </row>
    <row r="6368" spans="15:28">
      <c r="O6368" s="177"/>
      <c r="P6368" s="38"/>
      <c r="Q6368" s="38"/>
      <c r="R6368" s="178"/>
      <c r="S6368" s="179"/>
      <c r="T6368" s="178"/>
      <c r="U6368" s="38"/>
      <c r="AA6368" s="9"/>
      <c r="AB6368" s="366"/>
    </row>
    <row r="6369" spans="15:28">
      <c r="O6369" s="177"/>
      <c r="P6369" s="38"/>
      <c r="Q6369" s="38"/>
      <c r="R6369" s="178"/>
      <c r="S6369" s="179"/>
      <c r="T6369" s="178"/>
      <c r="U6369" s="38"/>
      <c r="AA6369" s="9"/>
      <c r="AB6369" s="366"/>
    </row>
    <row r="6370" spans="15:28">
      <c r="O6370" s="177"/>
      <c r="P6370" s="38"/>
      <c r="Q6370" s="38"/>
      <c r="R6370" s="178"/>
      <c r="S6370" s="179"/>
      <c r="T6370" s="178"/>
      <c r="U6370" s="38"/>
      <c r="AA6370" s="9"/>
      <c r="AB6370" s="366"/>
    </row>
    <row r="6371" spans="15:28">
      <c r="O6371" s="177"/>
      <c r="P6371" s="38"/>
      <c r="Q6371" s="38"/>
      <c r="R6371" s="178"/>
      <c r="S6371" s="179"/>
      <c r="T6371" s="178"/>
      <c r="U6371" s="38"/>
      <c r="AA6371" s="9"/>
      <c r="AB6371" s="366"/>
    </row>
    <row r="6372" spans="15:28">
      <c r="O6372" s="177"/>
      <c r="P6372" s="38"/>
      <c r="Q6372" s="38"/>
      <c r="R6372" s="178"/>
      <c r="S6372" s="179"/>
      <c r="T6372" s="178"/>
      <c r="U6372" s="38"/>
      <c r="AA6372" s="9"/>
      <c r="AB6372" s="366"/>
    </row>
    <row r="6373" spans="15:28">
      <c r="O6373" s="177"/>
      <c r="P6373" s="38"/>
      <c r="Q6373" s="38"/>
      <c r="R6373" s="178"/>
      <c r="S6373" s="179"/>
      <c r="T6373" s="178"/>
      <c r="U6373" s="38"/>
      <c r="AA6373" s="9"/>
      <c r="AB6373" s="366"/>
    </row>
    <row r="6374" spans="15:28">
      <c r="O6374" s="177"/>
      <c r="P6374" s="38"/>
      <c r="Q6374" s="38"/>
      <c r="R6374" s="178"/>
      <c r="S6374" s="179"/>
      <c r="T6374" s="178"/>
      <c r="U6374" s="38"/>
      <c r="AA6374" s="9"/>
      <c r="AB6374" s="366"/>
    </row>
    <row r="6375" spans="15:28">
      <c r="O6375" s="177"/>
      <c r="P6375" s="38"/>
      <c r="Q6375" s="38"/>
      <c r="R6375" s="178"/>
      <c r="S6375" s="179"/>
      <c r="T6375" s="178"/>
      <c r="U6375" s="38"/>
      <c r="AA6375" s="9"/>
      <c r="AB6375" s="366"/>
    </row>
    <row r="6376" spans="15:28">
      <c r="O6376" s="177"/>
      <c r="P6376" s="38"/>
      <c r="Q6376" s="38"/>
      <c r="R6376" s="178"/>
      <c r="S6376" s="179"/>
      <c r="T6376" s="178"/>
      <c r="U6376" s="38"/>
      <c r="AA6376" s="9"/>
      <c r="AB6376" s="366"/>
    </row>
    <row r="6377" spans="15:28">
      <c r="O6377" s="177"/>
      <c r="P6377" s="38"/>
      <c r="Q6377" s="38"/>
      <c r="R6377" s="178"/>
      <c r="S6377" s="179"/>
      <c r="T6377" s="178"/>
      <c r="U6377" s="38"/>
      <c r="AA6377" s="9"/>
      <c r="AB6377" s="366"/>
    </row>
    <row r="6378" spans="15:28">
      <c r="O6378" s="177"/>
      <c r="P6378" s="38"/>
      <c r="Q6378" s="38"/>
      <c r="R6378" s="178"/>
      <c r="S6378" s="179"/>
      <c r="T6378" s="178"/>
      <c r="U6378" s="38"/>
      <c r="AA6378" s="9"/>
      <c r="AB6378" s="366"/>
    </row>
    <row r="6379" spans="15:28">
      <c r="O6379" s="177"/>
      <c r="P6379" s="38"/>
      <c r="Q6379" s="38"/>
      <c r="R6379" s="178"/>
      <c r="S6379" s="179"/>
      <c r="T6379" s="178"/>
      <c r="U6379" s="38"/>
      <c r="AA6379" s="9"/>
      <c r="AB6379" s="366"/>
    </row>
    <row r="6380" spans="15:28">
      <c r="O6380" s="177"/>
      <c r="P6380" s="38"/>
      <c r="Q6380" s="38"/>
      <c r="R6380" s="178"/>
      <c r="S6380" s="179"/>
      <c r="T6380" s="178"/>
      <c r="U6380" s="38"/>
      <c r="AA6380" s="9"/>
      <c r="AB6380" s="366"/>
    </row>
    <row r="6381" spans="15:28">
      <c r="O6381" s="177"/>
      <c r="P6381" s="38"/>
      <c r="Q6381" s="38"/>
      <c r="R6381" s="178"/>
      <c r="S6381" s="179"/>
      <c r="T6381" s="178"/>
      <c r="U6381" s="38"/>
      <c r="AA6381" s="9"/>
      <c r="AB6381" s="366"/>
    </row>
    <row r="6382" spans="15:28">
      <c r="O6382" s="177"/>
      <c r="P6382" s="38"/>
      <c r="Q6382" s="38"/>
      <c r="R6382" s="178"/>
      <c r="S6382" s="179"/>
      <c r="T6382" s="178"/>
      <c r="U6382" s="38"/>
      <c r="AA6382" s="9"/>
      <c r="AB6382" s="366"/>
    </row>
    <row r="6383" spans="15:28">
      <c r="O6383" s="177"/>
      <c r="P6383" s="38"/>
      <c r="Q6383" s="38"/>
      <c r="R6383" s="178"/>
      <c r="S6383" s="179"/>
      <c r="T6383" s="178"/>
      <c r="U6383" s="38"/>
      <c r="AA6383" s="9"/>
      <c r="AB6383" s="366"/>
    </row>
    <row r="6384" spans="15:28">
      <c r="O6384" s="177"/>
      <c r="P6384" s="38"/>
      <c r="Q6384" s="38"/>
      <c r="R6384" s="178"/>
      <c r="S6384" s="179"/>
      <c r="T6384" s="178"/>
      <c r="U6384" s="38"/>
      <c r="AA6384" s="9"/>
      <c r="AB6384" s="366"/>
    </row>
    <row r="6385" spans="15:28">
      <c r="O6385" s="177"/>
      <c r="P6385" s="38"/>
      <c r="Q6385" s="38"/>
      <c r="R6385" s="178"/>
      <c r="S6385" s="179"/>
      <c r="T6385" s="178"/>
      <c r="U6385" s="38"/>
      <c r="AA6385" s="9"/>
      <c r="AB6385" s="366"/>
    </row>
    <row r="6386" spans="15:28">
      <c r="O6386" s="177"/>
      <c r="P6386" s="38"/>
      <c r="Q6386" s="38"/>
      <c r="R6386" s="178"/>
      <c r="S6386" s="179"/>
      <c r="T6386" s="178"/>
      <c r="U6386" s="38"/>
      <c r="AA6386" s="9"/>
      <c r="AB6386" s="366"/>
    </row>
    <row r="6387" spans="15:28">
      <c r="O6387" s="177"/>
      <c r="P6387" s="38"/>
      <c r="Q6387" s="38"/>
      <c r="R6387" s="178"/>
      <c r="S6387" s="179"/>
      <c r="T6387" s="178"/>
      <c r="U6387" s="38"/>
      <c r="AA6387" s="9"/>
      <c r="AB6387" s="366"/>
    </row>
    <row r="6388" spans="15:28">
      <c r="O6388" s="177"/>
      <c r="P6388" s="38"/>
      <c r="Q6388" s="38"/>
      <c r="R6388" s="178"/>
      <c r="S6388" s="179"/>
      <c r="T6388" s="178"/>
      <c r="U6388" s="38"/>
      <c r="AA6388" s="9"/>
      <c r="AB6388" s="366"/>
    </row>
    <row r="6389" spans="15:28">
      <c r="O6389" s="177"/>
      <c r="P6389" s="38"/>
      <c r="Q6389" s="38"/>
      <c r="R6389" s="178"/>
      <c r="S6389" s="179"/>
      <c r="T6389" s="178"/>
      <c r="U6389" s="38"/>
      <c r="AA6389" s="9"/>
      <c r="AB6389" s="366"/>
    </row>
    <row r="6390" spans="15:28">
      <c r="O6390" s="177"/>
      <c r="P6390" s="38"/>
      <c r="Q6390" s="38"/>
      <c r="R6390" s="178"/>
      <c r="S6390" s="179"/>
      <c r="T6390" s="178"/>
      <c r="U6390" s="38"/>
      <c r="AA6390" s="9"/>
      <c r="AB6390" s="366"/>
    </row>
    <row r="6391" spans="15:28">
      <c r="O6391" s="177"/>
      <c r="P6391" s="38"/>
      <c r="Q6391" s="38"/>
      <c r="R6391" s="178"/>
      <c r="S6391" s="179"/>
      <c r="T6391" s="178"/>
      <c r="U6391" s="38"/>
      <c r="AA6391" s="9"/>
      <c r="AB6391" s="366"/>
    </row>
    <row r="6392" spans="15:28">
      <c r="O6392" s="177"/>
      <c r="P6392" s="38"/>
      <c r="Q6392" s="38"/>
      <c r="R6392" s="178"/>
      <c r="S6392" s="179"/>
      <c r="T6392" s="178"/>
      <c r="U6392" s="38"/>
      <c r="AA6392" s="9"/>
      <c r="AB6392" s="366"/>
    </row>
    <row r="6393" spans="15:28">
      <c r="O6393" s="177"/>
      <c r="P6393" s="38"/>
      <c r="Q6393" s="38"/>
      <c r="R6393" s="178"/>
      <c r="S6393" s="179"/>
      <c r="T6393" s="178"/>
      <c r="U6393" s="38"/>
      <c r="AA6393" s="9"/>
      <c r="AB6393" s="366"/>
    </row>
    <row r="6394" spans="15:28">
      <c r="O6394" s="177"/>
      <c r="P6394" s="38"/>
      <c r="Q6394" s="38"/>
      <c r="R6394" s="178"/>
      <c r="S6394" s="179"/>
      <c r="T6394" s="178"/>
      <c r="U6394" s="38"/>
      <c r="AA6394" s="9"/>
      <c r="AB6394" s="366"/>
    </row>
    <row r="6395" spans="15:28">
      <c r="O6395" s="177"/>
      <c r="P6395" s="38"/>
      <c r="Q6395" s="38"/>
      <c r="R6395" s="178"/>
      <c r="S6395" s="179"/>
      <c r="T6395" s="178"/>
      <c r="U6395" s="38"/>
      <c r="AA6395" s="9"/>
      <c r="AB6395" s="366"/>
    </row>
    <row r="6396" spans="15:28">
      <c r="O6396" s="177"/>
      <c r="P6396" s="38"/>
      <c r="Q6396" s="38"/>
      <c r="R6396" s="178"/>
      <c r="S6396" s="179"/>
      <c r="T6396" s="178"/>
      <c r="U6396" s="38"/>
      <c r="AA6396" s="9"/>
      <c r="AB6396" s="366"/>
    </row>
    <row r="6397" spans="15:28">
      <c r="O6397" s="177"/>
      <c r="P6397" s="38"/>
      <c r="Q6397" s="38"/>
      <c r="R6397" s="178"/>
      <c r="S6397" s="179"/>
      <c r="T6397" s="178"/>
      <c r="U6397" s="38"/>
      <c r="AA6397" s="9"/>
      <c r="AB6397" s="366"/>
    </row>
    <row r="6398" spans="15:28">
      <c r="O6398" s="177"/>
      <c r="P6398" s="38"/>
      <c r="Q6398" s="38"/>
      <c r="R6398" s="178"/>
      <c r="S6398" s="179"/>
      <c r="T6398" s="178"/>
      <c r="U6398" s="38"/>
      <c r="AA6398" s="9"/>
      <c r="AB6398" s="366"/>
    </row>
    <row r="6399" spans="15:28">
      <c r="O6399" s="177"/>
      <c r="P6399" s="38"/>
      <c r="Q6399" s="38"/>
      <c r="R6399" s="178"/>
      <c r="S6399" s="179"/>
      <c r="T6399" s="178"/>
      <c r="U6399" s="38"/>
      <c r="AA6399" s="9"/>
      <c r="AB6399" s="366"/>
    </row>
    <row r="6400" spans="15:28">
      <c r="O6400" s="177"/>
      <c r="P6400" s="38"/>
      <c r="Q6400" s="38"/>
      <c r="R6400" s="178"/>
      <c r="S6400" s="179"/>
      <c r="T6400" s="178"/>
      <c r="U6400" s="38"/>
      <c r="AA6400" s="9"/>
      <c r="AB6400" s="366"/>
    </row>
    <row r="6401" spans="15:28">
      <c r="O6401" s="177"/>
      <c r="P6401" s="38"/>
      <c r="Q6401" s="38"/>
      <c r="R6401" s="178"/>
      <c r="S6401" s="179"/>
      <c r="T6401" s="178"/>
      <c r="U6401" s="38"/>
      <c r="AA6401" s="9"/>
      <c r="AB6401" s="366"/>
    </row>
    <row r="6402" spans="15:28">
      <c r="O6402" s="177"/>
      <c r="P6402" s="38"/>
      <c r="Q6402" s="38"/>
      <c r="R6402" s="178"/>
      <c r="S6402" s="179"/>
      <c r="T6402" s="178"/>
      <c r="U6402" s="38"/>
      <c r="AA6402" s="9"/>
      <c r="AB6402" s="366"/>
    </row>
    <row r="6403" spans="15:28">
      <c r="O6403" s="177"/>
      <c r="P6403" s="38"/>
      <c r="Q6403" s="38"/>
      <c r="R6403" s="178"/>
      <c r="S6403" s="179"/>
      <c r="T6403" s="178"/>
      <c r="U6403" s="38"/>
      <c r="AA6403" s="9"/>
      <c r="AB6403" s="366"/>
    </row>
    <row r="6404" spans="15:28">
      <c r="O6404" s="177"/>
      <c r="P6404" s="38"/>
      <c r="Q6404" s="38"/>
      <c r="R6404" s="178"/>
      <c r="S6404" s="179"/>
      <c r="T6404" s="178"/>
      <c r="U6404" s="38"/>
      <c r="AA6404" s="9"/>
      <c r="AB6404" s="366"/>
    </row>
    <row r="6405" spans="15:28">
      <c r="O6405" s="177"/>
      <c r="P6405" s="38"/>
      <c r="Q6405" s="38"/>
      <c r="R6405" s="178"/>
      <c r="S6405" s="179"/>
      <c r="T6405" s="178"/>
      <c r="U6405" s="38"/>
      <c r="AA6405" s="9"/>
      <c r="AB6405" s="366"/>
    </row>
    <row r="6406" spans="15:28">
      <c r="O6406" s="177"/>
      <c r="P6406" s="38"/>
      <c r="Q6406" s="38"/>
      <c r="R6406" s="178"/>
      <c r="S6406" s="179"/>
      <c r="T6406" s="178"/>
      <c r="U6406" s="38"/>
      <c r="AA6406" s="9"/>
      <c r="AB6406" s="366"/>
    </row>
    <row r="6407" spans="15:28">
      <c r="O6407" s="177"/>
      <c r="P6407" s="38"/>
      <c r="Q6407" s="38"/>
      <c r="R6407" s="178"/>
      <c r="S6407" s="179"/>
      <c r="T6407" s="178"/>
      <c r="U6407" s="38"/>
      <c r="AA6407" s="9"/>
      <c r="AB6407" s="366"/>
    </row>
    <row r="6408" spans="15:28">
      <c r="O6408" s="177"/>
      <c r="P6408" s="38"/>
      <c r="Q6408" s="38"/>
      <c r="R6408" s="178"/>
      <c r="S6408" s="179"/>
      <c r="T6408" s="178"/>
      <c r="U6408" s="38"/>
      <c r="AA6408" s="9"/>
      <c r="AB6408" s="366"/>
    </row>
    <row r="6409" spans="15:28">
      <c r="O6409" s="177"/>
      <c r="P6409" s="38"/>
      <c r="Q6409" s="38"/>
      <c r="R6409" s="178"/>
      <c r="S6409" s="179"/>
      <c r="T6409" s="178"/>
      <c r="U6409" s="38"/>
      <c r="AA6409" s="9"/>
      <c r="AB6409" s="366"/>
    </row>
    <row r="6410" spans="15:28">
      <c r="O6410" s="177"/>
      <c r="P6410" s="38"/>
      <c r="Q6410" s="38"/>
      <c r="R6410" s="178"/>
      <c r="S6410" s="179"/>
      <c r="T6410" s="178"/>
      <c r="U6410" s="38"/>
      <c r="AA6410" s="9"/>
      <c r="AB6410" s="366"/>
    </row>
    <row r="6411" spans="15:28">
      <c r="O6411" s="177"/>
      <c r="P6411" s="38"/>
      <c r="Q6411" s="38"/>
      <c r="R6411" s="178"/>
      <c r="S6411" s="179"/>
      <c r="T6411" s="178"/>
      <c r="U6411" s="38"/>
      <c r="AA6411" s="9"/>
      <c r="AB6411" s="366"/>
    </row>
    <row r="6412" spans="15:28">
      <c r="O6412" s="177"/>
      <c r="P6412" s="38"/>
      <c r="Q6412" s="38"/>
      <c r="R6412" s="178"/>
      <c r="S6412" s="179"/>
      <c r="T6412" s="178"/>
      <c r="U6412" s="38"/>
      <c r="AA6412" s="9"/>
      <c r="AB6412" s="366"/>
    </row>
    <row r="6413" spans="15:28">
      <c r="O6413" s="177"/>
      <c r="P6413" s="38"/>
      <c r="Q6413" s="38"/>
      <c r="R6413" s="178"/>
      <c r="S6413" s="179"/>
      <c r="T6413" s="178"/>
      <c r="U6413" s="38"/>
      <c r="AA6413" s="9"/>
      <c r="AB6413" s="366"/>
    </row>
    <row r="6414" spans="15:28">
      <c r="O6414" s="177"/>
      <c r="P6414" s="38"/>
      <c r="Q6414" s="38"/>
      <c r="R6414" s="178"/>
      <c r="S6414" s="179"/>
      <c r="T6414" s="178"/>
      <c r="U6414" s="38"/>
      <c r="AA6414" s="9"/>
      <c r="AB6414" s="366"/>
    </row>
    <row r="6415" spans="15:28">
      <c r="O6415" s="177"/>
      <c r="P6415" s="38"/>
      <c r="Q6415" s="38"/>
      <c r="R6415" s="178"/>
      <c r="S6415" s="179"/>
      <c r="T6415" s="178"/>
      <c r="U6415" s="38"/>
      <c r="AA6415" s="9"/>
      <c r="AB6415" s="366"/>
    </row>
    <row r="6416" spans="15:28">
      <c r="O6416" s="177"/>
      <c r="P6416" s="38"/>
      <c r="Q6416" s="38"/>
      <c r="R6416" s="178"/>
      <c r="S6416" s="179"/>
      <c r="T6416" s="178"/>
      <c r="U6416" s="38"/>
      <c r="AA6416" s="9"/>
      <c r="AB6416" s="366"/>
    </row>
    <row r="6417" spans="15:28">
      <c r="O6417" s="177"/>
      <c r="P6417" s="38"/>
      <c r="Q6417" s="38"/>
      <c r="R6417" s="178"/>
      <c r="S6417" s="179"/>
      <c r="T6417" s="178"/>
      <c r="U6417" s="38"/>
      <c r="AA6417" s="9"/>
      <c r="AB6417" s="366"/>
    </row>
    <row r="6418" spans="15:28">
      <c r="O6418" s="177"/>
      <c r="P6418" s="38"/>
      <c r="Q6418" s="38"/>
      <c r="R6418" s="178"/>
      <c r="S6418" s="179"/>
      <c r="T6418" s="178"/>
      <c r="U6418" s="38"/>
      <c r="AA6418" s="9"/>
      <c r="AB6418" s="366"/>
    </row>
    <row r="6419" spans="15:28">
      <c r="O6419" s="177"/>
      <c r="P6419" s="38"/>
      <c r="Q6419" s="38"/>
      <c r="R6419" s="178"/>
      <c r="S6419" s="179"/>
      <c r="T6419" s="178"/>
      <c r="U6419" s="38"/>
      <c r="AA6419" s="9"/>
      <c r="AB6419" s="366"/>
    </row>
    <row r="6420" spans="15:28">
      <c r="O6420" s="177"/>
      <c r="P6420" s="38"/>
      <c r="Q6420" s="38"/>
      <c r="R6420" s="178"/>
      <c r="S6420" s="179"/>
      <c r="T6420" s="178"/>
      <c r="U6420" s="38"/>
      <c r="AA6420" s="9"/>
      <c r="AB6420" s="366"/>
    </row>
    <row r="6421" spans="15:28">
      <c r="O6421" s="177"/>
      <c r="P6421" s="38"/>
      <c r="Q6421" s="38"/>
      <c r="R6421" s="178"/>
      <c r="S6421" s="179"/>
      <c r="T6421" s="178"/>
      <c r="U6421" s="38"/>
      <c r="AA6421" s="9"/>
      <c r="AB6421" s="366"/>
    </row>
    <row r="6422" spans="15:28">
      <c r="O6422" s="177"/>
      <c r="P6422" s="38"/>
      <c r="Q6422" s="38"/>
      <c r="R6422" s="178"/>
      <c r="S6422" s="179"/>
      <c r="T6422" s="178"/>
      <c r="U6422" s="38"/>
      <c r="AA6422" s="9"/>
      <c r="AB6422" s="366"/>
    </row>
    <row r="6423" spans="15:28">
      <c r="O6423" s="177"/>
      <c r="P6423" s="38"/>
      <c r="Q6423" s="38"/>
      <c r="R6423" s="178"/>
      <c r="S6423" s="179"/>
      <c r="T6423" s="178"/>
      <c r="U6423" s="38"/>
      <c r="AA6423" s="9"/>
      <c r="AB6423" s="366"/>
    </row>
    <row r="6424" spans="15:28">
      <c r="O6424" s="177"/>
      <c r="P6424" s="38"/>
      <c r="Q6424" s="38"/>
      <c r="R6424" s="178"/>
      <c r="S6424" s="179"/>
      <c r="T6424" s="178"/>
      <c r="U6424" s="38"/>
      <c r="AA6424" s="9"/>
      <c r="AB6424" s="366"/>
    </row>
    <row r="6425" spans="15:28">
      <c r="O6425" s="177"/>
      <c r="P6425" s="38"/>
      <c r="Q6425" s="38"/>
      <c r="R6425" s="178"/>
      <c r="S6425" s="179"/>
      <c r="T6425" s="178"/>
      <c r="U6425" s="38"/>
      <c r="AA6425" s="9"/>
      <c r="AB6425" s="366"/>
    </row>
    <row r="6426" spans="15:28">
      <c r="O6426" s="177"/>
      <c r="P6426" s="38"/>
      <c r="Q6426" s="38"/>
      <c r="R6426" s="178"/>
      <c r="S6426" s="179"/>
      <c r="T6426" s="178"/>
      <c r="U6426" s="38"/>
      <c r="AA6426" s="9"/>
      <c r="AB6426" s="366"/>
    </row>
    <row r="6427" spans="15:28">
      <c r="O6427" s="177"/>
      <c r="P6427" s="38"/>
      <c r="Q6427" s="38"/>
      <c r="R6427" s="178"/>
      <c r="S6427" s="179"/>
      <c r="T6427" s="178"/>
      <c r="U6427" s="38"/>
      <c r="AA6427" s="9"/>
      <c r="AB6427" s="366"/>
    </row>
    <row r="6428" spans="15:28">
      <c r="O6428" s="177"/>
      <c r="P6428" s="38"/>
      <c r="Q6428" s="38"/>
      <c r="R6428" s="178"/>
      <c r="S6428" s="179"/>
      <c r="T6428" s="178"/>
      <c r="U6428" s="38"/>
      <c r="AA6428" s="9"/>
      <c r="AB6428" s="366"/>
    </row>
    <row r="6429" spans="15:28">
      <c r="O6429" s="177"/>
      <c r="P6429" s="38"/>
      <c r="Q6429" s="38"/>
      <c r="R6429" s="178"/>
      <c r="S6429" s="179"/>
      <c r="T6429" s="178"/>
      <c r="U6429" s="38"/>
      <c r="AA6429" s="9"/>
      <c r="AB6429" s="366"/>
    </row>
    <row r="6430" spans="15:28">
      <c r="O6430" s="177"/>
      <c r="P6430" s="38"/>
      <c r="Q6430" s="38"/>
      <c r="R6430" s="178"/>
      <c r="S6430" s="179"/>
      <c r="T6430" s="178"/>
      <c r="U6430" s="38"/>
      <c r="AA6430" s="9"/>
      <c r="AB6430" s="366"/>
    </row>
    <row r="6431" spans="15:28">
      <c r="O6431" s="177"/>
      <c r="P6431" s="38"/>
      <c r="Q6431" s="38"/>
      <c r="R6431" s="178"/>
      <c r="S6431" s="179"/>
      <c r="T6431" s="178"/>
      <c r="U6431" s="38"/>
      <c r="AA6431" s="9"/>
      <c r="AB6431" s="366"/>
    </row>
    <row r="6432" spans="15:28">
      <c r="O6432" s="177"/>
      <c r="P6432" s="38"/>
      <c r="Q6432" s="38"/>
      <c r="R6432" s="178"/>
      <c r="S6432" s="179"/>
      <c r="T6432" s="178"/>
      <c r="U6432" s="38"/>
      <c r="AA6432" s="9"/>
      <c r="AB6432" s="366"/>
    </row>
    <row r="6433" spans="15:28">
      <c r="O6433" s="177"/>
      <c r="P6433" s="38"/>
      <c r="Q6433" s="38"/>
      <c r="R6433" s="178"/>
      <c r="S6433" s="179"/>
      <c r="T6433" s="178"/>
      <c r="U6433" s="38"/>
      <c r="AA6433" s="9"/>
      <c r="AB6433" s="366"/>
    </row>
    <row r="6434" spans="15:28">
      <c r="O6434" s="177"/>
      <c r="P6434" s="38"/>
      <c r="Q6434" s="38"/>
      <c r="R6434" s="178"/>
      <c r="S6434" s="179"/>
      <c r="T6434" s="178"/>
      <c r="U6434" s="38"/>
      <c r="AA6434" s="9"/>
      <c r="AB6434" s="366"/>
    </row>
    <row r="6435" spans="15:28">
      <c r="O6435" s="177"/>
      <c r="P6435" s="38"/>
      <c r="Q6435" s="38"/>
      <c r="R6435" s="178"/>
      <c r="S6435" s="179"/>
      <c r="T6435" s="178"/>
      <c r="U6435" s="38"/>
      <c r="AA6435" s="9"/>
      <c r="AB6435" s="366"/>
    </row>
    <row r="6436" spans="15:28">
      <c r="O6436" s="177"/>
      <c r="P6436" s="38"/>
      <c r="Q6436" s="38"/>
      <c r="R6436" s="178"/>
      <c r="S6436" s="179"/>
      <c r="T6436" s="178"/>
      <c r="U6436" s="38"/>
      <c r="AA6436" s="9"/>
      <c r="AB6436" s="366"/>
    </row>
    <row r="6437" spans="15:28">
      <c r="O6437" s="177"/>
      <c r="P6437" s="38"/>
      <c r="Q6437" s="38"/>
      <c r="R6437" s="178"/>
      <c r="S6437" s="179"/>
      <c r="T6437" s="178"/>
      <c r="U6437" s="38"/>
      <c r="AA6437" s="9"/>
      <c r="AB6437" s="366"/>
    </row>
    <row r="6438" spans="15:28">
      <c r="O6438" s="177"/>
      <c r="P6438" s="38"/>
      <c r="Q6438" s="38"/>
      <c r="R6438" s="178"/>
      <c r="S6438" s="179"/>
      <c r="T6438" s="178"/>
      <c r="U6438" s="38"/>
      <c r="AA6438" s="9"/>
      <c r="AB6438" s="366"/>
    </row>
    <row r="6439" spans="15:28">
      <c r="O6439" s="177"/>
      <c r="P6439" s="38"/>
      <c r="Q6439" s="38"/>
      <c r="R6439" s="178"/>
      <c r="S6439" s="179"/>
      <c r="T6439" s="178"/>
      <c r="U6439" s="38"/>
      <c r="AA6439" s="9"/>
      <c r="AB6439" s="366"/>
    </row>
    <row r="6440" spans="15:28">
      <c r="O6440" s="177"/>
      <c r="P6440" s="38"/>
      <c r="Q6440" s="38"/>
      <c r="R6440" s="178"/>
      <c r="S6440" s="179"/>
      <c r="T6440" s="178"/>
      <c r="U6440" s="38"/>
      <c r="AA6440" s="9"/>
      <c r="AB6440" s="366"/>
    </row>
    <row r="6441" spans="15:28">
      <c r="O6441" s="177"/>
      <c r="P6441" s="38"/>
      <c r="Q6441" s="38"/>
      <c r="R6441" s="178"/>
      <c r="S6441" s="179"/>
      <c r="T6441" s="178"/>
      <c r="U6441" s="38"/>
      <c r="AA6441" s="9"/>
      <c r="AB6441" s="366"/>
    </row>
    <row r="6442" spans="15:28">
      <c r="O6442" s="177"/>
      <c r="P6442" s="38"/>
      <c r="Q6442" s="38"/>
      <c r="R6442" s="178"/>
      <c r="S6442" s="179"/>
      <c r="T6442" s="178"/>
      <c r="U6442" s="38"/>
      <c r="AA6442" s="9"/>
      <c r="AB6442" s="366"/>
    </row>
    <row r="6443" spans="15:28">
      <c r="O6443" s="177"/>
      <c r="P6443" s="38"/>
      <c r="Q6443" s="38"/>
      <c r="R6443" s="178"/>
      <c r="S6443" s="179"/>
      <c r="T6443" s="178"/>
      <c r="U6443" s="38"/>
      <c r="AA6443" s="9"/>
      <c r="AB6443" s="366"/>
    </row>
    <row r="6444" spans="15:28">
      <c r="O6444" s="177"/>
      <c r="P6444" s="38"/>
      <c r="Q6444" s="38"/>
      <c r="R6444" s="178"/>
      <c r="S6444" s="179"/>
      <c r="T6444" s="178"/>
      <c r="U6444" s="38"/>
      <c r="AA6444" s="9"/>
      <c r="AB6444" s="366"/>
    </row>
    <row r="6445" spans="15:28">
      <c r="O6445" s="177"/>
      <c r="P6445" s="38"/>
      <c r="Q6445" s="38"/>
      <c r="R6445" s="178"/>
      <c r="S6445" s="179"/>
      <c r="T6445" s="178"/>
      <c r="U6445" s="38"/>
      <c r="AA6445" s="9"/>
      <c r="AB6445" s="366"/>
    </row>
    <row r="6446" spans="15:28">
      <c r="O6446" s="177"/>
      <c r="P6446" s="38"/>
      <c r="Q6446" s="38"/>
      <c r="R6446" s="178"/>
      <c r="S6446" s="179"/>
      <c r="T6446" s="178"/>
      <c r="U6446" s="38"/>
      <c r="AA6446" s="9"/>
      <c r="AB6446" s="366"/>
    </row>
    <row r="6447" spans="15:28">
      <c r="O6447" s="177"/>
      <c r="P6447" s="38"/>
      <c r="Q6447" s="38"/>
      <c r="R6447" s="178"/>
      <c r="S6447" s="179"/>
      <c r="T6447" s="178"/>
      <c r="U6447" s="38"/>
      <c r="AA6447" s="9"/>
      <c r="AB6447" s="366"/>
    </row>
    <row r="6448" spans="15:28">
      <c r="O6448" s="177"/>
      <c r="P6448" s="38"/>
      <c r="Q6448" s="38"/>
      <c r="R6448" s="178"/>
      <c r="S6448" s="179"/>
      <c r="T6448" s="178"/>
      <c r="U6448" s="38"/>
      <c r="AA6448" s="9"/>
      <c r="AB6448" s="366"/>
    </row>
    <row r="6449" spans="15:28">
      <c r="O6449" s="177"/>
      <c r="P6449" s="38"/>
      <c r="Q6449" s="38"/>
      <c r="R6449" s="178"/>
      <c r="S6449" s="179"/>
      <c r="T6449" s="178"/>
      <c r="U6449" s="38"/>
      <c r="AA6449" s="9"/>
      <c r="AB6449" s="366"/>
    </row>
    <row r="6450" spans="15:28">
      <c r="O6450" s="177"/>
      <c r="P6450" s="38"/>
      <c r="Q6450" s="38"/>
      <c r="R6450" s="178"/>
      <c r="S6450" s="179"/>
      <c r="T6450" s="178"/>
      <c r="U6450" s="38"/>
      <c r="AA6450" s="9"/>
      <c r="AB6450" s="366"/>
    </row>
    <row r="6451" spans="15:28">
      <c r="O6451" s="177"/>
      <c r="P6451" s="38"/>
      <c r="Q6451" s="38"/>
      <c r="R6451" s="178"/>
      <c r="S6451" s="179"/>
      <c r="T6451" s="178"/>
      <c r="U6451" s="38"/>
      <c r="AA6451" s="9"/>
      <c r="AB6451" s="366"/>
    </row>
    <row r="6452" spans="15:28">
      <c r="O6452" s="177"/>
      <c r="P6452" s="38"/>
      <c r="Q6452" s="38"/>
      <c r="R6452" s="178"/>
      <c r="S6452" s="179"/>
      <c r="T6452" s="178"/>
      <c r="U6452" s="38"/>
      <c r="AA6452" s="9"/>
      <c r="AB6452" s="366"/>
    </row>
    <row r="6453" spans="15:28">
      <c r="O6453" s="177"/>
      <c r="P6453" s="38"/>
      <c r="Q6453" s="38"/>
      <c r="R6453" s="178"/>
      <c r="S6453" s="179"/>
      <c r="T6453" s="178"/>
      <c r="U6453" s="38"/>
      <c r="AA6453" s="9"/>
      <c r="AB6453" s="366"/>
    </row>
    <row r="6454" spans="15:28">
      <c r="O6454" s="177"/>
      <c r="P6454" s="38"/>
      <c r="Q6454" s="38"/>
      <c r="R6454" s="178"/>
      <c r="S6454" s="179"/>
      <c r="T6454" s="178"/>
      <c r="U6454" s="38"/>
      <c r="AA6454" s="9"/>
      <c r="AB6454" s="366"/>
    </row>
    <row r="6455" spans="15:28">
      <c r="O6455" s="177"/>
      <c r="P6455" s="38"/>
      <c r="Q6455" s="38"/>
      <c r="R6455" s="178"/>
      <c r="S6455" s="179"/>
      <c r="T6455" s="178"/>
      <c r="U6455" s="38"/>
      <c r="AA6455" s="9"/>
      <c r="AB6455" s="366"/>
    </row>
    <row r="6456" spans="15:28">
      <c r="O6456" s="177"/>
      <c r="P6456" s="38"/>
      <c r="Q6456" s="38"/>
      <c r="R6456" s="178"/>
      <c r="S6456" s="179"/>
      <c r="T6456" s="178"/>
      <c r="U6456" s="38"/>
      <c r="AA6456" s="9"/>
      <c r="AB6456" s="366"/>
    </row>
    <row r="6457" spans="15:28">
      <c r="O6457" s="177"/>
      <c r="P6457" s="38"/>
      <c r="Q6457" s="38"/>
      <c r="R6457" s="178"/>
      <c r="S6457" s="179"/>
      <c r="T6457" s="178"/>
      <c r="U6457" s="38"/>
      <c r="AA6457" s="9"/>
      <c r="AB6457" s="366"/>
    </row>
    <row r="6458" spans="15:28">
      <c r="O6458" s="177"/>
      <c r="P6458" s="38"/>
      <c r="Q6458" s="38"/>
      <c r="R6458" s="178"/>
      <c r="S6458" s="179"/>
      <c r="T6458" s="178"/>
      <c r="U6458" s="38"/>
      <c r="AA6458" s="9"/>
      <c r="AB6458" s="366"/>
    </row>
    <row r="6459" spans="15:28">
      <c r="O6459" s="177"/>
      <c r="P6459" s="38"/>
      <c r="Q6459" s="38"/>
      <c r="R6459" s="178"/>
      <c r="S6459" s="179"/>
      <c r="T6459" s="178"/>
      <c r="U6459" s="38"/>
      <c r="AA6459" s="9"/>
      <c r="AB6459" s="366"/>
    </row>
    <row r="6460" spans="15:28">
      <c r="O6460" s="177"/>
      <c r="P6460" s="38"/>
      <c r="Q6460" s="38"/>
      <c r="R6460" s="178"/>
      <c r="S6460" s="179"/>
      <c r="T6460" s="178"/>
      <c r="U6460" s="38"/>
      <c r="AA6460" s="9"/>
      <c r="AB6460" s="366"/>
    </row>
    <row r="6461" spans="15:28">
      <c r="O6461" s="177"/>
      <c r="P6461" s="38"/>
      <c r="Q6461" s="38"/>
      <c r="R6461" s="178"/>
      <c r="S6461" s="179"/>
      <c r="T6461" s="178"/>
      <c r="U6461" s="38"/>
      <c r="AA6461" s="9"/>
      <c r="AB6461" s="366"/>
    </row>
    <row r="6462" spans="15:28">
      <c r="O6462" s="177"/>
      <c r="P6462" s="38"/>
      <c r="Q6462" s="38"/>
      <c r="R6462" s="178"/>
      <c r="S6462" s="179"/>
      <c r="T6462" s="178"/>
      <c r="U6462" s="38"/>
      <c r="AA6462" s="9"/>
      <c r="AB6462" s="366"/>
    </row>
    <row r="6463" spans="15:28">
      <c r="O6463" s="177"/>
      <c r="P6463" s="38"/>
      <c r="Q6463" s="38"/>
      <c r="R6463" s="178"/>
      <c r="S6463" s="179"/>
      <c r="T6463" s="178"/>
      <c r="U6463" s="38"/>
      <c r="AA6463" s="9"/>
      <c r="AB6463" s="366"/>
    </row>
    <row r="6464" spans="15:28">
      <c r="O6464" s="177"/>
      <c r="P6464" s="38"/>
      <c r="Q6464" s="38"/>
      <c r="R6464" s="178"/>
      <c r="S6464" s="179"/>
      <c r="T6464" s="178"/>
      <c r="U6464" s="38"/>
      <c r="AA6464" s="9"/>
      <c r="AB6464" s="366"/>
    </row>
    <row r="6465" spans="15:28">
      <c r="O6465" s="177"/>
      <c r="P6465" s="38"/>
      <c r="Q6465" s="38"/>
      <c r="R6465" s="178"/>
      <c r="S6465" s="179"/>
      <c r="T6465" s="178"/>
      <c r="U6465" s="38"/>
      <c r="AA6465" s="9"/>
      <c r="AB6465" s="366"/>
    </row>
    <row r="6466" spans="15:28">
      <c r="O6466" s="177"/>
      <c r="P6466" s="38"/>
      <c r="Q6466" s="38"/>
      <c r="R6466" s="178"/>
      <c r="S6466" s="179"/>
      <c r="T6466" s="178"/>
      <c r="U6466" s="38"/>
      <c r="AA6466" s="9"/>
      <c r="AB6466" s="366"/>
    </row>
    <row r="6467" spans="15:28">
      <c r="O6467" s="177"/>
      <c r="P6467" s="38"/>
      <c r="Q6467" s="38"/>
      <c r="R6467" s="178"/>
      <c r="S6467" s="179"/>
      <c r="T6467" s="178"/>
      <c r="U6467" s="38"/>
      <c r="AA6467" s="9"/>
      <c r="AB6467" s="366"/>
    </row>
    <row r="6468" spans="15:28">
      <c r="O6468" s="177"/>
      <c r="P6468" s="38"/>
      <c r="Q6468" s="38"/>
      <c r="R6468" s="178"/>
      <c r="S6468" s="179"/>
      <c r="T6468" s="178"/>
      <c r="U6468" s="38"/>
      <c r="AA6468" s="9"/>
      <c r="AB6468" s="366"/>
    </row>
    <row r="6469" spans="15:28">
      <c r="O6469" s="177"/>
      <c r="P6469" s="38"/>
      <c r="Q6469" s="38"/>
      <c r="R6469" s="178"/>
      <c r="S6469" s="179"/>
      <c r="T6469" s="178"/>
      <c r="U6469" s="38"/>
      <c r="AA6469" s="9"/>
      <c r="AB6469" s="366"/>
    </row>
    <row r="6470" spans="15:28">
      <c r="O6470" s="177"/>
      <c r="P6470" s="38"/>
      <c r="Q6470" s="38"/>
      <c r="R6470" s="178"/>
      <c r="S6470" s="179"/>
      <c r="T6470" s="178"/>
      <c r="U6470" s="38"/>
      <c r="AA6470" s="9"/>
      <c r="AB6470" s="366"/>
    </row>
    <row r="6471" spans="15:28">
      <c r="O6471" s="177"/>
      <c r="P6471" s="38"/>
      <c r="Q6471" s="38"/>
      <c r="R6471" s="178"/>
      <c r="S6471" s="179"/>
      <c r="T6471" s="178"/>
      <c r="U6471" s="38"/>
      <c r="AA6471" s="9"/>
      <c r="AB6471" s="366"/>
    </row>
    <row r="6472" spans="15:28">
      <c r="O6472" s="177"/>
      <c r="P6472" s="38"/>
      <c r="Q6472" s="38"/>
      <c r="R6472" s="178"/>
      <c r="S6472" s="179"/>
      <c r="T6472" s="178"/>
      <c r="U6472" s="38"/>
      <c r="AA6472" s="9"/>
      <c r="AB6472" s="366"/>
    </row>
    <row r="6473" spans="15:28">
      <c r="O6473" s="177"/>
      <c r="P6473" s="38"/>
      <c r="Q6473" s="38"/>
      <c r="R6473" s="178"/>
      <c r="S6473" s="179"/>
      <c r="T6473" s="178"/>
      <c r="U6473" s="38"/>
      <c r="AA6473" s="9"/>
      <c r="AB6473" s="366"/>
    </row>
    <row r="6474" spans="15:28">
      <c r="O6474" s="177"/>
      <c r="P6474" s="38"/>
      <c r="Q6474" s="38"/>
      <c r="R6474" s="178"/>
      <c r="S6474" s="179"/>
      <c r="T6474" s="178"/>
      <c r="U6474" s="38"/>
      <c r="AA6474" s="9"/>
      <c r="AB6474" s="366"/>
    </row>
    <row r="6475" spans="15:28">
      <c r="O6475" s="177"/>
      <c r="P6475" s="38"/>
      <c r="Q6475" s="38"/>
      <c r="R6475" s="178"/>
      <c r="S6475" s="179"/>
      <c r="T6475" s="178"/>
      <c r="U6475" s="38"/>
      <c r="AA6475" s="9"/>
      <c r="AB6475" s="366"/>
    </row>
    <row r="6476" spans="15:28">
      <c r="O6476" s="177"/>
      <c r="P6476" s="38"/>
      <c r="Q6476" s="38"/>
      <c r="R6476" s="178"/>
      <c r="S6476" s="38"/>
      <c r="T6476" s="178"/>
      <c r="U6476" s="38"/>
      <c r="AA6476" s="9"/>
      <c r="AB6476" s="366"/>
    </row>
    <row r="6477" spans="15:28">
      <c r="O6477" s="177"/>
      <c r="P6477" s="38"/>
      <c r="Q6477" s="38"/>
      <c r="R6477" s="178"/>
      <c r="S6477" s="38"/>
      <c r="T6477" s="178"/>
      <c r="U6477" s="38"/>
      <c r="AA6477" s="9"/>
      <c r="AB6477" s="366"/>
    </row>
    <row r="6478" spans="15:28">
      <c r="O6478" s="177"/>
      <c r="P6478" s="38"/>
      <c r="Q6478" s="38"/>
      <c r="R6478" s="178"/>
      <c r="S6478" s="38"/>
      <c r="T6478" s="178"/>
      <c r="U6478" s="38"/>
      <c r="AA6478" s="9"/>
      <c r="AB6478" s="366"/>
    </row>
    <row r="6479" spans="15:28">
      <c r="O6479" s="177"/>
      <c r="P6479" s="38"/>
      <c r="Q6479" s="38"/>
      <c r="R6479" s="178"/>
      <c r="S6479" s="38"/>
      <c r="T6479" s="178"/>
      <c r="U6479" s="38"/>
      <c r="AA6479" s="9"/>
      <c r="AB6479" s="366"/>
    </row>
    <row r="6480" spans="15:28">
      <c r="O6480" s="177"/>
      <c r="P6480" s="38"/>
      <c r="Q6480" s="38"/>
      <c r="R6480" s="178"/>
      <c r="S6480" s="38"/>
      <c r="T6480" s="178"/>
      <c r="U6480" s="38"/>
      <c r="AA6480" s="9"/>
      <c r="AB6480" s="366"/>
    </row>
    <row r="6481" spans="15:28">
      <c r="O6481" s="177"/>
      <c r="P6481" s="38"/>
      <c r="Q6481" s="38"/>
      <c r="R6481" s="178"/>
      <c r="S6481" s="38"/>
      <c r="T6481" s="178"/>
      <c r="U6481" s="38"/>
      <c r="AA6481" s="9"/>
      <c r="AB6481" s="366"/>
    </row>
    <row r="6482" spans="15:28">
      <c r="O6482" s="177"/>
      <c r="P6482" s="38"/>
      <c r="Q6482" s="38"/>
      <c r="R6482" s="178"/>
      <c r="S6482" s="38"/>
      <c r="T6482" s="178"/>
      <c r="U6482" s="38"/>
      <c r="AA6482" s="9"/>
      <c r="AB6482" s="366"/>
    </row>
    <row r="6483" spans="15:28">
      <c r="O6483" s="177"/>
      <c r="P6483" s="38"/>
      <c r="Q6483" s="38"/>
      <c r="R6483" s="178"/>
      <c r="S6483" s="38"/>
      <c r="T6483" s="178"/>
      <c r="U6483" s="38"/>
      <c r="AA6483" s="9"/>
      <c r="AB6483" s="366"/>
    </row>
    <row r="6484" spans="15:28">
      <c r="O6484" s="177"/>
      <c r="P6484" s="38"/>
      <c r="Q6484" s="38"/>
      <c r="R6484" s="178"/>
      <c r="S6484" s="38"/>
      <c r="T6484" s="178"/>
      <c r="U6484" s="38"/>
      <c r="AA6484" s="9"/>
      <c r="AB6484" s="366"/>
    </row>
    <row r="6485" spans="15:28">
      <c r="O6485" s="177"/>
      <c r="P6485" s="38"/>
      <c r="Q6485" s="38"/>
      <c r="R6485" s="178"/>
      <c r="S6485" s="38"/>
      <c r="T6485" s="178"/>
      <c r="U6485" s="38"/>
      <c r="AA6485" s="9"/>
      <c r="AB6485" s="366"/>
    </row>
    <row r="6486" spans="15:28">
      <c r="O6486" s="177"/>
      <c r="P6486" s="38"/>
      <c r="Q6486" s="38"/>
      <c r="R6486" s="178"/>
      <c r="S6486" s="38"/>
      <c r="T6486" s="178"/>
      <c r="U6486" s="38"/>
      <c r="AA6486" s="9"/>
      <c r="AB6486" s="366"/>
    </row>
    <row r="6487" spans="15:28">
      <c r="O6487" s="177"/>
      <c r="P6487" s="38"/>
      <c r="Q6487" s="38"/>
      <c r="R6487" s="178"/>
      <c r="S6487" s="38"/>
      <c r="T6487" s="178"/>
      <c r="U6487" s="38"/>
      <c r="AA6487" s="9"/>
      <c r="AB6487" s="366"/>
    </row>
    <row r="6488" spans="15:28">
      <c r="O6488" s="177"/>
      <c r="P6488" s="38"/>
      <c r="Q6488" s="38"/>
      <c r="R6488" s="178"/>
      <c r="S6488" s="38"/>
      <c r="T6488" s="178"/>
      <c r="U6488" s="38"/>
      <c r="AA6488" s="9"/>
      <c r="AB6488" s="366"/>
    </row>
    <row r="6489" spans="15:28">
      <c r="O6489" s="177"/>
      <c r="P6489" s="38"/>
      <c r="Q6489" s="38"/>
      <c r="R6489" s="178"/>
      <c r="S6489" s="38"/>
      <c r="T6489" s="178"/>
      <c r="U6489" s="38"/>
      <c r="AA6489" s="9"/>
      <c r="AB6489" s="366"/>
    </row>
    <row r="6490" spans="15:28">
      <c r="O6490" s="177"/>
      <c r="P6490" s="38"/>
      <c r="Q6490" s="38"/>
      <c r="R6490" s="178"/>
      <c r="S6490" s="38"/>
      <c r="T6490" s="178"/>
      <c r="U6490" s="38"/>
      <c r="AA6490" s="9"/>
      <c r="AB6490" s="366"/>
    </row>
    <row r="6491" spans="15:28">
      <c r="O6491" s="177"/>
      <c r="P6491" s="38"/>
      <c r="Q6491" s="38"/>
      <c r="R6491" s="178"/>
      <c r="S6491" s="38"/>
      <c r="T6491" s="178"/>
      <c r="U6491" s="38"/>
      <c r="AA6491" s="9"/>
      <c r="AB6491" s="366"/>
    </row>
    <row r="6492" spans="15:28">
      <c r="O6492" s="177"/>
      <c r="P6492" s="38"/>
      <c r="Q6492" s="38"/>
      <c r="R6492" s="178"/>
      <c r="S6492" s="38"/>
      <c r="T6492" s="178"/>
      <c r="U6492" s="38"/>
      <c r="AA6492" s="9"/>
      <c r="AB6492" s="366"/>
    </row>
    <row r="6493" spans="15:28">
      <c r="O6493" s="177"/>
      <c r="P6493" s="38"/>
      <c r="Q6493" s="38"/>
      <c r="R6493" s="178"/>
      <c r="S6493" s="38"/>
      <c r="T6493" s="178"/>
      <c r="U6493" s="38"/>
      <c r="AA6493" s="9"/>
      <c r="AB6493" s="366"/>
    </row>
    <row r="6494" spans="15:28">
      <c r="O6494" s="177"/>
      <c r="P6494" s="38"/>
      <c r="Q6494" s="38"/>
      <c r="R6494" s="178"/>
      <c r="S6494" s="38"/>
      <c r="T6494" s="178"/>
      <c r="U6494" s="38"/>
      <c r="AA6494" s="9"/>
      <c r="AB6494" s="366"/>
    </row>
    <row r="6495" spans="15:28">
      <c r="O6495" s="177"/>
      <c r="P6495" s="38"/>
      <c r="Q6495" s="38"/>
      <c r="R6495" s="178"/>
      <c r="S6495" s="38"/>
      <c r="T6495" s="178"/>
      <c r="U6495" s="38"/>
      <c r="AA6495" s="9"/>
      <c r="AB6495" s="366"/>
    </row>
    <row r="6496" spans="15:28">
      <c r="O6496" s="177"/>
      <c r="P6496" s="38"/>
      <c r="Q6496" s="38"/>
      <c r="R6496" s="178"/>
      <c r="S6496" s="38"/>
      <c r="T6496" s="178"/>
      <c r="U6496" s="38"/>
      <c r="AA6496" s="9"/>
      <c r="AB6496" s="366"/>
    </row>
    <row r="6497" spans="15:28">
      <c r="O6497" s="177"/>
      <c r="P6497" s="38"/>
      <c r="Q6497" s="38"/>
      <c r="R6497" s="178"/>
      <c r="S6497" s="38"/>
      <c r="T6497" s="178"/>
      <c r="U6497" s="38"/>
      <c r="AA6497" s="9"/>
      <c r="AB6497" s="366"/>
    </row>
    <row r="6498" spans="15:28">
      <c r="O6498" s="177"/>
      <c r="P6498" s="38"/>
      <c r="Q6498" s="38"/>
      <c r="R6498" s="178"/>
      <c r="S6498" s="38"/>
      <c r="T6498" s="178"/>
      <c r="U6498" s="38"/>
      <c r="AA6498" s="9"/>
      <c r="AB6498" s="366"/>
    </row>
    <row r="6499" spans="15:28">
      <c r="O6499" s="177"/>
      <c r="P6499" s="38"/>
      <c r="Q6499" s="38"/>
      <c r="R6499" s="178"/>
      <c r="S6499" s="38"/>
      <c r="T6499" s="178"/>
      <c r="U6499" s="38"/>
      <c r="AA6499" s="9"/>
      <c r="AB6499" s="366"/>
    </row>
    <row r="6500" spans="15:28">
      <c r="O6500" s="177"/>
      <c r="P6500" s="38"/>
      <c r="Q6500" s="38"/>
      <c r="R6500" s="178"/>
      <c r="S6500" s="38"/>
      <c r="T6500" s="178"/>
      <c r="U6500" s="38"/>
      <c r="AA6500" s="9"/>
      <c r="AB6500" s="366"/>
    </row>
    <row r="6501" spans="15:28">
      <c r="O6501" s="177"/>
      <c r="P6501" s="38"/>
      <c r="Q6501" s="38"/>
      <c r="R6501" s="178"/>
      <c r="S6501" s="38"/>
      <c r="T6501" s="178"/>
      <c r="U6501" s="38"/>
      <c r="AA6501" s="9"/>
      <c r="AB6501" s="366"/>
    </row>
    <row r="6502" spans="15:28">
      <c r="O6502" s="177"/>
      <c r="P6502" s="38"/>
      <c r="Q6502" s="38"/>
      <c r="R6502" s="178"/>
      <c r="S6502" s="38"/>
      <c r="T6502" s="178"/>
      <c r="U6502" s="38"/>
      <c r="AA6502" s="9"/>
      <c r="AB6502" s="366"/>
    </row>
    <row r="6503" spans="15:28">
      <c r="O6503" s="177"/>
      <c r="P6503" s="38"/>
      <c r="Q6503" s="38"/>
      <c r="R6503" s="178"/>
      <c r="S6503" s="38"/>
      <c r="T6503" s="178"/>
      <c r="U6503" s="38"/>
      <c r="AA6503" s="9"/>
      <c r="AB6503" s="366"/>
    </row>
    <row r="6504" spans="15:28">
      <c r="O6504" s="177"/>
      <c r="P6504" s="38"/>
      <c r="Q6504" s="38"/>
      <c r="R6504" s="178"/>
      <c r="S6504" s="38"/>
      <c r="T6504" s="178"/>
      <c r="U6504" s="38"/>
      <c r="AA6504" s="9"/>
      <c r="AB6504" s="366"/>
    </row>
    <row r="6505" spans="15:28">
      <c r="O6505" s="177"/>
      <c r="P6505" s="38"/>
      <c r="Q6505" s="38"/>
      <c r="R6505" s="178"/>
      <c r="S6505" s="38"/>
      <c r="T6505" s="178"/>
      <c r="U6505" s="38"/>
      <c r="AA6505" s="9"/>
      <c r="AB6505" s="366"/>
    </row>
    <row r="6506" spans="15:28">
      <c r="O6506" s="177"/>
      <c r="P6506" s="38"/>
      <c r="Q6506" s="38"/>
      <c r="R6506" s="178"/>
      <c r="S6506" s="38"/>
      <c r="T6506" s="178"/>
      <c r="U6506" s="38"/>
      <c r="AA6506" s="9"/>
      <c r="AB6506" s="366"/>
    </row>
    <row r="6507" spans="15:28">
      <c r="O6507" s="177"/>
      <c r="P6507" s="38"/>
      <c r="Q6507" s="38"/>
      <c r="R6507" s="178"/>
      <c r="S6507" s="38"/>
      <c r="T6507" s="178"/>
      <c r="U6507" s="38"/>
      <c r="AA6507" s="9"/>
      <c r="AB6507" s="366"/>
    </row>
    <row r="6508" spans="15:28">
      <c r="O6508" s="177"/>
      <c r="P6508" s="38"/>
      <c r="Q6508" s="38"/>
      <c r="R6508" s="178"/>
      <c r="S6508" s="38"/>
      <c r="T6508" s="178"/>
      <c r="U6508" s="38"/>
      <c r="AA6508" s="9"/>
      <c r="AB6508" s="366"/>
    </row>
    <row r="6509" spans="15:28">
      <c r="O6509" s="177"/>
      <c r="P6509" s="38"/>
      <c r="Q6509" s="38"/>
      <c r="R6509" s="178"/>
      <c r="S6509" s="38"/>
      <c r="T6509" s="178"/>
      <c r="U6509" s="38"/>
      <c r="AA6509" s="9"/>
      <c r="AB6509" s="366"/>
    </row>
    <row r="6510" spans="15:28">
      <c r="O6510" s="177"/>
      <c r="P6510" s="38"/>
      <c r="Q6510" s="38"/>
      <c r="R6510" s="178"/>
      <c r="S6510" s="38"/>
      <c r="T6510" s="178"/>
      <c r="U6510" s="38"/>
      <c r="AA6510" s="9"/>
      <c r="AB6510" s="366"/>
    </row>
    <row r="6511" spans="15:28">
      <c r="O6511" s="177"/>
      <c r="P6511" s="38"/>
      <c r="Q6511" s="38"/>
      <c r="R6511" s="178"/>
      <c r="S6511" s="38"/>
      <c r="T6511" s="178"/>
      <c r="U6511" s="38"/>
      <c r="AA6511" s="9"/>
      <c r="AB6511" s="366"/>
    </row>
    <row r="6512" spans="15:28">
      <c r="O6512" s="177"/>
      <c r="P6512" s="38"/>
      <c r="Q6512" s="38"/>
      <c r="R6512" s="178"/>
      <c r="S6512" s="38"/>
      <c r="T6512" s="178"/>
      <c r="U6512" s="38"/>
      <c r="AA6512" s="9"/>
      <c r="AB6512" s="366"/>
    </row>
    <row r="6513" spans="15:28">
      <c r="O6513" s="177"/>
      <c r="P6513" s="38"/>
      <c r="Q6513" s="38"/>
      <c r="R6513" s="178"/>
      <c r="S6513" s="38"/>
      <c r="T6513" s="178"/>
      <c r="U6513" s="38"/>
      <c r="AA6513" s="9"/>
      <c r="AB6513" s="366"/>
    </row>
    <row r="6514" spans="15:28">
      <c r="O6514" s="177"/>
      <c r="P6514" s="38"/>
      <c r="Q6514" s="38"/>
      <c r="R6514" s="178"/>
      <c r="S6514" s="38"/>
      <c r="T6514" s="178"/>
      <c r="U6514" s="38"/>
      <c r="AA6514" s="9"/>
      <c r="AB6514" s="366"/>
    </row>
    <row r="6515" spans="15:28">
      <c r="O6515" s="177"/>
      <c r="P6515" s="38"/>
      <c r="Q6515" s="38"/>
      <c r="R6515" s="178"/>
      <c r="S6515" s="38"/>
      <c r="T6515" s="178"/>
      <c r="U6515" s="38"/>
      <c r="AA6515" s="9"/>
      <c r="AB6515" s="366"/>
    </row>
    <row r="6516" spans="15:28">
      <c r="O6516" s="177"/>
      <c r="P6516" s="38"/>
      <c r="Q6516" s="38"/>
      <c r="R6516" s="178"/>
      <c r="S6516" s="38"/>
      <c r="T6516" s="178"/>
      <c r="U6516" s="38"/>
      <c r="AA6516" s="9"/>
      <c r="AB6516" s="366"/>
    </row>
    <row r="6517" spans="15:28">
      <c r="O6517" s="177"/>
      <c r="P6517" s="38"/>
      <c r="Q6517" s="38"/>
      <c r="R6517" s="178"/>
      <c r="S6517" s="38"/>
      <c r="T6517" s="178"/>
      <c r="U6517" s="38"/>
      <c r="AA6517" s="9"/>
      <c r="AB6517" s="366"/>
    </row>
    <row r="6518" spans="15:28">
      <c r="O6518" s="177"/>
      <c r="P6518" s="38"/>
      <c r="Q6518" s="38"/>
      <c r="R6518" s="178"/>
      <c r="S6518" s="38"/>
      <c r="T6518" s="178"/>
      <c r="U6518" s="38"/>
      <c r="AA6518" s="9"/>
      <c r="AB6518" s="366"/>
    </row>
    <row r="6519" spans="15:28">
      <c r="O6519" s="177"/>
      <c r="P6519" s="38"/>
      <c r="Q6519" s="38"/>
      <c r="R6519" s="178"/>
      <c r="S6519" s="38"/>
      <c r="T6519" s="178"/>
      <c r="U6519" s="38"/>
      <c r="AA6519" s="9"/>
      <c r="AB6519" s="366"/>
    </row>
    <row r="6520" spans="15:28">
      <c r="O6520" s="177"/>
      <c r="P6520" s="38"/>
      <c r="Q6520" s="38"/>
      <c r="R6520" s="178"/>
      <c r="S6520" s="38"/>
      <c r="T6520" s="178"/>
      <c r="U6520" s="38"/>
      <c r="AA6520" s="9"/>
      <c r="AB6520" s="366"/>
    </row>
    <row r="6521" spans="15:28">
      <c r="O6521" s="177"/>
      <c r="P6521" s="38"/>
      <c r="Q6521" s="38"/>
      <c r="R6521" s="178"/>
      <c r="S6521" s="38"/>
      <c r="T6521" s="178"/>
      <c r="U6521" s="38"/>
      <c r="AA6521" s="9"/>
      <c r="AB6521" s="366"/>
    </row>
    <row r="6522" spans="15:28">
      <c r="O6522" s="177"/>
      <c r="P6522" s="38"/>
      <c r="Q6522" s="38"/>
      <c r="R6522" s="178"/>
      <c r="S6522" s="38"/>
      <c r="T6522" s="178"/>
      <c r="U6522" s="38"/>
      <c r="AA6522" s="9"/>
      <c r="AB6522" s="366"/>
    </row>
    <row r="6523" spans="15:28">
      <c r="O6523" s="177"/>
      <c r="P6523" s="38"/>
      <c r="Q6523" s="38"/>
      <c r="R6523" s="178"/>
      <c r="S6523" s="38"/>
      <c r="T6523" s="178"/>
      <c r="U6523" s="38"/>
      <c r="AA6523" s="9"/>
      <c r="AB6523" s="366"/>
    </row>
    <row r="6524" spans="15:28">
      <c r="O6524" s="177"/>
      <c r="P6524" s="38"/>
      <c r="Q6524" s="38"/>
      <c r="R6524" s="178"/>
      <c r="S6524" s="38"/>
      <c r="T6524" s="178"/>
      <c r="U6524" s="38"/>
      <c r="AA6524" s="9"/>
      <c r="AB6524" s="366"/>
    </row>
    <row r="6525" spans="15:28">
      <c r="O6525" s="177"/>
      <c r="P6525" s="38"/>
      <c r="Q6525" s="38"/>
      <c r="R6525" s="178"/>
      <c r="S6525" s="38"/>
      <c r="T6525" s="178"/>
      <c r="U6525" s="38"/>
      <c r="AA6525" s="9"/>
      <c r="AB6525" s="366"/>
    </row>
    <row r="6526" spans="15:28">
      <c r="O6526" s="177"/>
      <c r="P6526" s="38"/>
      <c r="Q6526" s="38"/>
      <c r="R6526" s="178"/>
      <c r="S6526" s="38"/>
      <c r="T6526" s="178"/>
      <c r="U6526" s="38"/>
      <c r="AA6526" s="9"/>
      <c r="AB6526" s="366"/>
    </row>
    <row r="6527" spans="15:28">
      <c r="O6527" s="177"/>
      <c r="P6527" s="38"/>
      <c r="Q6527" s="38"/>
      <c r="R6527" s="178"/>
      <c r="S6527" s="38"/>
      <c r="T6527" s="178"/>
      <c r="U6527" s="38"/>
      <c r="AA6527" s="9"/>
      <c r="AB6527" s="366"/>
    </row>
    <row r="6528" spans="15:28">
      <c r="O6528" s="177"/>
      <c r="P6528" s="38"/>
      <c r="Q6528" s="38"/>
      <c r="R6528" s="178"/>
      <c r="S6528" s="38"/>
      <c r="T6528" s="178"/>
      <c r="U6528" s="38"/>
      <c r="AA6528" s="9"/>
      <c r="AB6528" s="366"/>
    </row>
    <row r="6529" spans="15:28">
      <c r="O6529" s="177"/>
      <c r="P6529" s="38"/>
      <c r="Q6529" s="38"/>
      <c r="R6529" s="178"/>
      <c r="S6529" s="38"/>
      <c r="T6529" s="178"/>
      <c r="U6529" s="38"/>
      <c r="AA6529" s="9"/>
      <c r="AB6529" s="366"/>
    </row>
    <row r="6530" spans="15:28">
      <c r="O6530" s="177"/>
      <c r="P6530" s="38"/>
      <c r="Q6530" s="38"/>
      <c r="R6530" s="178"/>
      <c r="S6530" s="38"/>
      <c r="T6530" s="178"/>
      <c r="U6530" s="38"/>
      <c r="AA6530" s="9"/>
      <c r="AB6530" s="366"/>
    </row>
    <row r="6531" spans="15:28">
      <c r="O6531" s="177"/>
      <c r="P6531" s="38"/>
      <c r="Q6531" s="38"/>
      <c r="R6531" s="178"/>
      <c r="S6531" s="38"/>
      <c r="T6531" s="178"/>
      <c r="U6531" s="38"/>
      <c r="AA6531" s="9"/>
      <c r="AB6531" s="366"/>
    </row>
    <row r="6532" spans="15:28">
      <c r="O6532" s="177"/>
      <c r="P6532" s="38"/>
      <c r="Q6532" s="38"/>
      <c r="R6532" s="178"/>
      <c r="S6532" s="38"/>
      <c r="T6532" s="178"/>
      <c r="U6532" s="38"/>
      <c r="AA6532" s="9"/>
      <c r="AB6532" s="366"/>
    </row>
    <row r="6533" spans="15:28">
      <c r="O6533" s="177"/>
      <c r="P6533" s="38"/>
      <c r="Q6533" s="38"/>
      <c r="R6533" s="178"/>
      <c r="S6533" s="38"/>
      <c r="T6533" s="178"/>
      <c r="U6533" s="38"/>
      <c r="AA6533" s="9"/>
      <c r="AB6533" s="366"/>
    </row>
    <row r="6534" spans="15:28">
      <c r="O6534" s="177"/>
      <c r="P6534" s="38"/>
      <c r="Q6534" s="38"/>
      <c r="R6534" s="178"/>
      <c r="S6534" s="38"/>
      <c r="T6534" s="178"/>
      <c r="U6534" s="38"/>
      <c r="AA6534" s="9"/>
      <c r="AB6534" s="366"/>
    </row>
    <row r="6535" spans="15:28">
      <c r="O6535" s="177"/>
      <c r="P6535" s="38"/>
      <c r="Q6535" s="38"/>
      <c r="R6535" s="178"/>
      <c r="S6535" s="38"/>
      <c r="T6535" s="178"/>
      <c r="U6535" s="38"/>
      <c r="AA6535" s="9"/>
      <c r="AB6535" s="366"/>
    </row>
    <row r="6536" spans="15:28">
      <c r="O6536" s="177"/>
      <c r="P6536" s="38"/>
      <c r="Q6536" s="38"/>
      <c r="R6536" s="178"/>
      <c r="S6536" s="38"/>
      <c r="T6536" s="178"/>
      <c r="U6536" s="38"/>
      <c r="AA6536" s="9"/>
      <c r="AB6536" s="366"/>
    </row>
    <row r="6537" spans="15:28">
      <c r="O6537" s="177"/>
      <c r="P6537" s="38"/>
      <c r="Q6537" s="38"/>
      <c r="R6537" s="178"/>
      <c r="S6537" s="38"/>
      <c r="T6537" s="178"/>
      <c r="U6537" s="38"/>
      <c r="AA6537" s="9"/>
      <c r="AB6537" s="366"/>
    </row>
    <row r="6538" spans="15:28">
      <c r="O6538" s="177"/>
      <c r="P6538" s="38"/>
      <c r="Q6538" s="38"/>
      <c r="R6538" s="178"/>
      <c r="S6538" s="38"/>
      <c r="T6538" s="178"/>
      <c r="U6538" s="38"/>
      <c r="AA6538" s="9"/>
      <c r="AB6538" s="366"/>
    </row>
    <row r="6539" spans="15:28">
      <c r="O6539" s="177"/>
      <c r="P6539" s="38"/>
      <c r="Q6539" s="38"/>
      <c r="R6539" s="178"/>
      <c r="S6539" s="38"/>
      <c r="T6539" s="178"/>
      <c r="U6539" s="38"/>
      <c r="AA6539" s="9"/>
      <c r="AB6539" s="366"/>
    </row>
    <row r="6540" spans="15:28">
      <c r="O6540" s="177"/>
      <c r="P6540" s="38"/>
      <c r="Q6540" s="38"/>
      <c r="R6540" s="178"/>
      <c r="S6540" s="38"/>
      <c r="T6540" s="178"/>
      <c r="U6540" s="38"/>
      <c r="AA6540" s="9"/>
      <c r="AB6540" s="366"/>
    </row>
    <row r="6541" spans="15:28">
      <c r="O6541" s="177"/>
      <c r="P6541" s="38"/>
      <c r="Q6541" s="38"/>
      <c r="R6541" s="178"/>
      <c r="S6541" s="38"/>
      <c r="T6541" s="178"/>
      <c r="U6541" s="38"/>
      <c r="AA6541" s="9"/>
      <c r="AB6541" s="366"/>
    </row>
    <row r="6542" spans="15:28">
      <c r="O6542" s="177"/>
      <c r="P6542" s="38"/>
      <c r="Q6542" s="38"/>
      <c r="R6542" s="178"/>
      <c r="S6542" s="38"/>
      <c r="T6542" s="178"/>
      <c r="U6542" s="38"/>
      <c r="AA6542" s="9"/>
      <c r="AB6542" s="366"/>
    </row>
    <row r="6543" spans="15:28">
      <c r="O6543" s="177"/>
      <c r="P6543" s="38"/>
      <c r="Q6543" s="38"/>
      <c r="R6543" s="178"/>
      <c r="S6543" s="38"/>
      <c r="T6543" s="178"/>
      <c r="U6543" s="38"/>
      <c r="AA6543" s="9"/>
      <c r="AB6543" s="366"/>
    </row>
    <row r="6544" spans="15:28">
      <c r="O6544" s="177"/>
      <c r="P6544" s="38"/>
      <c r="Q6544" s="38"/>
      <c r="R6544" s="178"/>
      <c r="S6544" s="38"/>
      <c r="T6544" s="178"/>
      <c r="U6544" s="38"/>
      <c r="AA6544" s="9"/>
      <c r="AB6544" s="366"/>
    </row>
    <row r="6545" spans="15:28">
      <c r="O6545" s="177"/>
      <c r="P6545" s="38"/>
      <c r="Q6545" s="38"/>
      <c r="R6545" s="178"/>
      <c r="S6545" s="38"/>
      <c r="T6545" s="178"/>
      <c r="U6545" s="38"/>
      <c r="AA6545" s="9"/>
      <c r="AB6545" s="366"/>
    </row>
    <row r="6546" spans="15:28">
      <c r="O6546" s="177"/>
      <c r="P6546" s="38"/>
      <c r="Q6546" s="38"/>
      <c r="R6546" s="178"/>
      <c r="S6546" s="38"/>
      <c r="T6546" s="178"/>
      <c r="U6546" s="38"/>
      <c r="AA6546" s="9"/>
      <c r="AB6546" s="366"/>
    </row>
    <row r="6547" spans="15:28">
      <c r="O6547" s="177"/>
      <c r="P6547" s="38"/>
      <c r="Q6547" s="38"/>
      <c r="R6547" s="178"/>
      <c r="S6547" s="38"/>
      <c r="T6547" s="178"/>
      <c r="U6547" s="38"/>
      <c r="AA6547" s="9"/>
      <c r="AB6547" s="366"/>
    </row>
    <row r="6548" spans="15:28">
      <c r="O6548" s="177"/>
      <c r="P6548" s="38"/>
      <c r="Q6548" s="38"/>
      <c r="R6548" s="178"/>
      <c r="S6548" s="38"/>
      <c r="T6548" s="178"/>
      <c r="U6548" s="38"/>
      <c r="AA6548" s="9"/>
      <c r="AB6548" s="366"/>
    </row>
    <row r="6549" spans="15:28">
      <c r="O6549" s="177"/>
      <c r="P6549" s="38"/>
      <c r="Q6549" s="38"/>
      <c r="R6549" s="178"/>
      <c r="S6549" s="38"/>
      <c r="T6549" s="178"/>
      <c r="U6549" s="38"/>
      <c r="AA6549" s="9"/>
      <c r="AB6549" s="366"/>
    </row>
    <row r="6550" spans="15:28">
      <c r="O6550" s="177"/>
      <c r="P6550" s="38"/>
      <c r="Q6550" s="38"/>
      <c r="R6550" s="178"/>
      <c r="S6550" s="38"/>
      <c r="T6550" s="178"/>
      <c r="U6550" s="38"/>
      <c r="AA6550" s="9"/>
      <c r="AB6550" s="366"/>
    </row>
    <row r="6551" spans="15:28">
      <c r="O6551" s="177"/>
      <c r="P6551" s="38"/>
      <c r="Q6551" s="38"/>
      <c r="R6551" s="178"/>
      <c r="S6551" s="38"/>
      <c r="T6551" s="178"/>
      <c r="U6551" s="38"/>
      <c r="AA6551" s="9"/>
      <c r="AB6551" s="366"/>
    </row>
    <row r="6552" spans="15:28">
      <c r="O6552" s="177"/>
      <c r="P6552" s="38"/>
      <c r="Q6552" s="38"/>
      <c r="R6552" s="178"/>
      <c r="S6552" s="38"/>
      <c r="T6552" s="178"/>
      <c r="U6552" s="38"/>
      <c r="AA6552" s="9"/>
      <c r="AB6552" s="366"/>
    </row>
    <row r="6553" spans="15:28">
      <c r="O6553" s="177"/>
      <c r="P6553" s="38"/>
      <c r="Q6553" s="38"/>
      <c r="R6553" s="178"/>
      <c r="S6553" s="38"/>
      <c r="T6553" s="178"/>
      <c r="U6553" s="38"/>
      <c r="AA6553" s="9"/>
      <c r="AB6553" s="366"/>
    </row>
    <row r="6554" spans="15:28">
      <c r="O6554" s="177"/>
      <c r="P6554" s="38"/>
      <c r="Q6554" s="38"/>
      <c r="R6554" s="178"/>
      <c r="S6554" s="38"/>
      <c r="T6554" s="178"/>
      <c r="U6554" s="38"/>
      <c r="AA6554" s="9"/>
      <c r="AB6554" s="366"/>
    </row>
    <row r="6555" spans="15:28">
      <c r="O6555" s="177"/>
      <c r="P6555" s="38"/>
      <c r="Q6555" s="38"/>
      <c r="R6555" s="178"/>
      <c r="S6555" s="38"/>
      <c r="T6555" s="178"/>
      <c r="U6555" s="38"/>
      <c r="AA6555" s="9"/>
      <c r="AB6555" s="366"/>
    </row>
    <row r="6556" spans="15:28">
      <c r="O6556" s="177"/>
      <c r="P6556" s="38"/>
      <c r="Q6556" s="38"/>
      <c r="R6556" s="178"/>
      <c r="S6556" s="38"/>
      <c r="T6556" s="178"/>
      <c r="U6556" s="38"/>
      <c r="AA6556" s="9"/>
      <c r="AB6556" s="366"/>
    </row>
    <row r="6557" spans="15:28">
      <c r="O6557" s="177"/>
      <c r="P6557" s="38"/>
      <c r="Q6557" s="38"/>
      <c r="R6557" s="178"/>
      <c r="S6557" s="38"/>
      <c r="T6557" s="178"/>
      <c r="U6557" s="38"/>
      <c r="AA6557" s="9"/>
      <c r="AB6557" s="366"/>
    </row>
    <row r="6558" spans="15:28">
      <c r="O6558" s="177"/>
      <c r="P6558" s="38"/>
      <c r="Q6558" s="38"/>
      <c r="R6558" s="178"/>
      <c r="S6558" s="38"/>
      <c r="T6558" s="178"/>
      <c r="U6558" s="38"/>
      <c r="AA6558" s="9"/>
      <c r="AB6558" s="366"/>
    </row>
    <row r="6559" spans="15:28">
      <c r="O6559" s="177"/>
      <c r="P6559" s="38"/>
      <c r="Q6559" s="38"/>
      <c r="R6559" s="178"/>
      <c r="S6559" s="38"/>
      <c r="T6559" s="178"/>
      <c r="U6559" s="38"/>
      <c r="AA6559" s="9"/>
      <c r="AB6559" s="366"/>
    </row>
    <row r="6560" spans="15:28">
      <c r="O6560" s="177"/>
      <c r="P6560" s="38"/>
      <c r="Q6560" s="38"/>
      <c r="R6560" s="178"/>
      <c r="S6560" s="38"/>
      <c r="T6560" s="178"/>
      <c r="U6560" s="38"/>
      <c r="AA6560" s="9"/>
      <c r="AB6560" s="366"/>
    </row>
    <row r="6561" spans="15:28">
      <c r="O6561" s="177"/>
      <c r="P6561" s="38"/>
      <c r="Q6561" s="38"/>
      <c r="R6561" s="178"/>
      <c r="S6561" s="38"/>
      <c r="T6561" s="178"/>
      <c r="U6561" s="38"/>
      <c r="AA6561" s="9"/>
      <c r="AB6561" s="366"/>
    </row>
    <row r="6562" spans="15:28">
      <c r="O6562" s="177"/>
      <c r="P6562" s="38"/>
      <c r="Q6562" s="38"/>
      <c r="R6562" s="178"/>
      <c r="S6562" s="38"/>
      <c r="T6562" s="178"/>
      <c r="U6562" s="38"/>
      <c r="AA6562" s="9"/>
      <c r="AB6562" s="366"/>
    </row>
    <row r="6563" spans="15:28">
      <c r="O6563" s="177"/>
      <c r="P6563" s="38"/>
      <c r="Q6563" s="38"/>
      <c r="R6563" s="178"/>
      <c r="S6563" s="38"/>
      <c r="T6563" s="178"/>
      <c r="U6563" s="38"/>
      <c r="AA6563" s="9"/>
      <c r="AB6563" s="366"/>
    </row>
    <row r="6564" spans="15:28">
      <c r="O6564" s="177"/>
      <c r="P6564" s="38"/>
      <c r="Q6564" s="38"/>
      <c r="R6564" s="178"/>
      <c r="S6564" s="38"/>
      <c r="T6564" s="178"/>
      <c r="U6564" s="38"/>
      <c r="AA6564" s="9"/>
      <c r="AB6564" s="366"/>
    </row>
    <row r="6565" spans="15:28">
      <c r="O6565" s="177"/>
      <c r="P6565" s="38"/>
      <c r="Q6565" s="38"/>
      <c r="R6565" s="178"/>
      <c r="S6565" s="38"/>
      <c r="T6565" s="178"/>
      <c r="U6565" s="38"/>
      <c r="AA6565" s="9"/>
      <c r="AB6565" s="366"/>
    </row>
    <row r="6566" spans="15:28">
      <c r="O6566" s="177"/>
      <c r="P6566" s="38"/>
      <c r="Q6566" s="38"/>
      <c r="R6566" s="178"/>
      <c r="S6566" s="38"/>
      <c r="T6566" s="178"/>
      <c r="U6566" s="38"/>
      <c r="AA6566" s="9"/>
      <c r="AB6566" s="366"/>
    </row>
    <row r="6567" spans="15:28">
      <c r="O6567" s="177"/>
      <c r="P6567" s="38"/>
      <c r="Q6567" s="38"/>
      <c r="R6567" s="178"/>
      <c r="S6567" s="38"/>
      <c r="T6567" s="178"/>
      <c r="U6567" s="38"/>
      <c r="AA6567" s="9"/>
      <c r="AB6567" s="366"/>
    </row>
    <row r="6568" spans="15:28">
      <c r="O6568" s="177"/>
      <c r="P6568" s="38"/>
      <c r="Q6568" s="38"/>
      <c r="R6568" s="178"/>
      <c r="S6568" s="38"/>
      <c r="T6568" s="178"/>
      <c r="U6568" s="38"/>
      <c r="AA6568" s="9"/>
      <c r="AB6568" s="366"/>
    </row>
    <row r="6569" spans="15:28">
      <c r="O6569" s="177"/>
      <c r="P6569" s="38"/>
      <c r="Q6569" s="38"/>
      <c r="R6569" s="178"/>
      <c r="S6569" s="38"/>
      <c r="T6569" s="178"/>
      <c r="U6569" s="38"/>
      <c r="AA6569" s="9"/>
      <c r="AB6569" s="366"/>
    </row>
    <row r="6570" spans="15:28">
      <c r="O6570" s="177"/>
      <c r="P6570" s="38"/>
      <c r="Q6570" s="38"/>
      <c r="R6570" s="178"/>
      <c r="S6570" s="38"/>
      <c r="T6570" s="178"/>
      <c r="U6570" s="38"/>
      <c r="AA6570" s="9"/>
      <c r="AB6570" s="366"/>
    </row>
    <row r="6571" spans="15:28">
      <c r="O6571" s="177"/>
      <c r="P6571" s="38"/>
      <c r="Q6571" s="38"/>
      <c r="R6571" s="178"/>
      <c r="S6571" s="38"/>
      <c r="T6571" s="178"/>
      <c r="U6571" s="38"/>
      <c r="AA6571" s="9"/>
      <c r="AB6571" s="366"/>
    </row>
    <row r="6572" spans="15:28">
      <c r="O6572" s="177"/>
      <c r="P6572" s="38"/>
      <c r="Q6572" s="38"/>
      <c r="R6572" s="178"/>
      <c r="S6572" s="38"/>
      <c r="T6572" s="178"/>
      <c r="U6572" s="38"/>
      <c r="AA6572" s="9"/>
      <c r="AB6572" s="366"/>
    </row>
    <row r="6573" spans="15:28">
      <c r="O6573" s="177"/>
      <c r="P6573" s="38"/>
      <c r="Q6573" s="38"/>
      <c r="R6573" s="178"/>
      <c r="S6573" s="38"/>
      <c r="T6573" s="178"/>
      <c r="U6573" s="38"/>
      <c r="AA6573" s="9"/>
      <c r="AB6573" s="366"/>
    </row>
    <row r="6574" spans="15:28">
      <c r="O6574" s="177"/>
      <c r="P6574" s="38"/>
      <c r="Q6574" s="38"/>
      <c r="R6574" s="178"/>
      <c r="S6574" s="38"/>
      <c r="T6574" s="178"/>
      <c r="U6574" s="38"/>
      <c r="AA6574" s="9"/>
      <c r="AB6574" s="366"/>
    </row>
    <row r="6575" spans="15:28">
      <c r="O6575" s="177"/>
      <c r="P6575" s="38"/>
      <c r="Q6575" s="38"/>
      <c r="R6575" s="178"/>
      <c r="S6575" s="38"/>
      <c r="T6575" s="178"/>
      <c r="U6575" s="38"/>
      <c r="AA6575" s="9"/>
      <c r="AB6575" s="366"/>
    </row>
    <row r="6576" spans="15:28">
      <c r="O6576" s="177"/>
      <c r="P6576" s="38"/>
      <c r="Q6576" s="38"/>
      <c r="R6576" s="178"/>
      <c r="S6576" s="38"/>
      <c r="T6576" s="178"/>
      <c r="U6576" s="38"/>
      <c r="AA6576" s="9"/>
      <c r="AB6576" s="366"/>
    </row>
    <row r="6577" spans="15:28">
      <c r="O6577" s="177"/>
      <c r="P6577" s="38"/>
      <c r="Q6577" s="38"/>
      <c r="R6577" s="178"/>
      <c r="S6577" s="38"/>
      <c r="T6577" s="178"/>
      <c r="U6577" s="38"/>
      <c r="AA6577" s="9"/>
      <c r="AB6577" s="366"/>
    </row>
    <row r="6578" spans="15:28">
      <c r="O6578" s="177"/>
      <c r="P6578" s="38"/>
      <c r="Q6578" s="38"/>
      <c r="R6578" s="178"/>
      <c r="S6578" s="38"/>
      <c r="T6578" s="178"/>
      <c r="U6578" s="38"/>
      <c r="AA6578" s="9"/>
      <c r="AB6578" s="366"/>
    </row>
    <row r="6579" spans="15:28">
      <c r="O6579" s="177"/>
      <c r="P6579" s="38"/>
      <c r="Q6579" s="38"/>
      <c r="R6579" s="178"/>
      <c r="S6579" s="38"/>
      <c r="T6579" s="178"/>
      <c r="U6579" s="38"/>
      <c r="AA6579" s="9"/>
      <c r="AB6579" s="366"/>
    </row>
    <row r="6580" spans="15:28">
      <c r="O6580" s="177"/>
      <c r="P6580" s="38"/>
      <c r="Q6580" s="38"/>
      <c r="R6580" s="178"/>
      <c r="S6580" s="38"/>
      <c r="T6580" s="178"/>
      <c r="U6580" s="38"/>
      <c r="AA6580" s="9"/>
      <c r="AB6580" s="366"/>
    </row>
    <row r="6581" spans="15:28">
      <c r="O6581" s="177"/>
      <c r="P6581" s="38"/>
      <c r="Q6581" s="38"/>
      <c r="R6581" s="178"/>
      <c r="S6581" s="38"/>
      <c r="T6581" s="178"/>
      <c r="U6581" s="38"/>
      <c r="AA6581" s="9"/>
      <c r="AB6581" s="366"/>
    </row>
    <row r="6582" spans="15:28">
      <c r="O6582" s="177"/>
      <c r="P6582" s="38"/>
      <c r="Q6582" s="38"/>
      <c r="R6582" s="178"/>
      <c r="S6582" s="38"/>
      <c r="T6582" s="178"/>
      <c r="U6582" s="38"/>
      <c r="AA6582" s="9"/>
      <c r="AB6582" s="366"/>
    </row>
    <row r="6583" spans="15:28">
      <c r="O6583" s="177"/>
      <c r="P6583" s="38"/>
      <c r="Q6583" s="38"/>
      <c r="R6583" s="178"/>
      <c r="S6583" s="38"/>
      <c r="T6583" s="178"/>
      <c r="U6583" s="38"/>
      <c r="AA6583" s="9"/>
      <c r="AB6583" s="366"/>
    </row>
    <row r="6584" spans="15:28">
      <c r="O6584" s="177"/>
      <c r="P6584" s="38"/>
      <c r="Q6584" s="38"/>
      <c r="R6584" s="178"/>
      <c r="S6584" s="38"/>
      <c r="T6584" s="178"/>
      <c r="U6584" s="38"/>
      <c r="AA6584" s="9"/>
      <c r="AB6584" s="366"/>
    </row>
    <row r="6585" spans="15:28">
      <c r="O6585" s="177"/>
      <c r="P6585" s="38"/>
      <c r="Q6585" s="38"/>
      <c r="R6585" s="178"/>
      <c r="S6585" s="38"/>
      <c r="T6585" s="178"/>
      <c r="U6585" s="38"/>
      <c r="AA6585" s="9"/>
      <c r="AB6585" s="366"/>
    </row>
    <row r="6586" spans="15:28">
      <c r="O6586" s="177"/>
      <c r="P6586" s="38"/>
      <c r="Q6586" s="38"/>
      <c r="R6586" s="178"/>
      <c r="S6586" s="38"/>
      <c r="T6586" s="178"/>
      <c r="U6586" s="38"/>
      <c r="AA6586" s="9"/>
      <c r="AB6586" s="366"/>
    </row>
    <row r="6587" spans="15:28">
      <c r="O6587" s="177"/>
      <c r="P6587" s="38"/>
      <c r="Q6587" s="38"/>
      <c r="R6587" s="178"/>
      <c r="S6587" s="38"/>
      <c r="T6587" s="178"/>
      <c r="U6587" s="38"/>
      <c r="AA6587" s="9"/>
      <c r="AB6587" s="366"/>
    </row>
    <row r="6588" spans="15:28">
      <c r="O6588" s="177"/>
      <c r="P6588" s="38"/>
      <c r="Q6588" s="38"/>
      <c r="R6588" s="178"/>
      <c r="S6588" s="38"/>
      <c r="T6588" s="178"/>
      <c r="U6588" s="38"/>
      <c r="AA6588" s="9"/>
      <c r="AB6588" s="366"/>
    </row>
    <row r="6589" spans="15:28">
      <c r="O6589" s="177"/>
      <c r="P6589" s="38"/>
      <c r="Q6589" s="38"/>
      <c r="R6589" s="178"/>
      <c r="S6589" s="38"/>
      <c r="T6589" s="178"/>
      <c r="U6589" s="38"/>
      <c r="AA6589" s="9"/>
      <c r="AB6589" s="366"/>
    </row>
    <row r="6590" spans="15:28">
      <c r="O6590" s="177"/>
      <c r="P6590" s="38"/>
      <c r="Q6590" s="38"/>
      <c r="R6590" s="178"/>
      <c r="S6590" s="38"/>
      <c r="T6590" s="178"/>
      <c r="U6590" s="38"/>
      <c r="AA6590" s="9"/>
      <c r="AB6590" s="366"/>
    </row>
    <row r="6591" spans="15:28">
      <c r="O6591" s="177"/>
      <c r="P6591" s="38"/>
      <c r="Q6591" s="38"/>
      <c r="R6591" s="178"/>
      <c r="S6591" s="38"/>
      <c r="T6591" s="178"/>
      <c r="U6591" s="38"/>
      <c r="AA6591" s="9"/>
      <c r="AB6591" s="366"/>
    </row>
    <row r="6592" spans="15:28">
      <c r="O6592" s="177"/>
      <c r="P6592" s="38"/>
      <c r="Q6592" s="38"/>
      <c r="R6592" s="178"/>
      <c r="S6592" s="38"/>
      <c r="T6592" s="178"/>
      <c r="U6592" s="38"/>
      <c r="AA6592" s="9"/>
      <c r="AB6592" s="366"/>
    </row>
    <row r="6593" spans="15:28">
      <c r="O6593" s="177"/>
      <c r="P6593" s="38"/>
      <c r="Q6593" s="38"/>
      <c r="R6593" s="178"/>
      <c r="S6593" s="38"/>
      <c r="T6593" s="178"/>
      <c r="U6593" s="38"/>
      <c r="AA6593" s="9"/>
      <c r="AB6593" s="366"/>
    </row>
    <row r="6594" spans="15:28">
      <c r="O6594" s="177"/>
      <c r="P6594" s="38"/>
      <c r="Q6594" s="38"/>
      <c r="R6594" s="178"/>
      <c r="S6594" s="38"/>
      <c r="T6594" s="178"/>
      <c r="U6594" s="38"/>
      <c r="AA6594" s="9"/>
      <c r="AB6594" s="366"/>
    </row>
    <row r="6595" spans="15:28">
      <c r="O6595" s="177"/>
      <c r="P6595" s="38"/>
      <c r="Q6595" s="38"/>
      <c r="R6595" s="178"/>
      <c r="S6595" s="38"/>
      <c r="T6595" s="178"/>
      <c r="U6595" s="38"/>
      <c r="AA6595" s="9"/>
      <c r="AB6595" s="366"/>
    </row>
    <row r="6596" spans="15:28">
      <c r="O6596" s="177"/>
      <c r="P6596" s="38"/>
      <c r="Q6596" s="38"/>
      <c r="R6596" s="178"/>
      <c r="S6596" s="38"/>
      <c r="T6596" s="178"/>
      <c r="U6596" s="38"/>
      <c r="AA6596" s="9"/>
      <c r="AB6596" s="366"/>
    </row>
    <row r="6597" spans="15:28">
      <c r="O6597" s="177"/>
      <c r="P6597" s="38"/>
      <c r="Q6597" s="38"/>
      <c r="R6597" s="178"/>
      <c r="S6597" s="38"/>
      <c r="T6597" s="178"/>
      <c r="U6597" s="38"/>
      <c r="AA6597" s="9"/>
      <c r="AB6597" s="366"/>
    </row>
    <row r="6598" spans="15:28">
      <c r="O6598" s="177"/>
      <c r="P6598" s="38"/>
      <c r="Q6598" s="38"/>
      <c r="R6598" s="178"/>
      <c r="S6598" s="38"/>
      <c r="T6598" s="178"/>
      <c r="U6598" s="38"/>
      <c r="AA6598" s="9"/>
      <c r="AB6598" s="366"/>
    </row>
    <row r="6599" spans="15:28">
      <c r="O6599" s="177"/>
      <c r="P6599" s="38"/>
      <c r="Q6599" s="38"/>
      <c r="R6599" s="178"/>
      <c r="S6599" s="38"/>
      <c r="T6599" s="178"/>
      <c r="U6599" s="38"/>
      <c r="AA6599" s="9"/>
      <c r="AB6599" s="366"/>
    </row>
    <row r="6600" spans="15:28">
      <c r="O6600" s="177"/>
      <c r="P6600" s="38"/>
      <c r="Q6600" s="38"/>
      <c r="R6600" s="178"/>
      <c r="S6600" s="38"/>
      <c r="T6600" s="178"/>
      <c r="U6600" s="38"/>
      <c r="AA6600" s="9"/>
      <c r="AB6600" s="366"/>
    </row>
    <row r="6601" spans="15:28">
      <c r="O6601" s="177"/>
      <c r="P6601" s="38"/>
      <c r="Q6601" s="38"/>
      <c r="R6601" s="178"/>
      <c r="S6601" s="38"/>
      <c r="T6601" s="178"/>
      <c r="U6601" s="38"/>
      <c r="AA6601" s="9"/>
      <c r="AB6601" s="366"/>
    </row>
    <row r="6602" spans="15:28">
      <c r="O6602" s="177"/>
      <c r="P6602" s="38"/>
      <c r="Q6602" s="38"/>
      <c r="R6602" s="178"/>
      <c r="S6602" s="38"/>
      <c r="T6602" s="178"/>
      <c r="U6602" s="38"/>
      <c r="AA6602" s="9"/>
      <c r="AB6602" s="366"/>
    </row>
    <row r="6603" spans="15:28">
      <c r="O6603" s="177"/>
      <c r="P6603" s="38"/>
      <c r="Q6603" s="38"/>
      <c r="R6603" s="178"/>
      <c r="S6603" s="38"/>
      <c r="T6603" s="178"/>
      <c r="U6603" s="38"/>
      <c r="AA6603" s="9"/>
      <c r="AB6603" s="366"/>
    </row>
    <row r="6604" spans="15:28">
      <c r="O6604" s="177"/>
      <c r="P6604" s="38"/>
      <c r="Q6604" s="38"/>
      <c r="R6604" s="178"/>
      <c r="S6604" s="38"/>
      <c r="T6604" s="178"/>
      <c r="U6604" s="38"/>
      <c r="AA6604" s="9"/>
      <c r="AB6604" s="366"/>
    </row>
    <row r="6605" spans="15:28">
      <c r="O6605" s="177"/>
      <c r="P6605" s="38"/>
      <c r="Q6605" s="38"/>
      <c r="R6605" s="178"/>
      <c r="S6605" s="38"/>
      <c r="T6605" s="178"/>
      <c r="U6605" s="38"/>
      <c r="AA6605" s="9"/>
      <c r="AB6605" s="366"/>
    </row>
    <row r="6606" spans="15:28">
      <c r="O6606" s="177"/>
      <c r="P6606" s="38"/>
      <c r="Q6606" s="38"/>
      <c r="R6606" s="178"/>
      <c r="S6606" s="38"/>
      <c r="T6606" s="178"/>
      <c r="U6606" s="38"/>
      <c r="AA6606" s="9"/>
      <c r="AB6606" s="366"/>
    </row>
    <row r="6607" spans="15:28">
      <c r="O6607" s="177"/>
      <c r="P6607" s="38"/>
      <c r="Q6607" s="38"/>
      <c r="R6607" s="178"/>
      <c r="S6607" s="38"/>
      <c r="T6607" s="178"/>
      <c r="U6607" s="38"/>
      <c r="AA6607" s="9"/>
      <c r="AB6607" s="366"/>
    </row>
    <row r="6608" spans="15:28">
      <c r="O6608" s="177"/>
      <c r="P6608" s="38"/>
      <c r="Q6608" s="38"/>
      <c r="R6608" s="178"/>
      <c r="S6608" s="38"/>
      <c r="T6608" s="178"/>
      <c r="U6608" s="38"/>
      <c r="AA6608" s="9"/>
      <c r="AB6608" s="366"/>
    </row>
    <row r="6609" spans="15:28">
      <c r="O6609" s="177"/>
      <c r="P6609" s="38"/>
      <c r="Q6609" s="38"/>
      <c r="R6609" s="178"/>
      <c r="S6609" s="38"/>
      <c r="T6609" s="178"/>
      <c r="U6609" s="38"/>
      <c r="AA6609" s="9"/>
      <c r="AB6609" s="366"/>
    </row>
    <row r="6610" spans="15:28">
      <c r="O6610" s="177"/>
      <c r="P6610" s="38"/>
      <c r="Q6610" s="38"/>
      <c r="R6610" s="178"/>
      <c r="S6610" s="38"/>
      <c r="T6610" s="178"/>
      <c r="U6610" s="38"/>
      <c r="AA6610" s="9"/>
      <c r="AB6610" s="366"/>
    </row>
    <row r="6611" spans="15:28">
      <c r="O6611" s="177"/>
      <c r="P6611" s="38"/>
      <c r="Q6611" s="38"/>
      <c r="R6611" s="178"/>
      <c r="S6611" s="38"/>
      <c r="T6611" s="178"/>
      <c r="U6611" s="38"/>
      <c r="AA6611" s="9"/>
      <c r="AB6611" s="366"/>
    </row>
    <row r="6612" spans="15:28">
      <c r="O6612" s="177"/>
      <c r="P6612" s="38"/>
      <c r="Q6612" s="38"/>
      <c r="R6612" s="178"/>
      <c r="S6612" s="38"/>
      <c r="T6612" s="178"/>
      <c r="U6612" s="38"/>
      <c r="AA6612" s="9"/>
      <c r="AB6612" s="366"/>
    </row>
    <row r="6613" spans="15:28">
      <c r="O6613" s="177"/>
      <c r="P6613" s="38"/>
      <c r="Q6613" s="38"/>
      <c r="R6613" s="178"/>
      <c r="S6613" s="38"/>
      <c r="T6613" s="178"/>
      <c r="U6613" s="38"/>
      <c r="AA6613" s="9"/>
      <c r="AB6613" s="366"/>
    </row>
    <row r="6614" spans="15:28">
      <c r="O6614" s="177"/>
      <c r="P6614" s="38"/>
      <c r="Q6614" s="38"/>
      <c r="R6614" s="178"/>
      <c r="S6614" s="38"/>
      <c r="T6614" s="178"/>
      <c r="U6614" s="38"/>
      <c r="AA6614" s="9"/>
      <c r="AB6614" s="366"/>
    </row>
    <row r="6615" spans="15:28">
      <c r="O6615" s="177"/>
      <c r="P6615" s="38"/>
      <c r="Q6615" s="38"/>
      <c r="R6615" s="178"/>
      <c r="S6615" s="38"/>
      <c r="T6615" s="178"/>
      <c r="U6615" s="38"/>
      <c r="AA6615" s="9"/>
      <c r="AB6615" s="366"/>
    </row>
    <row r="6616" spans="15:28">
      <c r="O6616" s="177"/>
      <c r="P6616" s="38"/>
      <c r="Q6616" s="38"/>
      <c r="R6616" s="178"/>
      <c r="S6616" s="38"/>
      <c r="T6616" s="178"/>
      <c r="U6616" s="38"/>
      <c r="AA6616" s="9"/>
      <c r="AB6616" s="366"/>
    </row>
    <row r="6617" spans="15:28">
      <c r="O6617" s="177"/>
      <c r="P6617" s="38"/>
      <c r="Q6617" s="38"/>
      <c r="R6617" s="178"/>
      <c r="S6617" s="38"/>
      <c r="T6617" s="178"/>
      <c r="U6617" s="38"/>
      <c r="AA6617" s="9"/>
      <c r="AB6617" s="366"/>
    </row>
    <row r="6618" spans="15:28">
      <c r="O6618" s="177"/>
      <c r="P6618" s="38"/>
      <c r="Q6618" s="38"/>
      <c r="R6618" s="178"/>
      <c r="S6618" s="38"/>
      <c r="T6618" s="178"/>
      <c r="U6618" s="38"/>
      <c r="AA6618" s="9"/>
      <c r="AB6618" s="366"/>
    </row>
    <row r="6619" spans="15:28">
      <c r="O6619" s="177"/>
      <c r="P6619" s="38"/>
      <c r="Q6619" s="38"/>
      <c r="R6619" s="178"/>
      <c r="S6619" s="38"/>
      <c r="T6619" s="178"/>
      <c r="U6619" s="38"/>
      <c r="AA6619" s="9"/>
      <c r="AB6619" s="366"/>
    </row>
    <row r="6620" spans="15:28">
      <c r="O6620" s="177"/>
      <c r="P6620" s="38"/>
      <c r="Q6620" s="38"/>
      <c r="R6620" s="178"/>
      <c r="S6620" s="38"/>
      <c r="T6620" s="178"/>
      <c r="U6620" s="38"/>
      <c r="AA6620" s="9"/>
      <c r="AB6620" s="366"/>
    </row>
    <row r="6621" spans="15:28">
      <c r="O6621" s="177"/>
      <c r="P6621" s="38"/>
      <c r="Q6621" s="38"/>
      <c r="R6621" s="178"/>
      <c r="S6621" s="38"/>
      <c r="T6621" s="178"/>
      <c r="U6621" s="38"/>
      <c r="AA6621" s="9"/>
      <c r="AB6621" s="366"/>
    </row>
    <row r="6622" spans="15:28">
      <c r="O6622" s="177"/>
      <c r="P6622" s="38"/>
      <c r="Q6622" s="38"/>
      <c r="R6622" s="178"/>
      <c r="S6622" s="38"/>
      <c r="T6622" s="178"/>
      <c r="U6622" s="38"/>
      <c r="AA6622" s="9"/>
      <c r="AB6622" s="366"/>
    </row>
    <row r="6623" spans="15:28">
      <c r="O6623" s="177"/>
      <c r="P6623" s="38"/>
      <c r="Q6623" s="38"/>
      <c r="R6623" s="178"/>
      <c r="S6623" s="38"/>
      <c r="T6623" s="178"/>
      <c r="U6623" s="38"/>
      <c r="AA6623" s="9"/>
      <c r="AB6623" s="366"/>
    </row>
    <row r="6624" spans="15:28">
      <c r="O6624" s="177"/>
      <c r="P6624" s="38"/>
      <c r="Q6624" s="38"/>
      <c r="R6624" s="178"/>
      <c r="S6624" s="38"/>
      <c r="T6624" s="178"/>
      <c r="U6624" s="38"/>
      <c r="AA6624" s="9"/>
      <c r="AB6624" s="366"/>
    </row>
    <row r="6625" spans="15:28">
      <c r="O6625" s="177"/>
      <c r="P6625" s="38"/>
      <c r="Q6625" s="38"/>
      <c r="R6625" s="178"/>
      <c r="S6625" s="38"/>
      <c r="T6625" s="178"/>
      <c r="U6625" s="38"/>
      <c r="AA6625" s="9"/>
      <c r="AB6625" s="366"/>
    </row>
    <row r="6626" spans="15:28">
      <c r="O6626" s="177"/>
      <c r="P6626" s="38"/>
      <c r="Q6626" s="38"/>
      <c r="R6626" s="178"/>
      <c r="S6626" s="38"/>
      <c r="T6626" s="178"/>
      <c r="U6626" s="38"/>
      <c r="AA6626" s="9"/>
      <c r="AB6626" s="366"/>
    </row>
    <row r="6627" spans="15:28">
      <c r="O6627" s="177"/>
      <c r="P6627" s="38"/>
      <c r="Q6627" s="38"/>
      <c r="R6627" s="178"/>
      <c r="S6627" s="38"/>
      <c r="T6627" s="178"/>
      <c r="U6627" s="38"/>
      <c r="AA6627" s="9"/>
      <c r="AB6627" s="366"/>
    </row>
    <row r="6628" spans="15:28">
      <c r="O6628" s="177"/>
      <c r="P6628" s="38"/>
      <c r="Q6628" s="38"/>
      <c r="R6628" s="178"/>
      <c r="S6628" s="38"/>
      <c r="T6628" s="178"/>
      <c r="U6628" s="38"/>
      <c r="AA6628" s="9"/>
      <c r="AB6628" s="366"/>
    </row>
    <row r="6629" spans="15:28">
      <c r="O6629" s="177"/>
      <c r="P6629" s="38"/>
      <c r="Q6629" s="38"/>
      <c r="R6629" s="178"/>
      <c r="S6629" s="38"/>
      <c r="T6629" s="178"/>
      <c r="U6629" s="38"/>
      <c r="AA6629" s="9"/>
      <c r="AB6629" s="366"/>
    </row>
    <row r="6630" spans="15:28">
      <c r="O6630" s="177"/>
      <c r="P6630" s="38"/>
      <c r="Q6630" s="38"/>
      <c r="R6630" s="178"/>
      <c r="S6630" s="38"/>
      <c r="T6630" s="178"/>
      <c r="U6630" s="38"/>
      <c r="AA6630" s="9"/>
      <c r="AB6630" s="366"/>
    </row>
    <row r="6631" spans="15:28">
      <c r="O6631" s="177"/>
      <c r="P6631" s="38"/>
      <c r="Q6631" s="38"/>
      <c r="R6631" s="178"/>
      <c r="S6631" s="38"/>
      <c r="T6631" s="178"/>
      <c r="U6631" s="38"/>
      <c r="AA6631" s="9"/>
      <c r="AB6631" s="366"/>
    </row>
    <row r="6632" spans="15:28">
      <c r="O6632" s="177"/>
      <c r="P6632" s="38"/>
      <c r="Q6632" s="38"/>
      <c r="R6632" s="178"/>
      <c r="S6632" s="38"/>
      <c r="T6632" s="178"/>
      <c r="U6632" s="38"/>
      <c r="AA6632" s="9"/>
      <c r="AB6632" s="366"/>
    </row>
    <row r="6633" spans="15:28">
      <c r="O6633" s="177"/>
      <c r="P6633" s="38"/>
      <c r="Q6633" s="38"/>
      <c r="R6633" s="178"/>
      <c r="S6633" s="38"/>
      <c r="T6633" s="178"/>
      <c r="U6633" s="38"/>
      <c r="AA6633" s="9"/>
      <c r="AB6633" s="366"/>
    </row>
    <row r="6634" spans="15:28">
      <c r="O6634" s="177"/>
      <c r="P6634" s="38"/>
      <c r="Q6634" s="38"/>
      <c r="R6634" s="178"/>
      <c r="S6634" s="38"/>
      <c r="T6634" s="178"/>
      <c r="U6634" s="38"/>
      <c r="AA6634" s="9"/>
      <c r="AB6634" s="366"/>
    </row>
    <row r="6635" spans="15:28">
      <c r="O6635" s="177"/>
      <c r="P6635" s="38"/>
      <c r="Q6635" s="38"/>
      <c r="R6635" s="178"/>
      <c r="S6635" s="38"/>
      <c r="T6635" s="178"/>
      <c r="U6635" s="38"/>
      <c r="AA6635" s="9"/>
      <c r="AB6635" s="366"/>
    </row>
    <row r="6636" spans="15:28">
      <c r="O6636" s="177"/>
      <c r="P6636" s="38"/>
      <c r="Q6636" s="38"/>
      <c r="R6636" s="178"/>
      <c r="S6636" s="38"/>
      <c r="T6636" s="178"/>
      <c r="U6636" s="38"/>
      <c r="AA6636" s="9"/>
      <c r="AB6636" s="366"/>
    </row>
    <row r="6637" spans="15:28">
      <c r="O6637" s="177"/>
      <c r="P6637" s="38"/>
      <c r="Q6637" s="38"/>
      <c r="R6637" s="178"/>
      <c r="S6637" s="38"/>
      <c r="T6637" s="178"/>
      <c r="U6637" s="38"/>
      <c r="AA6637" s="9"/>
      <c r="AB6637" s="366"/>
    </row>
    <row r="6638" spans="15:28">
      <c r="O6638" s="177"/>
      <c r="P6638" s="38"/>
      <c r="Q6638" s="38"/>
      <c r="R6638" s="178"/>
      <c r="S6638" s="38"/>
      <c r="T6638" s="178"/>
      <c r="U6638" s="38"/>
      <c r="AA6638" s="9"/>
      <c r="AB6638" s="366"/>
    </row>
    <row r="6639" spans="15:28">
      <c r="O6639" s="177"/>
      <c r="P6639" s="38"/>
      <c r="Q6639" s="38"/>
      <c r="R6639" s="178"/>
      <c r="S6639" s="38"/>
      <c r="T6639" s="178"/>
      <c r="U6639" s="38"/>
      <c r="AA6639" s="9"/>
      <c r="AB6639" s="366"/>
    </row>
    <row r="6640" spans="15:28">
      <c r="O6640" s="177"/>
      <c r="P6640" s="38"/>
      <c r="Q6640" s="38"/>
      <c r="R6640" s="178"/>
      <c r="S6640" s="38"/>
      <c r="T6640" s="178"/>
      <c r="U6640" s="38"/>
      <c r="AA6640" s="9"/>
      <c r="AB6640" s="366"/>
    </row>
    <row r="6641" spans="15:28">
      <c r="O6641" s="177"/>
      <c r="P6641" s="38"/>
      <c r="Q6641" s="38"/>
      <c r="R6641" s="178"/>
      <c r="S6641" s="38"/>
      <c r="T6641" s="178"/>
      <c r="U6641" s="38"/>
      <c r="AA6641" s="9"/>
      <c r="AB6641" s="366"/>
    </row>
    <row r="6642" spans="15:28">
      <c r="O6642" s="177"/>
      <c r="P6642" s="38"/>
      <c r="Q6642" s="38"/>
      <c r="R6642" s="178"/>
      <c r="S6642" s="38"/>
      <c r="T6642" s="178"/>
      <c r="U6642" s="38"/>
      <c r="AA6642" s="9"/>
      <c r="AB6642" s="366"/>
    </row>
    <row r="6643" spans="15:28">
      <c r="O6643" s="177"/>
      <c r="P6643" s="38"/>
      <c r="Q6643" s="38"/>
      <c r="R6643" s="178"/>
      <c r="S6643" s="38"/>
      <c r="T6643" s="178"/>
      <c r="U6643" s="38"/>
      <c r="AA6643" s="9"/>
      <c r="AB6643" s="366"/>
    </row>
    <row r="6644" spans="15:28">
      <c r="O6644" s="177"/>
      <c r="P6644" s="38"/>
      <c r="Q6644" s="38"/>
      <c r="R6644" s="178"/>
      <c r="S6644" s="38"/>
      <c r="T6644" s="178"/>
      <c r="U6644" s="38"/>
      <c r="AA6644" s="9"/>
      <c r="AB6644" s="366"/>
    </row>
    <row r="6645" spans="15:28">
      <c r="O6645" s="177"/>
      <c r="P6645" s="38"/>
      <c r="Q6645" s="38"/>
      <c r="R6645" s="178"/>
      <c r="S6645" s="38"/>
      <c r="T6645" s="178"/>
      <c r="U6645" s="38"/>
      <c r="AA6645" s="9"/>
      <c r="AB6645" s="366"/>
    </row>
    <row r="6646" spans="15:28">
      <c r="O6646" s="177"/>
      <c r="P6646" s="38"/>
      <c r="Q6646" s="38"/>
      <c r="R6646" s="178"/>
      <c r="S6646" s="38"/>
      <c r="T6646" s="178"/>
      <c r="U6646" s="38"/>
      <c r="AA6646" s="9"/>
      <c r="AB6646" s="366"/>
    </row>
    <row r="6647" spans="15:28">
      <c r="O6647" s="177"/>
      <c r="P6647" s="38"/>
      <c r="Q6647" s="38"/>
      <c r="R6647" s="178"/>
      <c r="S6647" s="38"/>
      <c r="T6647" s="178"/>
      <c r="U6647" s="38"/>
      <c r="AA6647" s="9"/>
      <c r="AB6647" s="366"/>
    </row>
    <row r="6648" spans="15:28">
      <c r="O6648" s="177"/>
      <c r="P6648" s="38"/>
      <c r="Q6648" s="38"/>
      <c r="R6648" s="178"/>
      <c r="S6648" s="38"/>
      <c r="T6648" s="178"/>
      <c r="U6648" s="38"/>
      <c r="AA6648" s="9"/>
      <c r="AB6648" s="366"/>
    </row>
    <row r="6649" spans="15:28">
      <c r="O6649" s="177"/>
      <c r="P6649" s="38"/>
      <c r="Q6649" s="38"/>
      <c r="R6649" s="178"/>
      <c r="S6649" s="38"/>
      <c r="T6649" s="178"/>
      <c r="U6649" s="38"/>
      <c r="AA6649" s="9"/>
      <c r="AB6649" s="366"/>
    </row>
    <row r="6650" spans="15:28">
      <c r="O6650" s="177"/>
      <c r="P6650" s="38"/>
      <c r="Q6650" s="38"/>
      <c r="R6650" s="178"/>
      <c r="S6650" s="38"/>
      <c r="T6650" s="178"/>
      <c r="U6650" s="38"/>
      <c r="AA6650" s="9"/>
      <c r="AB6650" s="366"/>
    </row>
    <row r="6651" spans="15:28">
      <c r="O6651" s="177"/>
      <c r="P6651" s="38"/>
      <c r="Q6651" s="38"/>
      <c r="R6651" s="178"/>
      <c r="S6651" s="38"/>
      <c r="T6651" s="178"/>
      <c r="U6651" s="38"/>
      <c r="AA6651" s="9"/>
      <c r="AB6651" s="366"/>
    </row>
    <row r="6652" spans="15:28">
      <c r="O6652" s="177"/>
      <c r="P6652" s="38"/>
      <c r="Q6652" s="38"/>
      <c r="R6652" s="178"/>
      <c r="S6652" s="38"/>
      <c r="T6652" s="178"/>
      <c r="U6652" s="38"/>
      <c r="AA6652" s="9"/>
      <c r="AB6652" s="366"/>
    </row>
    <row r="6653" spans="15:28">
      <c r="O6653" s="177"/>
      <c r="P6653" s="38"/>
      <c r="Q6653" s="38"/>
      <c r="R6653" s="178"/>
      <c r="S6653" s="38"/>
      <c r="T6653" s="178"/>
      <c r="U6653" s="38"/>
      <c r="AA6653" s="9"/>
      <c r="AB6653" s="366"/>
    </row>
    <row r="6654" spans="15:28">
      <c r="O6654" s="177"/>
      <c r="P6654" s="38"/>
      <c r="Q6654" s="38"/>
      <c r="R6654" s="178"/>
      <c r="S6654" s="38"/>
      <c r="T6654" s="178"/>
      <c r="U6654" s="38"/>
      <c r="AA6654" s="9"/>
      <c r="AB6654" s="366"/>
    </row>
    <row r="6655" spans="15:28">
      <c r="O6655" s="177"/>
      <c r="P6655" s="38"/>
      <c r="Q6655" s="38"/>
      <c r="R6655" s="178"/>
      <c r="S6655" s="38"/>
      <c r="T6655" s="178"/>
      <c r="U6655" s="38"/>
      <c r="AA6655" s="9"/>
      <c r="AB6655" s="366"/>
    </row>
    <row r="6656" spans="15:28">
      <c r="O6656" s="177"/>
      <c r="P6656" s="38"/>
      <c r="Q6656" s="38"/>
      <c r="R6656" s="178"/>
      <c r="S6656" s="38"/>
      <c r="T6656" s="178"/>
      <c r="U6656" s="38"/>
      <c r="AA6656" s="9"/>
      <c r="AB6656" s="366"/>
    </row>
    <row r="6657" spans="15:28">
      <c r="O6657" s="177"/>
      <c r="P6657" s="38"/>
      <c r="Q6657" s="38"/>
      <c r="R6657" s="178"/>
      <c r="S6657" s="38"/>
      <c r="T6657" s="178"/>
      <c r="U6657" s="38"/>
      <c r="AA6657" s="9"/>
      <c r="AB6657" s="366"/>
    </row>
    <row r="6658" spans="15:28">
      <c r="O6658" s="177"/>
      <c r="P6658" s="38"/>
      <c r="Q6658" s="38"/>
      <c r="R6658" s="178"/>
      <c r="S6658" s="38"/>
      <c r="T6658" s="178"/>
      <c r="U6658" s="38"/>
      <c r="AA6658" s="9"/>
      <c r="AB6658" s="366"/>
    </row>
    <row r="6659" spans="15:28">
      <c r="O6659" s="177"/>
      <c r="P6659" s="38"/>
      <c r="Q6659" s="38"/>
      <c r="R6659" s="178"/>
      <c r="S6659" s="38"/>
      <c r="T6659" s="178"/>
      <c r="U6659" s="38"/>
      <c r="AA6659" s="9"/>
      <c r="AB6659" s="366"/>
    </row>
    <row r="6660" spans="15:28">
      <c r="O6660" s="177"/>
      <c r="P6660" s="38"/>
      <c r="Q6660" s="38"/>
      <c r="R6660" s="178"/>
      <c r="S6660" s="38"/>
      <c r="T6660" s="178"/>
      <c r="U6660" s="38"/>
      <c r="AA6660" s="9"/>
      <c r="AB6660" s="366"/>
    </row>
    <row r="6661" spans="15:28">
      <c r="O6661" s="177"/>
      <c r="P6661" s="38"/>
      <c r="Q6661" s="38"/>
      <c r="R6661" s="178"/>
      <c r="S6661" s="38"/>
      <c r="T6661" s="178"/>
      <c r="U6661" s="38"/>
      <c r="AA6661" s="9"/>
      <c r="AB6661" s="366"/>
    </row>
    <row r="6662" spans="15:28">
      <c r="O6662" s="177"/>
      <c r="P6662" s="38"/>
      <c r="Q6662" s="38"/>
      <c r="R6662" s="178"/>
      <c r="S6662" s="38"/>
      <c r="T6662" s="178"/>
      <c r="U6662" s="38"/>
      <c r="AA6662" s="9"/>
      <c r="AB6662" s="366"/>
    </row>
    <row r="6663" spans="15:28">
      <c r="O6663" s="177"/>
      <c r="P6663" s="38"/>
      <c r="Q6663" s="38"/>
      <c r="R6663" s="178"/>
      <c r="S6663" s="38"/>
      <c r="T6663" s="178"/>
      <c r="U6663" s="38"/>
      <c r="AA6663" s="9"/>
      <c r="AB6663" s="366"/>
    </row>
    <row r="6664" spans="15:28">
      <c r="O6664" s="177"/>
      <c r="P6664" s="38"/>
      <c r="Q6664" s="38"/>
      <c r="R6664" s="178"/>
      <c r="S6664" s="38"/>
      <c r="T6664" s="178"/>
      <c r="U6664" s="38"/>
      <c r="AA6664" s="9"/>
      <c r="AB6664" s="366"/>
    </row>
    <row r="6665" spans="15:28">
      <c r="O6665" s="177"/>
      <c r="P6665" s="38"/>
      <c r="Q6665" s="38"/>
      <c r="R6665" s="178"/>
      <c r="S6665" s="38"/>
      <c r="T6665" s="178"/>
      <c r="U6665" s="38"/>
      <c r="AA6665" s="9"/>
      <c r="AB6665" s="366"/>
    </row>
    <row r="6666" spans="15:28">
      <c r="O6666" s="177"/>
      <c r="P6666" s="38"/>
      <c r="Q6666" s="38"/>
      <c r="R6666" s="178"/>
      <c r="S6666" s="38"/>
      <c r="T6666" s="178"/>
      <c r="U6666" s="38"/>
      <c r="AA6666" s="9"/>
      <c r="AB6666" s="366"/>
    </row>
    <row r="6667" spans="15:28">
      <c r="O6667" s="177"/>
      <c r="P6667" s="38"/>
      <c r="Q6667" s="38"/>
      <c r="R6667" s="178"/>
      <c r="S6667" s="38"/>
      <c r="T6667" s="178"/>
      <c r="U6667" s="38"/>
      <c r="AA6667" s="9"/>
      <c r="AB6667" s="366"/>
    </row>
    <row r="6668" spans="15:28">
      <c r="O6668" s="177"/>
      <c r="P6668" s="38"/>
      <c r="Q6668" s="38"/>
      <c r="R6668" s="178"/>
      <c r="S6668" s="38"/>
      <c r="T6668" s="178"/>
      <c r="U6668" s="38"/>
      <c r="AA6668" s="9"/>
      <c r="AB6668" s="366"/>
    </row>
    <row r="6669" spans="15:28">
      <c r="O6669" s="177"/>
      <c r="P6669" s="38"/>
      <c r="Q6669" s="38"/>
      <c r="R6669" s="178"/>
      <c r="S6669" s="38"/>
      <c r="T6669" s="178"/>
      <c r="U6669" s="38"/>
      <c r="AA6669" s="9"/>
      <c r="AB6669" s="366"/>
    </row>
    <row r="6670" spans="15:28">
      <c r="O6670" s="177"/>
      <c r="P6670" s="38"/>
      <c r="Q6670" s="38"/>
      <c r="R6670" s="178"/>
      <c r="S6670" s="38"/>
      <c r="T6670" s="178"/>
      <c r="U6670" s="38"/>
      <c r="AA6670" s="9"/>
      <c r="AB6670" s="366"/>
    </row>
    <row r="6671" spans="15:28">
      <c r="O6671" s="177"/>
      <c r="P6671" s="38"/>
      <c r="Q6671" s="38"/>
      <c r="R6671" s="178"/>
      <c r="S6671" s="38"/>
      <c r="T6671" s="178"/>
      <c r="U6671" s="38"/>
      <c r="AA6671" s="9"/>
      <c r="AB6671" s="366"/>
    </row>
    <row r="6672" spans="15:28">
      <c r="O6672" s="177"/>
      <c r="P6672" s="38"/>
      <c r="Q6672" s="38"/>
      <c r="R6672" s="178"/>
      <c r="S6672" s="38"/>
      <c r="T6672" s="178"/>
      <c r="U6672" s="38"/>
      <c r="AA6672" s="9"/>
      <c r="AB6672" s="366"/>
    </row>
    <row r="6673" spans="15:28">
      <c r="O6673" s="177"/>
      <c r="P6673" s="38"/>
      <c r="Q6673" s="38"/>
      <c r="R6673" s="178"/>
      <c r="S6673" s="38"/>
      <c r="T6673" s="178"/>
      <c r="U6673" s="38"/>
      <c r="AA6673" s="9"/>
      <c r="AB6673" s="366"/>
    </row>
    <row r="6674" spans="15:28">
      <c r="O6674" s="177"/>
      <c r="P6674" s="38"/>
      <c r="Q6674" s="38"/>
      <c r="R6674" s="178"/>
      <c r="S6674" s="38"/>
      <c r="T6674" s="178"/>
      <c r="U6674" s="38"/>
      <c r="AA6674" s="9"/>
      <c r="AB6674" s="366"/>
    </row>
    <row r="6675" spans="15:28">
      <c r="O6675" s="177"/>
      <c r="P6675" s="38"/>
      <c r="Q6675" s="38"/>
      <c r="R6675" s="178"/>
      <c r="S6675" s="38"/>
      <c r="T6675" s="178"/>
      <c r="U6675" s="38"/>
      <c r="AA6675" s="9"/>
      <c r="AB6675" s="366"/>
    </row>
    <row r="6676" spans="15:28">
      <c r="O6676" s="177"/>
      <c r="P6676" s="38"/>
      <c r="Q6676" s="38"/>
      <c r="R6676" s="178"/>
      <c r="S6676" s="38"/>
      <c r="T6676" s="178"/>
      <c r="U6676" s="38"/>
      <c r="AA6676" s="9"/>
      <c r="AB6676" s="366"/>
    </row>
    <row r="6677" spans="15:28">
      <c r="O6677" s="177"/>
      <c r="P6677" s="38"/>
      <c r="Q6677" s="38"/>
      <c r="R6677" s="178"/>
      <c r="S6677" s="38"/>
      <c r="T6677" s="178"/>
      <c r="U6677" s="38"/>
      <c r="AA6677" s="9"/>
      <c r="AB6677" s="366"/>
    </row>
    <row r="6678" spans="15:28">
      <c r="O6678" s="177"/>
      <c r="P6678" s="38"/>
      <c r="Q6678" s="38"/>
      <c r="R6678" s="178"/>
      <c r="S6678" s="38"/>
      <c r="T6678" s="178"/>
      <c r="U6678" s="38"/>
      <c r="AA6678" s="9"/>
      <c r="AB6678" s="366"/>
    </row>
    <row r="6679" spans="15:28">
      <c r="O6679" s="177"/>
      <c r="P6679" s="38"/>
      <c r="Q6679" s="38"/>
      <c r="R6679" s="178"/>
      <c r="S6679" s="38"/>
      <c r="T6679" s="178"/>
      <c r="U6679" s="38"/>
      <c r="AA6679" s="9"/>
      <c r="AB6679" s="366"/>
    </row>
    <row r="6680" spans="15:28">
      <c r="O6680" s="177"/>
      <c r="P6680" s="38"/>
      <c r="Q6680" s="38"/>
      <c r="R6680" s="178"/>
      <c r="S6680" s="38"/>
      <c r="T6680" s="178"/>
      <c r="U6680" s="38"/>
      <c r="AA6680" s="9"/>
      <c r="AB6680" s="366"/>
    </row>
    <row r="6681" spans="15:28">
      <c r="O6681" s="177"/>
      <c r="P6681" s="38"/>
      <c r="Q6681" s="38"/>
      <c r="R6681" s="178"/>
      <c r="S6681" s="38"/>
      <c r="T6681" s="178"/>
      <c r="U6681" s="38"/>
      <c r="AA6681" s="9"/>
      <c r="AB6681" s="366"/>
    </row>
    <row r="6682" spans="15:28">
      <c r="O6682" s="177"/>
      <c r="P6682" s="38"/>
      <c r="Q6682" s="38"/>
      <c r="R6682" s="178"/>
      <c r="S6682" s="38"/>
      <c r="T6682" s="178"/>
      <c r="U6682" s="38"/>
      <c r="AA6682" s="9"/>
      <c r="AB6682" s="366"/>
    </row>
    <row r="6683" spans="15:28">
      <c r="O6683" s="177"/>
      <c r="P6683" s="38"/>
      <c r="Q6683" s="38"/>
      <c r="R6683" s="178"/>
      <c r="S6683" s="38"/>
      <c r="T6683" s="178"/>
      <c r="U6683" s="38"/>
      <c r="AA6683" s="9"/>
      <c r="AB6683" s="366"/>
    </row>
    <row r="6684" spans="15:28">
      <c r="O6684" s="177"/>
      <c r="P6684" s="38"/>
      <c r="Q6684" s="38"/>
      <c r="R6684" s="178"/>
      <c r="S6684" s="38"/>
      <c r="T6684" s="178"/>
      <c r="U6684" s="38"/>
      <c r="AA6684" s="9"/>
      <c r="AB6684" s="366"/>
    </row>
    <row r="6685" spans="15:28">
      <c r="O6685" s="177"/>
      <c r="P6685" s="38"/>
      <c r="Q6685" s="38"/>
      <c r="R6685" s="178"/>
      <c r="S6685" s="38"/>
      <c r="T6685" s="178"/>
      <c r="U6685" s="38"/>
      <c r="AA6685" s="9"/>
      <c r="AB6685" s="366"/>
    </row>
    <row r="6686" spans="15:28">
      <c r="O6686" s="177"/>
      <c r="P6686" s="38"/>
      <c r="Q6686" s="38"/>
      <c r="R6686" s="178"/>
      <c r="S6686" s="38"/>
      <c r="T6686" s="178"/>
      <c r="U6686" s="38"/>
      <c r="AA6686" s="9"/>
      <c r="AB6686" s="366"/>
    </row>
    <row r="6687" spans="15:28">
      <c r="O6687" s="177"/>
      <c r="P6687" s="38"/>
      <c r="Q6687" s="38"/>
      <c r="R6687" s="178"/>
      <c r="S6687" s="38"/>
      <c r="T6687" s="178"/>
      <c r="U6687" s="38"/>
      <c r="AA6687" s="9"/>
      <c r="AB6687" s="366"/>
    </row>
    <row r="6688" spans="15:28">
      <c r="O6688" s="177"/>
      <c r="P6688" s="38"/>
      <c r="Q6688" s="38"/>
      <c r="R6688" s="178"/>
      <c r="S6688" s="38"/>
      <c r="T6688" s="178"/>
      <c r="U6688" s="38"/>
      <c r="AA6688" s="9"/>
      <c r="AB6688" s="366"/>
    </row>
    <row r="6689" spans="15:28">
      <c r="O6689" s="177"/>
      <c r="P6689" s="38"/>
      <c r="Q6689" s="38"/>
      <c r="R6689" s="178"/>
      <c r="S6689" s="38"/>
      <c r="T6689" s="178"/>
      <c r="U6689" s="38"/>
      <c r="AA6689" s="9"/>
      <c r="AB6689" s="366"/>
    </row>
    <row r="6690" spans="15:28">
      <c r="O6690" s="177"/>
      <c r="P6690" s="38"/>
      <c r="Q6690" s="38"/>
      <c r="R6690" s="178"/>
      <c r="S6690" s="38"/>
      <c r="T6690" s="178"/>
      <c r="U6690" s="38"/>
      <c r="AA6690" s="9"/>
      <c r="AB6690" s="366"/>
    </row>
    <row r="6691" spans="15:28">
      <c r="O6691" s="177"/>
      <c r="P6691" s="38"/>
      <c r="Q6691" s="38"/>
      <c r="R6691" s="178"/>
      <c r="S6691" s="38"/>
      <c r="T6691" s="178"/>
      <c r="U6691" s="38"/>
      <c r="AA6691" s="9"/>
      <c r="AB6691" s="366"/>
    </row>
    <row r="6692" spans="15:28">
      <c r="O6692" s="177"/>
      <c r="P6692" s="38"/>
      <c r="Q6692" s="38"/>
      <c r="R6692" s="178"/>
      <c r="S6692" s="38"/>
      <c r="T6692" s="178"/>
      <c r="U6692" s="38"/>
      <c r="AA6692" s="9"/>
      <c r="AB6692" s="366"/>
    </row>
    <row r="6693" spans="15:28">
      <c r="O6693" s="177"/>
      <c r="P6693" s="38"/>
      <c r="Q6693" s="38"/>
      <c r="R6693" s="178"/>
      <c r="S6693" s="38"/>
      <c r="T6693" s="178"/>
      <c r="U6693" s="38"/>
      <c r="AA6693" s="9"/>
      <c r="AB6693" s="366"/>
    </row>
    <row r="6694" spans="15:28">
      <c r="O6694" s="177"/>
      <c r="P6694" s="38"/>
      <c r="Q6694" s="38"/>
      <c r="R6694" s="178"/>
      <c r="S6694" s="38"/>
      <c r="T6694" s="178"/>
      <c r="U6694" s="38"/>
      <c r="AA6694" s="9"/>
      <c r="AB6694" s="366"/>
    </row>
    <row r="6695" spans="15:28">
      <c r="O6695" s="177"/>
      <c r="P6695" s="38"/>
      <c r="Q6695" s="38"/>
      <c r="R6695" s="178"/>
      <c r="S6695" s="38"/>
      <c r="T6695" s="178"/>
      <c r="U6695" s="38"/>
      <c r="AA6695" s="9"/>
      <c r="AB6695" s="366"/>
    </row>
    <row r="6696" spans="15:28">
      <c r="O6696" s="177"/>
      <c r="P6696" s="38"/>
      <c r="Q6696" s="38"/>
      <c r="R6696" s="178"/>
      <c r="S6696" s="38"/>
      <c r="T6696" s="178"/>
      <c r="U6696" s="38"/>
      <c r="AA6696" s="9"/>
      <c r="AB6696" s="366"/>
    </row>
    <row r="6697" spans="15:28">
      <c r="O6697" s="177"/>
      <c r="P6697" s="38"/>
      <c r="Q6697" s="38"/>
      <c r="R6697" s="178"/>
      <c r="S6697" s="38"/>
      <c r="T6697" s="178"/>
      <c r="U6697" s="38"/>
      <c r="AA6697" s="9"/>
      <c r="AB6697" s="366"/>
    </row>
    <row r="6698" spans="15:28">
      <c r="O6698" s="177"/>
      <c r="P6698" s="38"/>
      <c r="Q6698" s="38"/>
      <c r="R6698" s="178"/>
      <c r="S6698" s="38"/>
      <c r="T6698" s="178"/>
      <c r="U6698" s="38"/>
      <c r="AA6698" s="9"/>
      <c r="AB6698" s="366"/>
    </row>
    <row r="6699" spans="15:28">
      <c r="O6699" s="177"/>
      <c r="P6699" s="38"/>
      <c r="Q6699" s="38"/>
      <c r="R6699" s="178"/>
      <c r="S6699" s="38"/>
      <c r="T6699" s="178"/>
      <c r="U6699" s="38"/>
      <c r="AA6699" s="9"/>
      <c r="AB6699" s="366"/>
    </row>
    <row r="6700" spans="15:28">
      <c r="O6700" s="177"/>
      <c r="P6700" s="38"/>
      <c r="Q6700" s="38"/>
      <c r="R6700" s="178"/>
      <c r="S6700" s="38"/>
      <c r="T6700" s="178"/>
      <c r="U6700" s="38"/>
      <c r="AA6700" s="9"/>
      <c r="AB6700" s="366"/>
    </row>
    <row r="6701" spans="15:28">
      <c r="O6701" s="177"/>
      <c r="P6701" s="38"/>
      <c r="Q6701" s="38"/>
      <c r="R6701" s="178"/>
      <c r="S6701" s="38"/>
      <c r="T6701" s="178"/>
      <c r="U6701" s="38"/>
      <c r="AA6701" s="9"/>
      <c r="AB6701" s="366"/>
    </row>
    <row r="6702" spans="15:28">
      <c r="O6702" s="177"/>
      <c r="P6702" s="38"/>
      <c r="Q6702" s="38"/>
      <c r="R6702" s="178"/>
      <c r="S6702" s="38"/>
      <c r="T6702" s="178"/>
      <c r="U6702" s="38"/>
      <c r="AA6702" s="9"/>
      <c r="AB6702" s="366"/>
    </row>
    <row r="6703" spans="15:28">
      <c r="O6703" s="177"/>
      <c r="P6703" s="38"/>
      <c r="Q6703" s="38"/>
      <c r="R6703" s="178"/>
      <c r="S6703" s="38"/>
      <c r="T6703" s="178"/>
      <c r="U6703" s="38"/>
      <c r="AA6703" s="9"/>
      <c r="AB6703" s="366"/>
    </row>
    <row r="6704" spans="15:28">
      <c r="O6704" s="177"/>
      <c r="P6704" s="38"/>
      <c r="Q6704" s="38"/>
      <c r="R6704" s="178"/>
      <c r="S6704" s="38"/>
      <c r="T6704" s="178"/>
      <c r="U6704" s="38"/>
      <c r="AA6704" s="9"/>
      <c r="AB6704" s="366"/>
    </row>
    <row r="6705" spans="15:28">
      <c r="O6705" s="177"/>
      <c r="P6705" s="38"/>
      <c r="Q6705" s="38"/>
      <c r="R6705" s="178"/>
      <c r="S6705" s="38"/>
      <c r="T6705" s="178"/>
      <c r="U6705" s="38"/>
      <c r="AA6705" s="9"/>
      <c r="AB6705" s="366"/>
    </row>
    <row r="6706" spans="15:28">
      <c r="O6706" s="177"/>
      <c r="P6706" s="38"/>
      <c r="Q6706" s="38"/>
      <c r="R6706" s="178"/>
      <c r="S6706" s="38"/>
      <c r="T6706" s="178"/>
      <c r="U6706" s="38"/>
      <c r="AA6706" s="9"/>
      <c r="AB6706" s="366"/>
    </row>
    <row r="6707" spans="15:28">
      <c r="O6707" s="177"/>
      <c r="P6707" s="38"/>
      <c r="Q6707" s="38"/>
      <c r="R6707" s="178"/>
      <c r="S6707" s="38"/>
      <c r="T6707" s="178"/>
      <c r="U6707" s="38"/>
      <c r="AA6707" s="9"/>
      <c r="AB6707" s="366"/>
    </row>
    <row r="6708" spans="15:28">
      <c r="O6708" s="177"/>
      <c r="P6708" s="38"/>
      <c r="Q6708" s="38"/>
      <c r="R6708" s="178"/>
      <c r="S6708" s="38"/>
      <c r="T6708" s="178"/>
      <c r="U6708" s="38"/>
      <c r="AA6708" s="9"/>
      <c r="AB6708" s="366"/>
    </row>
    <row r="6709" spans="15:28">
      <c r="O6709" s="177"/>
      <c r="P6709" s="38"/>
      <c r="Q6709" s="38"/>
      <c r="R6709" s="178"/>
      <c r="S6709" s="38"/>
      <c r="T6709" s="178"/>
      <c r="U6709" s="38"/>
      <c r="AA6709" s="9"/>
      <c r="AB6709" s="366"/>
    </row>
    <row r="6710" spans="15:28">
      <c r="O6710" s="177"/>
      <c r="P6710" s="38"/>
      <c r="Q6710" s="38"/>
      <c r="R6710" s="178"/>
      <c r="S6710" s="38"/>
      <c r="T6710" s="178"/>
      <c r="U6710" s="38"/>
      <c r="AA6710" s="9"/>
      <c r="AB6710" s="366"/>
    </row>
    <row r="6711" spans="15:28">
      <c r="O6711" s="177"/>
      <c r="P6711" s="38"/>
      <c r="Q6711" s="38"/>
      <c r="R6711" s="178"/>
      <c r="S6711" s="38"/>
      <c r="T6711" s="178"/>
      <c r="U6711" s="38"/>
      <c r="AA6711" s="9"/>
      <c r="AB6711" s="366"/>
    </row>
    <row r="6712" spans="15:28">
      <c r="O6712" s="177"/>
      <c r="P6712" s="38"/>
      <c r="Q6712" s="38"/>
      <c r="R6712" s="178"/>
      <c r="S6712" s="38"/>
      <c r="T6712" s="178"/>
      <c r="U6712" s="38"/>
      <c r="AA6712" s="9"/>
      <c r="AB6712" s="366"/>
    </row>
    <row r="6713" spans="15:28">
      <c r="O6713" s="177"/>
      <c r="P6713" s="38"/>
      <c r="Q6713" s="38"/>
      <c r="R6713" s="178"/>
      <c r="S6713" s="38"/>
      <c r="T6713" s="178"/>
      <c r="U6713" s="38"/>
      <c r="AA6713" s="9"/>
      <c r="AB6713" s="366"/>
    </row>
    <row r="6714" spans="15:28">
      <c r="O6714" s="177"/>
      <c r="P6714" s="38"/>
      <c r="Q6714" s="38"/>
      <c r="R6714" s="178"/>
      <c r="S6714" s="38"/>
      <c r="T6714" s="178"/>
      <c r="U6714" s="38"/>
      <c r="AA6714" s="9"/>
      <c r="AB6714" s="366"/>
    </row>
    <row r="6715" spans="15:28">
      <c r="O6715" s="177"/>
      <c r="P6715" s="38"/>
      <c r="Q6715" s="38"/>
      <c r="R6715" s="178"/>
      <c r="S6715" s="38"/>
      <c r="T6715" s="178"/>
      <c r="U6715" s="38"/>
      <c r="AA6715" s="9"/>
      <c r="AB6715" s="366"/>
    </row>
    <row r="6716" spans="15:28">
      <c r="O6716" s="177"/>
      <c r="P6716" s="38"/>
      <c r="Q6716" s="38"/>
      <c r="R6716" s="178"/>
      <c r="S6716" s="38"/>
      <c r="T6716" s="178"/>
      <c r="U6716" s="38"/>
      <c r="AA6716" s="9"/>
      <c r="AB6716" s="366"/>
    </row>
    <row r="6717" spans="15:28">
      <c r="O6717" s="177"/>
      <c r="P6717" s="38"/>
      <c r="Q6717" s="38"/>
      <c r="R6717" s="178"/>
      <c r="S6717" s="38"/>
      <c r="T6717" s="178"/>
      <c r="U6717" s="38"/>
      <c r="AA6717" s="9"/>
      <c r="AB6717" s="366"/>
    </row>
    <row r="6718" spans="15:28">
      <c r="O6718" s="177"/>
      <c r="P6718" s="38"/>
      <c r="Q6718" s="38"/>
      <c r="R6718" s="178"/>
      <c r="S6718" s="38"/>
      <c r="T6718" s="178"/>
      <c r="U6718" s="38"/>
      <c r="AA6718" s="9"/>
      <c r="AB6718" s="366"/>
    </row>
    <row r="6719" spans="15:28">
      <c r="O6719" s="177"/>
      <c r="P6719" s="38"/>
      <c r="Q6719" s="38"/>
      <c r="R6719" s="178"/>
      <c r="S6719" s="38"/>
      <c r="T6719" s="178"/>
      <c r="U6719" s="38"/>
      <c r="AA6719" s="9"/>
      <c r="AB6719" s="366"/>
    </row>
    <row r="6720" spans="15:28">
      <c r="O6720" s="177"/>
      <c r="P6720" s="38"/>
      <c r="Q6720" s="38"/>
      <c r="R6720" s="178"/>
      <c r="S6720" s="38"/>
      <c r="T6720" s="178"/>
      <c r="U6720" s="38"/>
      <c r="AA6720" s="9"/>
      <c r="AB6720" s="366"/>
    </row>
    <row r="6721" spans="15:28">
      <c r="O6721" s="177"/>
      <c r="P6721" s="38"/>
      <c r="Q6721" s="38"/>
      <c r="R6721" s="178"/>
      <c r="S6721" s="38"/>
      <c r="T6721" s="178"/>
      <c r="U6721" s="38"/>
      <c r="AA6721" s="9"/>
      <c r="AB6721" s="366"/>
    </row>
    <row r="6722" spans="15:28">
      <c r="O6722" s="177"/>
      <c r="P6722" s="38"/>
      <c r="Q6722" s="38"/>
      <c r="R6722" s="178"/>
      <c r="S6722" s="38"/>
      <c r="T6722" s="178"/>
      <c r="U6722" s="38"/>
      <c r="AA6722" s="9"/>
      <c r="AB6722" s="366"/>
    </row>
    <row r="6723" spans="15:28">
      <c r="O6723" s="177"/>
      <c r="P6723" s="38"/>
      <c r="Q6723" s="38"/>
      <c r="R6723" s="178"/>
      <c r="S6723" s="38"/>
      <c r="T6723" s="178"/>
      <c r="U6723" s="38"/>
      <c r="AA6723" s="9"/>
      <c r="AB6723" s="366"/>
    </row>
    <row r="6724" spans="15:28">
      <c r="O6724" s="177"/>
      <c r="P6724" s="38"/>
      <c r="Q6724" s="38"/>
      <c r="R6724" s="178"/>
      <c r="S6724" s="38"/>
      <c r="T6724" s="178"/>
      <c r="U6724" s="38"/>
      <c r="AA6724" s="9"/>
      <c r="AB6724" s="366"/>
    </row>
    <row r="6725" spans="15:28">
      <c r="O6725" s="177"/>
      <c r="P6725" s="38"/>
      <c r="Q6725" s="38"/>
      <c r="R6725" s="178"/>
      <c r="S6725" s="38"/>
      <c r="T6725" s="178"/>
      <c r="U6725" s="38"/>
      <c r="AA6725" s="9"/>
      <c r="AB6725" s="366"/>
    </row>
    <row r="6726" spans="15:28">
      <c r="O6726" s="177"/>
      <c r="P6726" s="38"/>
      <c r="Q6726" s="38"/>
      <c r="R6726" s="178"/>
      <c r="S6726" s="38"/>
      <c r="T6726" s="178"/>
      <c r="U6726" s="38"/>
      <c r="AA6726" s="9"/>
      <c r="AB6726" s="366"/>
    </row>
    <row r="6727" spans="15:28">
      <c r="O6727" s="177"/>
      <c r="P6727" s="38"/>
      <c r="Q6727" s="38"/>
      <c r="R6727" s="178"/>
      <c r="S6727" s="38"/>
      <c r="T6727" s="178"/>
      <c r="U6727" s="38"/>
      <c r="AA6727" s="9"/>
      <c r="AB6727" s="366"/>
    </row>
    <row r="6728" spans="15:28">
      <c r="O6728" s="177"/>
      <c r="P6728" s="38"/>
      <c r="Q6728" s="38"/>
      <c r="R6728" s="178"/>
      <c r="S6728" s="38"/>
      <c r="T6728" s="178"/>
      <c r="U6728" s="38"/>
      <c r="AA6728" s="9"/>
      <c r="AB6728" s="366"/>
    </row>
    <row r="6729" spans="15:28">
      <c r="O6729" s="177"/>
      <c r="P6729" s="38"/>
      <c r="Q6729" s="38"/>
      <c r="R6729" s="178"/>
      <c r="S6729" s="38"/>
      <c r="T6729" s="178"/>
      <c r="U6729" s="38"/>
      <c r="AA6729" s="9"/>
      <c r="AB6729" s="366"/>
    </row>
    <row r="6730" spans="15:28">
      <c r="O6730" s="177"/>
      <c r="P6730" s="38"/>
      <c r="Q6730" s="38"/>
      <c r="R6730" s="178"/>
      <c r="S6730" s="38"/>
      <c r="T6730" s="178"/>
      <c r="U6730" s="38"/>
      <c r="AA6730" s="9"/>
      <c r="AB6730" s="366"/>
    </row>
    <row r="6731" spans="15:28">
      <c r="O6731" s="177"/>
      <c r="P6731" s="38"/>
      <c r="Q6731" s="38"/>
      <c r="R6731" s="178"/>
      <c r="S6731" s="38"/>
      <c r="T6731" s="178"/>
      <c r="U6731" s="38"/>
      <c r="AA6731" s="9"/>
      <c r="AB6731" s="366"/>
    </row>
    <row r="6732" spans="15:28">
      <c r="O6732" s="177"/>
      <c r="P6732" s="38"/>
      <c r="Q6732" s="38"/>
      <c r="R6732" s="178"/>
      <c r="S6732" s="38"/>
      <c r="T6732" s="178"/>
      <c r="U6732" s="38"/>
      <c r="AA6732" s="9"/>
      <c r="AB6732" s="366"/>
    </row>
    <row r="6733" spans="15:28">
      <c r="O6733" s="177"/>
      <c r="P6733" s="38"/>
      <c r="Q6733" s="38"/>
      <c r="R6733" s="178"/>
      <c r="S6733" s="38"/>
      <c r="T6733" s="178"/>
      <c r="U6733" s="38"/>
      <c r="AA6733" s="9"/>
      <c r="AB6733" s="366"/>
    </row>
    <row r="6734" spans="15:28">
      <c r="O6734" s="177"/>
      <c r="P6734" s="38"/>
      <c r="Q6734" s="38"/>
      <c r="R6734" s="178"/>
      <c r="S6734" s="38"/>
      <c r="T6734" s="178"/>
      <c r="U6734" s="38"/>
      <c r="AA6734" s="9"/>
      <c r="AB6734" s="366"/>
    </row>
    <row r="6735" spans="15:28">
      <c r="O6735" s="177"/>
      <c r="P6735" s="38"/>
      <c r="Q6735" s="38"/>
      <c r="R6735" s="178"/>
      <c r="S6735" s="38"/>
      <c r="T6735" s="178"/>
      <c r="U6735" s="38"/>
      <c r="AA6735" s="9"/>
      <c r="AB6735" s="366"/>
    </row>
    <row r="6736" spans="15:28">
      <c r="O6736" s="177"/>
      <c r="P6736" s="38"/>
      <c r="Q6736" s="38"/>
      <c r="R6736" s="178"/>
      <c r="S6736" s="38"/>
      <c r="T6736" s="178"/>
      <c r="U6736" s="38"/>
      <c r="AA6736" s="9"/>
      <c r="AB6736" s="366"/>
    </row>
    <row r="6737" spans="15:28">
      <c r="O6737" s="177"/>
      <c r="P6737" s="38"/>
      <c r="Q6737" s="38"/>
      <c r="R6737" s="178"/>
      <c r="S6737" s="38"/>
      <c r="T6737" s="178"/>
      <c r="U6737" s="38"/>
      <c r="AA6737" s="9"/>
      <c r="AB6737" s="366"/>
    </row>
    <row r="6738" spans="15:28">
      <c r="O6738" s="177"/>
      <c r="P6738" s="38"/>
      <c r="Q6738" s="38"/>
      <c r="R6738" s="178"/>
      <c r="S6738" s="38"/>
      <c r="T6738" s="178"/>
      <c r="U6738" s="38"/>
      <c r="AA6738" s="9"/>
      <c r="AB6738" s="366"/>
    </row>
    <row r="6739" spans="15:28">
      <c r="O6739" s="177"/>
      <c r="P6739" s="38"/>
      <c r="Q6739" s="38"/>
      <c r="R6739" s="178"/>
      <c r="S6739" s="38"/>
      <c r="T6739" s="178"/>
      <c r="U6739" s="38"/>
      <c r="AA6739" s="9"/>
      <c r="AB6739" s="366"/>
    </row>
    <row r="6740" spans="15:28">
      <c r="O6740" s="177"/>
      <c r="P6740" s="38"/>
      <c r="Q6740" s="38"/>
      <c r="R6740" s="178"/>
      <c r="S6740" s="38"/>
      <c r="T6740" s="178"/>
      <c r="U6740" s="38"/>
      <c r="AA6740" s="9"/>
      <c r="AB6740" s="366"/>
    </row>
    <row r="6741" spans="15:28">
      <c r="O6741" s="177"/>
      <c r="P6741" s="38"/>
      <c r="Q6741" s="38"/>
      <c r="R6741" s="178"/>
      <c r="S6741" s="38"/>
      <c r="T6741" s="178"/>
      <c r="U6741" s="38"/>
      <c r="AA6741" s="9"/>
      <c r="AB6741" s="366"/>
    </row>
    <row r="6742" spans="15:28">
      <c r="O6742" s="177"/>
      <c r="P6742" s="38"/>
      <c r="Q6742" s="38"/>
      <c r="R6742" s="178"/>
      <c r="S6742" s="38"/>
      <c r="T6742" s="178"/>
      <c r="U6742" s="38"/>
      <c r="AA6742" s="9"/>
      <c r="AB6742" s="366"/>
    </row>
    <row r="6743" spans="15:28">
      <c r="O6743" s="177"/>
      <c r="P6743" s="38"/>
      <c r="Q6743" s="38"/>
      <c r="R6743" s="178"/>
      <c r="S6743" s="38"/>
      <c r="T6743" s="178"/>
      <c r="U6743" s="38"/>
      <c r="AA6743" s="9"/>
      <c r="AB6743" s="366"/>
    </row>
    <row r="6744" spans="15:28">
      <c r="O6744" s="177"/>
      <c r="P6744" s="38"/>
      <c r="Q6744" s="38"/>
      <c r="R6744" s="178"/>
      <c r="S6744" s="38"/>
      <c r="T6744" s="178"/>
      <c r="U6744" s="38"/>
      <c r="AA6744" s="9"/>
      <c r="AB6744" s="366"/>
    </row>
    <row r="6745" spans="15:28">
      <c r="O6745" s="177"/>
      <c r="P6745" s="38"/>
      <c r="Q6745" s="38"/>
      <c r="R6745" s="178"/>
      <c r="S6745" s="38"/>
      <c r="T6745" s="178"/>
      <c r="U6745" s="38"/>
      <c r="AA6745" s="9"/>
      <c r="AB6745" s="366"/>
    </row>
    <row r="6746" spans="15:28">
      <c r="O6746" s="177"/>
      <c r="P6746" s="38"/>
      <c r="Q6746" s="38"/>
      <c r="R6746" s="178"/>
      <c r="S6746" s="38"/>
      <c r="T6746" s="178"/>
      <c r="U6746" s="38"/>
      <c r="AA6746" s="9"/>
      <c r="AB6746" s="366"/>
    </row>
    <row r="6747" spans="15:28">
      <c r="O6747" s="177"/>
      <c r="P6747" s="38"/>
      <c r="Q6747" s="38"/>
      <c r="R6747" s="178"/>
      <c r="S6747" s="38"/>
      <c r="T6747" s="178"/>
      <c r="U6747" s="38"/>
      <c r="AA6747" s="9"/>
      <c r="AB6747" s="366"/>
    </row>
    <row r="6748" spans="15:28">
      <c r="O6748" s="177"/>
      <c r="P6748" s="38"/>
      <c r="Q6748" s="38"/>
      <c r="R6748" s="178"/>
      <c r="S6748" s="38"/>
      <c r="T6748" s="178"/>
      <c r="U6748" s="38"/>
      <c r="AA6748" s="9"/>
      <c r="AB6748" s="366"/>
    </row>
    <row r="6749" spans="15:28">
      <c r="O6749" s="177"/>
      <c r="P6749" s="38"/>
      <c r="Q6749" s="38"/>
      <c r="R6749" s="178"/>
      <c r="S6749" s="38"/>
      <c r="T6749" s="178"/>
      <c r="U6749" s="38"/>
      <c r="AA6749" s="9"/>
      <c r="AB6749" s="366"/>
    </row>
    <row r="6750" spans="15:28">
      <c r="O6750" s="177"/>
      <c r="P6750" s="38"/>
      <c r="Q6750" s="38"/>
      <c r="R6750" s="178"/>
      <c r="S6750" s="38"/>
      <c r="T6750" s="178"/>
      <c r="U6750" s="38"/>
      <c r="AA6750" s="9"/>
      <c r="AB6750" s="366"/>
    </row>
    <row r="6751" spans="15:28">
      <c r="O6751" s="177"/>
      <c r="P6751" s="38"/>
      <c r="Q6751" s="38"/>
      <c r="R6751" s="178"/>
      <c r="S6751" s="38"/>
      <c r="T6751" s="178"/>
      <c r="U6751" s="38"/>
      <c r="AA6751" s="9"/>
      <c r="AB6751" s="366"/>
    </row>
    <row r="6752" spans="15:28">
      <c r="O6752" s="177"/>
      <c r="P6752" s="38"/>
      <c r="Q6752" s="38"/>
      <c r="R6752" s="178"/>
      <c r="S6752" s="38"/>
      <c r="T6752" s="178"/>
      <c r="U6752" s="38"/>
      <c r="AA6752" s="9"/>
      <c r="AB6752" s="366"/>
    </row>
    <row r="6753" spans="15:28">
      <c r="O6753" s="177"/>
      <c r="P6753" s="38"/>
      <c r="Q6753" s="38"/>
      <c r="R6753" s="178"/>
      <c r="S6753" s="38"/>
      <c r="T6753" s="178"/>
      <c r="U6753" s="38"/>
      <c r="AA6753" s="9"/>
      <c r="AB6753" s="366"/>
    </row>
    <row r="6754" spans="15:28">
      <c r="O6754" s="177"/>
      <c r="P6754" s="38"/>
      <c r="Q6754" s="38"/>
      <c r="R6754" s="178"/>
      <c r="S6754" s="38"/>
      <c r="T6754" s="178"/>
      <c r="U6754" s="38"/>
      <c r="AA6754" s="9"/>
      <c r="AB6754" s="366"/>
    </row>
    <row r="6755" spans="15:28">
      <c r="O6755" s="177"/>
      <c r="P6755" s="38"/>
      <c r="Q6755" s="38"/>
      <c r="R6755" s="178"/>
      <c r="S6755" s="38"/>
      <c r="T6755" s="178"/>
      <c r="U6755" s="38"/>
      <c r="AA6755" s="9"/>
      <c r="AB6755" s="366"/>
    </row>
    <row r="6756" spans="15:28">
      <c r="O6756" s="177"/>
      <c r="P6756" s="38"/>
      <c r="Q6756" s="38"/>
      <c r="R6756" s="178"/>
      <c r="S6756" s="38"/>
      <c r="T6756" s="178"/>
      <c r="U6756" s="38"/>
      <c r="AA6756" s="9"/>
      <c r="AB6756" s="366"/>
    </row>
    <row r="6757" spans="15:28">
      <c r="O6757" s="177"/>
      <c r="P6757" s="38"/>
      <c r="Q6757" s="38"/>
      <c r="R6757" s="178"/>
      <c r="S6757" s="38"/>
      <c r="T6757" s="178"/>
      <c r="U6757" s="38"/>
      <c r="AA6757" s="9"/>
      <c r="AB6757" s="366"/>
    </row>
    <row r="6758" spans="15:28">
      <c r="O6758" s="177"/>
      <c r="P6758" s="38"/>
      <c r="Q6758" s="38"/>
      <c r="R6758" s="178"/>
      <c r="S6758" s="38"/>
      <c r="T6758" s="178"/>
      <c r="U6758" s="38"/>
      <c r="AA6758" s="9"/>
      <c r="AB6758" s="366"/>
    </row>
    <row r="6759" spans="15:28">
      <c r="O6759" s="177"/>
      <c r="P6759" s="38"/>
      <c r="Q6759" s="38"/>
      <c r="R6759" s="178"/>
      <c r="S6759" s="38"/>
      <c r="T6759" s="178"/>
      <c r="U6759" s="38"/>
      <c r="AA6759" s="9"/>
      <c r="AB6759" s="366"/>
    </row>
    <row r="6760" spans="15:28">
      <c r="O6760" s="177"/>
      <c r="P6760" s="38"/>
      <c r="Q6760" s="38"/>
      <c r="R6760" s="178"/>
      <c r="S6760" s="38"/>
      <c r="T6760" s="178"/>
      <c r="U6760" s="38"/>
      <c r="AA6760" s="9"/>
      <c r="AB6760" s="366"/>
    </row>
    <row r="6761" spans="15:28">
      <c r="O6761" s="177"/>
      <c r="P6761" s="38"/>
      <c r="Q6761" s="38"/>
      <c r="R6761" s="178"/>
      <c r="S6761" s="38"/>
      <c r="T6761" s="178"/>
      <c r="U6761" s="38"/>
      <c r="AA6761" s="9"/>
      <c r="AB6761" s="366"/>
    </row>
    <row r="6762" spans="15:28">
      <c r="O6762" s="177"/>
      <c r="P6762" s="38"/>
      <c r="Q6762" s="38"/>
      <c r="R6762" s="178"/>
      <c r="S6762" s="38"/>
      <c r="T6762" s="178"/>
      <c r="U6762" s="38"/>
      <c r="AA6762" s="9"/>
      <c r="AB6762" s="366"/>
    </row>
    <row r="6763" spans="15:28">
      <c r="O6763" s="177"/>
      <c r="P6763" s="38"/>
      <c r="Q6763" s="38"/>
      <c r="R6763" s="178"/>
      <c r="S6763" s="38"/>
      <c r="T6763" s="178"/>
      <c r="U6763" s="38"/>
      <c r="AA6763" s="9"/>
      <c r="AB6763" s="366"/>
    </row>
    <row r="6764" spans="15:28">
      <c r="O6764" s="177"/>
      <c r="P6764" s="38"/>
      <c r="Q6764" s="38"/>
      <c r="R6764" s="178"/>
      <c r="S6764" s="38"/>
      <c r="T6764" s="178"/>
      <c r="U6764" s="38"/>
      <c r="AA6764" s="9"/>
      <c r="AB6764" s="366"/>
    </row>
    <row r="6765" spans="15:28">
      <c r="O6765" s="177"/>
      <c r="P6765" s="38"/>
      <c r="Q6765" s="38"/>
      <c r="R6765" s="178"/>
      <c r="S6765" s="38"/>
      <c r="T6765" s="178"/>
      <c r="U6765" s="38"/>
      <c r="AA6765" s="9"/>
      <c r="AB6765" s="366"/>
    </row>
    <row r="6766" spans="15:28">
      <c r="O6766" s="177"/>
      <c r="P6766" s="38"/>
      <c r="Q6766" s="38"/>
      <c r="R6766" s="178"/>
      <c r="S6766" s="38"/>
      <c r="T6766" s="178"/>
      <c r="U6766" s="38"/>
      <c r="AA6766" s="9"/>
      <c r="AB6766" s="366"/>
    </row>
    <row r="6767" spans="15:28">
      <c r="O6767" s="177"/>
      <c r="P6767" s="38"/>
      <c r="Q6767" s="38"/>
      <c r="R6767" s="178"/>
      <c r="S6767" s="38"/>
      <c r="T6767" s="178"/>
      <c r="U6767" s="38"/>
      <c r="AA6767" s="9"/>
      <c r="AB6767" s="366"/>
    </row>
    <row r="6768" spans="15:28">
      <c r="O6768" s="177"/>
      <c r="P6768" s="38"/>
      <c r="Q6768" s="38"/>
      <c r="R6768" s="178"/>
      <c r="S6768" s="38"/>
      <c r="T6768" s="178"/>
      <c r="U6768" s="38"/>
      <c r="AA6768" s="9"/>
      <c r="AB6768" s="366"/>
    </row>
    <row r="6769" spans="15:28">
      <c r="O6769" s="177"/>
      <c r="P6769" s="38"/>
      <c r="Q6769" s="38"/>
      <c r="R6769" s="178"/>
      <c r="S6769" s="38"/>
      <c r="T6769" s="178"/>
      <c r="U6769" s="38"/>
      <c r="AA6769" s="9"/>
      <c r="AB6769" s="366"/>
    </row>
    <row r="6770" spans="15:28">
      <c r="O6770" s="177"/>
      <c r="P6770" s="38"/>
      <c r="Q6770" s="38"/>
      <c r="R6770" s="178"/>
      <c r="S6770" s="38"/>
      <c r="T6770" s="178"/>
      <c r="U6770" s="38"/>
      <c r="AA6770" s="9"/>
      <c r="AB6770" s="366"/>
    </row>
    <row r="6771" spans="15:28">
      <c r="O6771" s="177"/>
      <c r="P6771" s="38"/>
      <c r="Q6771" s="38"/>
      <c r="R6771" s="178"/>
      <c r="S6771" s="38"/>
      <c r="T6771" s="178"/>
      <c r="U6771" s="38"/>
      <c r="AA6771" s="9"/>
      <c r="AB6771" s="366"/>
    </row>
    <row r="6772" spans="15:28">
      <c r="O6772" s="177"/>
      <c r="P6772" s="38"/>
      <c r="Q6772" s="38"/>
      <c r="R6772" s="178"/>
      <c r="S6772" s="38"/>
      <c r="T6772" s="178"/>
      <c r="U6772" s="38"/>
      <c r="AA6772" s="9"/>
      <c r="AB6772" s="366"/>
    </row>
    <row r="6773" spans="15:28">
      <c r="O6773" s="177"/>
      <c r="P6773" s="38"/>
      <c r="Q6773" s="38"/>
      <c r="R6773" s="178"/>
      <c r="S6773" s="38"/>
      <c r="T6773" s="178"/>
      <c r="U6773" s="38"/>
      <c r="AA6773" s="9"/>
      <c r="AB6773" s="366"/>
    </row>
    <row r="6774" spans="15:28">
      <c r="O6774" s="177"/>
      <c r="P6774" s="38"/>
      <c r="Q6774" s="38"/>
      <c r="R6774" s="178"/>
      <c r="S6774" s="38"/>
      <c r="T6774" s="178"/>
      <c r="U6774" s="38"/>
      <c r="AA6774" s="9"/>
      <c r="AB6774" s="366"/>
    </row>
    <row r="6775" spans="15:28">
      <c r="O6775" s="177"/>
      <c r="P6775" s="38"/>
      <c r="Q6775" s="38"/>
      <c r="R6775" s="178"/>
      <c r="S6775" s="38"/>
      <c r="T6775" s="178"/>
      <c r="U6775" s="38"/>
      <c r="AA6775" s="9"/>
      <c r="AB6775" s="366"/>
    </row>
    <row r="6776" spans="15:28">
      <c r="O6776" s="177"/>
      <c r="P6776" s="38"/>
      <c r="Q6776" s="38"/>
      <c r="R6776" s="178"/>
      <c r="S6776" s="38"/>
      <c r="T6776" s="178"/>
      <c r="U6776" s="38"/>
      <c r="AA6776" s="9"/>
      <c r="AB6776" s="366"/>
    </row>
    <row r="6777" spans="15:28">
      <c r="O6777" s="177"/>
      <c r="P6777" s="38"/>
      <c r="Q6777" s="38"/>
      <c r="R6777" s="178"/>
      <c r="S6777" s="38"/>
      <c r="T6777" s="178"/>
      <c r="U6777" s="38"/>
      <c r="AA6777" s="9"/>
      <c r="AB6777" s="366"/>
    </row>
    <row r="6778" spans="15:28">
      <c r="O6778" s="177"/>
      <c r="P6778" s="38"/>
      <c r="Q6778" s="38"/>
      <c r="R6778" s="178"/>
      <c r="S6778" s="38"/>
      <c r="T6778" s="178"/>
      <c r="U6778" s="38"/>
      <c r="AA6778" s="9"/>
      <c r="AB6778" s="366"/>
    </row>
    <row r="6779" spans="15:28">
      <c r="O6779" s="177"/>
      <c r="P6779" s="38"/>
      <c r="Q6779" s="38"/>
      <c r="R6779" s="178"/>
      <c r="S6779" s="38"/>
      <c r="T6779" s="178"/>
      <c r="U6779" s="38"/>
      <c r="AA6779" s="9"/>
      <c r="AB6779" s="366"/>
    </row>
    <row r="6780" spans="15:28">
      <c r="O6780" s="177"/>
      <c r="P6780" s="38"/>
      <c r="Q6780" s="38"/>
      <c r="R6780" s="178"/>
      <c r="S6780" s="38"/>
      <c r="T6780" s="178"/>
      <c r="U6780" s="38"/>
      <c r="AA6780" s="9"/>
      <c r="AB6780" s="366"/>
    </row>
    <row r="6781" spans="15:28">
      <c r="O6781" s="177"/>
      <c r="P6781" s="38"/>
      <c r="Q6781" s="38"/>
      <c r="R6781" s="178"/>
      <c r="S6781" s="38"/>
      <c r="T6781" s="178"/>
      <c r="U6781" s="38"/>
      <c r="AA6781" s="9"/>
      <c r="AB6781" s="366"/>
    </row>
    <row r="6782" spans="15:28">
      <c r="O6782" s="177"/>
      <c r="P6782" s="38"/>
      <c r="Q6782" s="38"/>
      <c r="R6782" s="178"/>
      <c r="S6782" s="38"/>
      <c r="T6782" s="178"/>
      <c r="U6782" s="38"/>
      <c r="AA6782" s="9"/>
      <c r="AB6782" s="366"/>
    </row>
    <row r="6783" spans="15:28">
      <c r="O6783" s="177"/>
      <c r="P6783" s="38"/>
      <c r="Q6783" s="38"/>
      <c r="R6783" s="178"/>
      <c r="S6783" s="38"/>
      <c r="T6783" s="178"/>
      <c r="U6783" s="38"/>
      <c r="AA6783" s="9"/>
      <c r="AB6783" s="366"/>
    </row>
    <row r="6784" spans="15:28">
      <c r="O6784" s="177"/>
      <c r="P6784" s="38"/>
      <c r="Q6784" s="38"/>
      <c r="R6784" s="178"/>
      <c r="S6784" s="38"/>
      <c r="T6784" s="178"/>
      <c r="U6784" s="38"/>
      <c r="AA6784" s="9"/>
      <c r="AB6784" s="366"/>
    </row>
    <row r="6785" spans="15:28">
      <c r="O6785" s="177"/>
      <c r="P6785" s="38"/>
      <c r="Q6785" s="38"/>
      <c r="R6785" s="178"/>
      <c r="S6785" s="38"/>
      <c r="T6785" s="178"/>
      <c r="U6785" s="38"/>
      <c r="AA6785" s="9"/>
      <c r="AB6785" s="366"/>
    </row>
    <row r="6786" spans="15:28">
      <c r="O6786" s="177"/>
      <c r="P6786" s="38"/>
      <c r="Q6786" s="38"/>
      <c r="R6786" s="178"/>
      <c r="S6786" s="38"/>
      <c r="T6786" s="178"/>
      <c r="U6786" s="38"/>
      <c r="AA6786" s="9"/>
      <c r="AB6786" s="366"/>
    </row>
    <row r="6787" spans="15:28">
      <c r="O6787" s="177"/>
      <c r="P6787" s="38"/>
      <c r="Q6787" s="38"/>
      <c r="R6787" s="178"/>
      <c r="S6787" s="38"/>
      <c r="T6787" s="178"/>
      <c r="U6787" s="38"/>
      <c r="AA6787" s="9"/>
      <c r="AB6787" s="366"/>
    </row>
    <row r="6788" spans="15:28">
      <c r="O6788" s="177"/>
      <c r="P6788" s="38"/>
      <c r="Q6788" s="38"/>
      <c r="R6788" s="178"/>
      <c r="S6788" s="38"/>
      <c r="T6788" s="178"/>
      <c r="U6788" s="38"/>
      <c r="AA6788" s="9"/>
      <c r="AB6788" s="366"/>
    </row>
    <row r="6789" spans="15:28">
      <c r="O6789" s="177"/>
      <c r="P6789" s="38"/>
      <c r="Q6789" s="38"/>
      <c r="R6789" s="178"/>
      <c r="S6789" s="38"/>
      <c r="T6789" s="178"/>
      <c r="U6789" s="38"/>
      <c r="AA6789" s="9"/>
      <c r="AB6789" s="366"/>
    </row>
    <row r="6790" spans="15:28">
      <c r="O6790" s="177"/>
      <c r="P6790" s="38"/>
      <c r="Q6790" s="38"/>
      <c r="R6790" s="178"/>
      <c r="S6790" s="38"/>
      <c r="T6790" s="178"/>
      <c r="U6790" s="38"/>
      <c r="AA6790" s="9"/>
      <c r="AB6790" s="366"/>
    </row>
    <row r="6791" spans="15:28">
      <c r="O6791" s="177"/>
      <c r="P6791" s="38"/>
      <c r="Q6791" s="38"/>
      <c r="R6791" s="178"/>
      <c r="S6791" s="38"/>
      <c r="T6791" s="178"/>
      <c r="U6791" s="38"/>
      <c r="AA6791" s="9"/>
      <c r="AB6791" s="366"/>
    </row>
    <row r="6792" spans="15:28">
      <c r="O6792" s="177"/>
      <c r="P6792" s="38"/>
      <c r="Q6792" s="38"/>
      <c r="R6792" s="178"/>
      <c r="S6792" s="38"/>
      <c r="T6792" s="178"/>
      <c r="U6792" s="38"/>
      <c r="AA6792" s="9"/>
      <c r="AB6792" s="366"/>
    </row>
    <row r="6793" spans="15:28">
      <c r="O6793" s="177"/>
      <c r="P6793" s="38"/>
      <c r="Q6793" s="38"/>
      <c r="R6793" s="178"/>
      <c r="S6793" s="38"/>
      <c r="T6793" s="178"/>
      <c r="U6793" s="38"/>
      <c r="AA6793" s="9"/>
      <c r="AB6793" s="366"/>
    </row>
    <row r="6794" spans="15:28">
      <c r="O6794" s="177"/>
      <c r="P6794" s="38"/>
      <c r="Q6794" s="38"/>
      <c r="R6794" s="178"/>
      <c r="S6794" s="38"/>
      <c r="T6794" s="178"/>
      <c r="U6794" s="38"/>
      <c r="AA6794" s="9"/>
      <c r="AB6794" s="366"/>
    </row>
    <row r="6795" spans="15:28">
      <c r="O6795" s="177"/>
      <c r="P6795" s="38"/>
      <c r="Q6795" s="38"/>
      <c r="R6795" s="178"/>
      <c r="S6795" s="38"/>
      <c r="T6795" s="178"/>
      <c r="U6795" s="38"/>
      <c r="AA6795" s="9"/>
      <c r="AB6795" s="366"/>
    </row>
    <row r="6796" spans="15:28">
      <c r="O6796" s="177"/>
      <c r="P6796" s="38"/>
      <c r="Q6796" s="38"/>
      <c r="R6796" s="178"/>
      <c r="S6796" s="38"/>
      <c r="T6796" s="178"/>
      <c r="U6796" s="38"/>
      <c r="AA6796" s="9"/>
      <c r="AB6796" s="366"/>
    </row>
    <row r="6797" spans="15:28">
      <c r="O6797" s="177"/>
      <c r="P6797" s="38"/>
      <c r="Q6797" s="38"/>
      <c r="R6797" s="178"/>
      <c r="S6797" s="38"/>
      <c r="T6797" s="178"/>
      <c r="U6797" s="38"/>
      <c r="AA6797" s="9"/>
      <c r="AB6797" s="366"/>
    </row>
    <row r="6798" spans="15:28">
      <c r="O6798" s="177"/>
      <c r="P6798" s="38"/>
      <c r="Q6798" s="38"/>
      <c r="R6798" s="178"/>
      <c r="S6798" s="38"/>
      <c r="T6798" s="178"/>
      <c r="U6798" s="38"/>
      <c r="AA6798" s="9"/>
      <c r="AB6798" s="366"/>
    </row>
    <row r="6799" spans="15:28">
      <c r="O6799" s="177"/>
      <c r="P6799" s="38"/>
      <c r="Q6799" s="38"/>
      <c r="R6799" s="178"/>
      <c r="S6799" s="38"/>
      <c r="T6799" s="178"/>
      <c r="U6799" s="38"/>
      <c r="AA6799" s="9"/>
      <c r="AB6799" s="366"/>
    </row>
    <row r="6800" spans="15:28">
      <c r="O6800" s="177"/>
      <c r="P6800" s="38"/>
      <c r="Q6800" s="38"/>
      <c r="R6800" s="178"/>
      <c r="S6800" s="38"/>
      <c r="T6800" s="178"/>
      <c r="U6800" s="38"/>
      <c r="AA6800" s="9"/>
      <c r="AB6800" s="366"/>
    </row>
    <row r="6801" spans="15:28">
      <c r="O6801" s="177"/>
      <c r="P6801" s="38"/>
      <c r="Q6801" s="38"/>
      <c r="R6801" s="178"/>
      <c r="S6801" s="38"/>
      <c r="T6801" s="178"/>
      <c r="U6801" s="38"/>
      <c r="AA6801" s="9"/>
      <c r="AB6801" s="366"/>
    </row>
    <row r="6802" spans="15:28">
      <c r="O6802" s="177"/>
      <c r="P6802" s="38"/>
      <c r="Q6802" s="38"/>
      <c r="R6802" s="178"/>
      <c r="S6802" s="38"/>
      <c r="T6802" s="178"/>
      <c r="U6802" s="38"/>
      <c r="AA6802" s="9"/>
      <c r="AB6802" s="366"/>
    </row>
    <row r="6803" spans="15:28">
      <c r="O6803" s="177"/>
      <c r="P6803" s="38"/>
      <c r="Q6803" s="38"/>
      <c r="R6803" s="178"/>
      <c r="S6803" s="38"/>
      <c r="T6803" s="178"/>
      <c r="U6803" s="38"/>
      <c r="AA6803" s="9"/>
      <c r="AB6803" s="366"/>
    </row>
    <row r="6804" spans="15:28">
      <c r="O6804" s="177"/>
      <c r="P6804" s="38"/>
      <c r="Q6804" s="38"/>
      <c r="R6804" s="178"/>
      <c r="S6804" s="38"/>
      <c r="T6804" s="178"/>
      <c r="U6804" s="38"/>
      <c r="AA6804" s="9"/>
      <c r="AB6804" s="366"/>
    </row>
    <row r="6805" spans="15:28">
      <c r="O6805" s="177"/>
      <c r="P6805" s="38"/>
      <c r="Q6805" s="38"/>
      <c r="R6805" s="178"/>
      <c r="S6805" s="38"/>
      <c r="T6805" s="178"/>
      <c r="U6805" s="38"/>
      <c r="AA6805" s="9"/>
      <c r="AB6805" s="366"/>
    </row>
    <row r="6806" spans="15:28">
      <c r="O6806" s="177"/>
      <c r="P6806" s="38"/>
      <c r="Q6806" s="38"/>
      <c r="R6806" s="178"/>
      <c r="S6806" s="38"/>
      <c r="T6806" s="178"/>
      <c r="U6806" s="38"/>
      <c r="AA6806" s="9"/>
      <c r="AB6806" s="366"/>
    </row>
    <row r="6807" spans="15:28">
      <c r="O6807" s="177"/>
      <c r="P6807" s="38"/>
      <c r="Q6807" s="38"/>
      <c r="R6807" s="178"/>
      <c r="S6807" s="38"/>
      <c r="T6807" s="178"/>
      <c r="U6807" s="38"/>
      <c r="AA6807" s="9"/>
      <c r="AB6807" s="366"/>
    </row>
    <row r="6808" spans="15:28">
      <c r="O6808" s="177"/>
      <c r="P6808" s="38"/>
      <c r="Q6808" s="38"/>
      <c r="R6808" s="178"/>
      <c r="S6808" s="38"/>
      <c r="T6808" s="178"/>
      <c r="U6808" s="38"/>
      <c r="AA6808" s="9"/>
      <c r="AB6808" s="366"/>
    </row>
    <row r="6809" spans="15:28">
      <c r="O6809" s="177"/>
      <c r="P6809" s="38"/>
      <c r="Q6809" s="38"/>
      <c r="R6809" s="178"/>
      <c r="S6809" s="38"/>
      <c r="T6809" s="178"/>
      <c r="U6809" s="38"/>
      <c r="AA6809" s="9"/>
      <c r="AB6809" s="366"/>
    </row>
    <row r="6810" spans="15:28">
      <c r="O6810" s="177"/>
      <c r="P6810" s="38"/>
      <c r="Q6810" s="38"/>
      <c r="R6810" s="178"/>
      <c r="S6810" s="38"/>
      <c r="T6810" s="178"/>
      <c r="U6810" s="38"/>
      <c r="AA6810" s="9"/>
      <c r="AB6810" s="366"/>
    </row>
    <row r="6811" spans="15:28">
      <c r="O6811" s="177"/>
      <c r="P6811" s="38"/>
      <c r="Q6811" s="38"/>
      <c r="R6811" s="178"/>
      <c r="S6811" s="38"/>
      <c r="T6811" s="178"/>
      <c r="U6811" s="38"/>
      <c r="AA6811" s="9"/>
      <c r="AB6811" s="366"/>
    </row>
    <row r="6812" spans="15:28">
      <c r="O6812" s="177"/>
      <c r="P6812" s="38"/>
      <c r="Q6812" s="38"/>
      <c r="R6812" s="178"/>
      <c r="S6812" s="38"/>
      <c r="T6812" s="178"/>
      <c r="U6812" s="38"/>
      <c r="AA6812" s="9"/>
      <c r="AB6812" s="366"/>
    </row>
    <row r="6813" spans="15:28">
      <c r="O6813" s="177"/>
      <c r="P6813" s="38"/>
      <c r="Q6813" s="38"/>
      <c r="R6813" s="178"/>
      <c r="S6813" s="38"/>
      <c r="T6813" s="178"/>
      <c r="U6813" s="38"/>
      <c r="AA6813" s="9"/>
      <c r="AB6813" s="366"/>
    </row>
    <row r="6814" spans="15:28">
      <c r="O6814" s="177"/>
      <c r="P6814" s="38"/>
      <c r="Q6814" s="38"/>
      <c r="R6814" s="178"/>
      <c r="S6814" s="38"/>
      <c r="T6814" s="178"/>
      <c r="U6814" s="38"/>
      <c r="AA6814" s="9"/>
      <c r="AB6814" s="366"/>
    </row>
    <row r="6815" spans="15:28">
      <c r="O6815" s="177"/>
      <c r="P6815" s="38"/>
      <c r="Q6815" s="38"/>
      <c r="R6815" s="178"/>
      <c r="S6815" s="38"/>
      <c r="T6815" s="178"/>
      <c r="U6815" s="38"/>
      <c r="AA6815" s="9"/>
      <c r="AB6815" s="366"/>
    </row>
    <row r="6816" spans="15:28">
      <c r="O6816" s="177"/>
      <c r="P6816" s="38"/>
      <c r="Q6816" s="38"/>
      <c r="R6816" s="178"/>
      <c r="S6816" s="38"/>
      <c r="T6816" s="178"/>
      <c r="U6816" s="38"/>
      <c r="AA6816" s="9"/>
      <c r="AB6816" s="366"/>
    </row>
    <row r="6817" spans="15:28">
      <c r="O6817" s="177"/>
      <c r="P6817" s="38"/>
      <c r="Q6817" s="38"/>
      <c r="R6817" s="178"/>
      <c r="S6817" s="38"/>
      <c r="T6817" s="178"/>
      <c r="U6817" s="38"/>
      <c r="AA6817" s="9"/>
      <c r="AB6817" s="366"/>
    </row>
    <row r="6818" spans="15:28">
      <c r="O6818" s="177"/>
      <c r="P6818" s="38"/>
      <c r="Q6818" s="38"/>
      <c r="R6818" s="178"/>
      <c r="S6818" s="38"/>
      <c r="T6818" s="178"/>
      <c r="U6818" s="38"/>
      <c r="AA6818" s="9"/>
      <c r="AB6818" s="366"/>
    </row>
    <row r="6819" spans="15:28">
      <c r="O6819" s="177"/>
      <c r="P6819" s="38"/>
      <c r="Q6819" s="38"/>
      <c r="R6819" s="178"/>
      <c r="S6819" s="38"/>
      <c r="T6819" s="178"/>
      <c r="U6819" s="38"/>
      <c r="AA6819" s="9"/>
      <c r="AB6819" s="366"/>
    </row>
    <row r="6820" spans="15:28">
      <c r="O6820" s="177"/>
      <c r="P6820" s="38"/>
      <c r="Q6820" s="38"/>
      <c r="R6820" s="178"/>
      <c r="S6820" s="38"/>
      <c r="T6820" s="178"/>
      <c r="U6820" s="38"/>
      <c r="AA6820" s="9"/>
      <c r="AB6820" s="366"/>
    </row>
    <row r="6821" spans="15:28">
      <c r="O6821" s="177"/>
      <c r="P6821" s="38"/>
      <c r="Q6821" s="38"/>
      <c r="R6821" s="178"/>
      <c r="S6821" s="38"/>
      <c r="T6821" s="178"/>
      <c r="U6821" s="38"/>
      <c r="AA6821" s="9"/>
      <c r="AB6821" s="366"/>
    </row>
    <row r="6822" spans="15:28">
      <c r="O6822" s="177"/>
      <c r="P6822" s="38"/>
      <c r="Q6822" s="38"/>
      <c r="R6822" s="178"/>
      <c r="S6822" s="38"/>
      <c r="T6822" s="178"/>
      <c r="U6822" s="38"/>
      <c r="AA6822" s="9"/>
      <c r="AB6822" s="366"/>
    </row>
    <row r="6823" spans="15:28">
      <c r="O6823" s="177"/>
      <c r="P6823" s="38"/>
      <c r="Q6823" s="38"/>
      <c r="R6823" s="178"/>
      <c r="S6823" s="38"/>
      <c r="T6823" s="178"/>
      <c r="U6823" s="38"/>
      <c r="AA6823" s="9"/>
      <c r="AB6823" s="366"/>
    </row>
    <row r="6824" spans="15:28">
      <c r="O6824" s="177"/>
      <c r="P6824" s="38"/>
      <c r="Q6824" s="38"/>
      <c r="R6824" s="178"/>
      <c r="S6824" s="38"/>
      <c r="T6824" s="178"/>
      <c r="U6824" s="38"/>
      <c r="AA6824" s="9"/>
      <c r="AB6824" s="366"/>
    </row>
    <row r="6825" spans="15:28">
      <c r="O6825" s="177"/>
      <c r="P6825" s="38"/>
      <c r="Q6825" s="38"/>
      <c r="R6825" s="178"/>
      <c r="S6825" s="38"/>
      <c r="T6825" s="178"/>
      <c r="U6825" s="38"/>
      <c r="AA6825" s="9"/>
      <c r="AB6825" s="366"/>
    </row>
    <row r="6826" spans="15:28">
      <c r="O6826" s="177"/>
      <c r="P6826" s="38"/>
      <c r="Q6826" s="38"/>
      <c r="R6826" s="178"/>
      <c r="S6826" s="38"/>
      <c r="T6826" s="178"/>
      <c r="U6826" s="38"/>
      <c r="AA6826" s="9"/>
      <c r="AB6826" s="366"/>
    </row>
    <row r="6827" spans="15:28">
      <c r="O6827" s="177"/>
      <c r="P6827" s="38"/>
      <c r="Q6827" s="38"/>
      <c r="R6827" s="178"/>
      <c r="S6827" s="38"/>
      <c r="T6827" s="178"/>
      <c r="U6827" s="38"/>
      <c r="AA6827" s="9"/>
      <c r="AB6827" s="366"/>
    </row>
    <row r="6828" spans="15:28">
      <c r="O6828" s="177"/>
      <c r="P6828" s="38"/>
      <c r="Q6828" s="38"/>
      <c r="R6828" s="178"/>
      <c r="S6828" s="38"/>
      <c r="T6828" s="178"/>
      <c r="U6828" s="38"/>
      <c r="AA6828" s="9"/>
      <c r="AB6828" s="366"/>
    </row>
    <row r="6829" spans="15:28">
      <c r="O6829" s="177"/>
      <c r="P6829" s="38"/>
      <c r="Q6829" s="38"/>
      <c r="R6829" s="178"/>
      <c r="S6829" s="38"/>
      <c r="T6829" s="178"/>
      <c r="U6829" s="38"/>
      <c r="AA6829" s="9"/>
      <c r="AB6829" s="366"/>
    </row>
    <row r="6830" spans="15:28">
      <c r="O6830" s="177"/>
      <c r="P6830" s="38"/>
      <c r="Q6830" s="38"/>
      <c r="R6830" s="178"/>
      <c r="S6830" s="38"/>
      <c r="T6830" s="178"/>
      <c r="U6830" s="38"/>
      <c r="AA6830" s="9"/>
      <c r="AB6830" s="366"/>
    </row>
    <row r="6831" spans="15:28">
      <c r="O6831" s="177"/>
      <c r="P6831" s="38"/>
      <c r="Q6831" s="38"/>
      <c r="R6831" s="178"/>
      <c r="S6831" s="38"/>
      <c r="T6831" s="178"/>
      <c r="U6831" s="38"/>
      <c r="AA6831" s="9"/>
      <c r="AB6831" s="366"/>
    </row>
    <row r="6832" spans="15:28">
      <c r="O6832" s="177"/>
      <c r="P6832" s="38"/>
      <c r="Q6832" s="38"/>
      <c r="R6832" s="178"/>
      <c r="S6832" s="38"/>
      <c r="T6832" s="178"/>
      <c r="U6832" s="38"/>
      <c r="AA6832" s="9"/>
      <c r="AB6832" s="366"/>
    </row>
    <row r="6833" spans="15:28">
      <c r="O6833" s="177"/>
      <c r="P6833" s="38"/>
      <c r="Q6833" s="38"/>
      <c r="R6833" s="178"/>
      <c r="S6833" s="38"/>
      <c r="T6833" s="178"/>
      <c r="U6833" s="38"/>
      <c r="AA6833" s="9"/>
      <c r="AB6833" s="366"/>
    </row>
    <row r="6834" spans="15:28">
      <c r="O6834" s="177"/>
      <c r="P6834" s="38"/>
      <c r="Q6834" s="38"/>
      <c r="R6834" s="178"/>
      <c r="S6834" s="38"/>
      <c r="T6834" s="178"/>
      <c r="U6834" s="38"/>
      <c r="AA6834" s="9"/>
      <c r="AB6834" s="366"/>
    </row>
    <row r="6835" spans="15:28">
      <c r="O6835" s="177"/>
      <c r="P6835" s="38"/>
      <c r="Q6835" s="38"/>
      <c r="R6835" s="178"/>
      <c r="S6835" s="38"/>
      <c r="T6835" s="178"/>
      <c r="U6835" s="38"/>
      <c r="AA6835" s="9"/>
      <c r="AB6835" s="366"/>
    </row>
    <row r="6836" spans="15:28">
      <c r="O6836" s="177"/>
      <c r="P6836" s="38"/>
      <c r="Q6836" s="38"/>
      <c r="R6836" s="178"/>
      <c r="S6836" s="38"/>
      <c r="T6836" s="178"/>
      <c r="U6836" s="38"/>
      <c r="AA6836" s="9"/>
      <c r="AB6836" s="366"/>
    </row>
    <row r="6837" spans="15:28">
      <c r="O6837" s="177"/>
      <c r="P6837" s="38"/>
      <c r="Q6837" s="38"/>
      <c r="R6837" s="178"/>
      <c r="S6837" s="38"/>
      <c r="T6837" s="178"/>
      <c r="U6837" s="38"/>
      <c r="AA6837" s="9"/>
      <c r="AB6837" s="366"/>
    </row>
    <row r="6838" spans="15:28">
      <c r="O6838" s="177"/>
      <c r="P6838" s="38"/>
      <c r="Q6838" s="38"/>
      <c r="R6838" s="178"/>
      <c r="S6838" s="38"/>
      <c r="T6838" s="178"/>
      <c r="U6838" s="38"/>
      <c r="AA6838" s="9"/>
      <c r="AB6838" s="366"/>
    </row>
    <row r="6839" spans="15:28">
      <c r="O6839" s="177"/>
      <c r="P6839" s="38"/>
      <c r="Q6839" s="38"/>
      <c r="R6839" s="178"/>
      <c r="S6839" s="38"/>
      <c r="T6839" s="178"/>
      <c r="U6839" s="38"/>
      <c r="AA6839" s="9"/>
      <c r="AB6839" s="366"/>
    </row>
    <row r="6840" spans="15:28">
      <c r="O6840" s="177"/>
      <c r="P6840" s="38"/>
      <c r="Q6840" s="38"/>
      <c r="R6840" s="178"/>
      <c r="S6840" s="38"/>
      <c r="T6840" s="178"/>
      <c r="U6840" s="38"/>
      <c r="AA6840" s="9"/>
      <c r="AB6840" s="366"/>
    </row>
    <row r="6841" spans="15:28">
      <c r="O6841" s="177"/>
      <c r="P6841" s="38"/>
      <c r="Q6841" s="38"/>
      <c r="R6841" s="178"/>
      <c r="S6841" s="38"/>
      <c r="T6841" s="178"/>
      <c r="U6841" s="38"/>
      <c r="AA6841" s="9"/>
      <c r="AB6841" s="366"/>
    </row>
    <row r="6842" spans="15:28">
      <c r="O6842" s="177"/>
      <c r="P6842" s="38"/>
      <c r="Q6842" s="38"/>
      <c r="R6842" s="178"/>
      <c r="S6842" s="38"/>
      <c r="T6842" s="178"/>
      <c r="U6842" s="38"/>
      <c r="AA6842" s="9"/>
      <c r="AB6842" s="366"/>
    </row>
    <row r="6843" spans="15:28">
      <c r="O6843" s="177"/>
      <c r="P6843" s="38"/>
      <c r="Q6843" s="38"/>
      <c r="R6843" s="178"/>
      <c r="S6843" s="38"/>
      <c r="T6843" s="178"/>
      <c r="U6843" s="38"/>
      <c r="AA6843" s="9"/>
      <c r="AB6843" s="366"/>
    </row>
    <row r="6844" spans="15:28">
      <c r="O6844" s="177"/>
      <c r="P6844" s="38"/>
      <c r="Q6844" s="38"/>
      <c r="R6844" s="178"/>
      <c r="S6844" s="38"/>
      <c r="T6844" s="178"/>
      <c r="U6844" s="38"/>
      <c r="AA6844" s="9"/>
      <c r="AB6844" s="366"/>
    </row>
    <row r="6845" spans="15:28">
      <c r="O6845" s="177"/>
      <c r="P6845" s="38"/>
      <c r="Q6845" s="38"/>
      <c r="R6845" s="178"/>
      <c r="S6845" s="38"/>
      <c r="T6845" s="178"/>
      <c r="U6845" s="38"/>
      <c r="AA6845" s="9"/>
      <c r="AB6845" s="366"/>
    </row>
    <row r="6846" spans="15:28">
      <c r="O6846" s="177"/>
      <c r="P6846" s="38"/>
      <c r="Q6846" s="38"/>
      <c r="R6846" s="178"/>
      <c r="S6846" s="38"/>
      <c r="T6846" s="178"/>
      <c r="U6846" s="38"/>
      <c r="AA6846" s="9"/>
      <c r="AB6846" s="366"/>
    </row>
    <row r="6847" spans="15:28">
      <c r="O6847" s="177"/>
      <c r="P6847" s="38"/>
      <c r="Q6847" s="38"/>
      <c r="R6847" s="178"/>
      <c r="S6847" s="38"/>
      <c r="T6847" s="178"/>
      <c r="U6847" s="38"/>
      <c r="AA6847" s="9"/>
      <c r="AB6847" s="366"/>
    </row>
    <row r="6848" spans="15:28">
      <c r="O6848" s="177"/>
      <c r="P6848" s="38"/>
      <c r="Q6848" s="38"/>
      <c r="R6848" s="178"/>
      <c r="S6848" s="38"/>
      <c r="T6848" s="178"/>
      <c r="U6848" s="38"/>
      <c r="AA6848" s="9"/>
      <c r="AB6848" s="366"/>
    </row>
    <row r="6849" spans="15:28">
      <c r="O6849" s="177"/>
      <c r="P6849" s="38"/>
      <c r="Q6849" s="38"/>
      <c r="R6849" s="178"/>
      <c r="S6849" s="38"/>
      <c r="T6849" s="178"/>
      <c r="U6849" s="38"/>
      <c r="AA6849" s="9"/>
      <c r="AB6849" s="366"/>
    </row>
    <row r="6850" spans="15:28">
      <c r="O6850" s="177"/>
      <c r="P6850" s="38"/>
      <c r="Q6850" s="38"/>
      <c r="R6850" s="178"/>
      <c r="S6850" s="38"/>
      <c r="T6850" s="178"/>
      <c r="U6850" s="38"/>
      <c r="AA6850" s="9"/>
      <c r="AB6850" s="366"/>
    </row>
    <row r="6851" spans="15:28">
      <c r="O6851" s="177"/>
      <c r="P6851" s="38"/>
      <c r="Q6851" s="38"/>
      <c r="R6851" s="178"/>
      <c r="S6851" s="38"/>
      <c r="T6851" s="178"/>
      <c r="U6851" s="38"/>
      <c r="AA6851" s="9"/>
      <c r="AB6851" s="366"/>
    </row>
    <row r="6852" spans="15:28">
      <c r="O6852" s="177"/>
      <c r="P6852" s="38"/>
      <c r="Q6852" s="38"/>
      <c r="R6852" s="178"/>
      <c r="S6852" s="38"/>
      <c r="T6852" s="178"/>
      <c r="U6852" s="38"/>
      <c r="AA6852" s="9"/>
      <c r="AB6852" s="366"/>
    </row>
    <row r="6853" spans="15:28">
      <c r="O6853" s="177"/>
      <c r="P6853" s="38"/>
      <c r="Q6853" s="38"/>
      <c r="R6853" s="178"/>
      <c r="S6853" s="38"/>
      <c r="T6853" s="178"/>
      <c r="U6853" s="38"/>
      <c r="AA6853" s="9"/>
      <c r="AB6853" s="366"/>
    </row>
    <row r="6854" spans="15:28">
      <c r="O6854" s="177"/>
      <c r="P6854" s="38"/>
      <c r="Q6854" s="38"/>
      <c r="R6854" s="178"/>
      <c r="S6854" s="38"/>
      <c r="T6854" s="178"/>
      <c r="U6854" s="38"/>
      <c r="AA6854" s="9"/>
      <c r="AB6854" s="366"/>
    </row>
    <row r="6855" spans="15:28">
      <c r="O6855" s="177"/>
      <c r="P6855" s="38"/>
      <c r="Q6855" s="38"/>
      <c r="R6855" s="178"/>
      <c r="S6855" s="38"/>
      <c r="T6855" s="178"/>
      <c r="U6855" s="38"/>
      <c r="AA6855" s="9"/>
      <c r="AB6855" s="366"/>
    </row>
    <row r="6856" spans="15:28">
      <c r="O6856" s="177"/>
      <c r="P6856" s="38"/>
      <c r="Q6856" s="38"/>
      <c r="R6856" s="178"/>
      <c r="S6856" s="38"/>
      <c r="T6856" s="178"/>
      <c r="U6856" s="38"/>
      <c r="AA6856" s="9"/>
      <c r="AB6856" s="366"/>
    </row>
    <row r="6857" spans="15:28">
      <c r="O6857" s="177"/>
      <c r="P6857" s="38"/>
      <c r="Q6857" s="38"/>
      <c r="R6857" s="178"/>
      <c r="S6857" s="38"/>
      <c r="T6857" s="178"/>
      <c r="U6857" s="38"/>
      <c r="AA6857" s="9"/>
      <c r="AB6857" s="366"/>
    </row>
    <row r="6858" spans="15:28">
      <c r="O6858" s="177"/>
      <c r="P6858" s="38"/>
      <c r="Q6858" s="38"/>
      <c r="R6858" s="178"/>
      <c r="S6858" s="38"/>
      <c r="T6858" s="178"/>
      <c r="U6858" s="38"/>
      <c r="AA6858" s="9"/>
      <c r="AB6858" s="366"/>
    </row>
    <row r="6859" spans="15:28">
      <c r="O6859" s="177"/>
      <c r="P6859" s="38"/>
      <c r="Q6859" s="38"/>
      <c r="R6859" s="178"/>
      <c r="S6859" s="38"/>
      <c r="T6859" s="178"/>
      <c r="U6859" s="38"/>
      <c r="AA6859" s="9"/>
      <c r="AB6859" s="366"/>
    </row>
    <row r="6860" spans="15:28">
      <c r="O6860" s="177"/>
      <c r="P6860" s="38"/>
      <c r="Q6860" s="38"/>
      <c r="R6860" s="178"/>
      <c r="S6860" s="38"/>
      <c r="T6860" s="178"/>
      <c r="U6860" s="38"/>
      <c r="AA6860" s="9"/>
      <c r="AB6860" s="366"/>
    </row>
    <row r="6861" spans="15:28">
      <c r="O6861" s="177"/>
      <c r="P6861" s="38"/>
      <c r="Q6861" s="38"/>
      <c r="R6861" s="178"/>
      <c r="S6861" s="38"/>
      <c r="T6861" s="178"/>
      <c r="U6861" s="38"/>
      <c r="AA6861" s="9"/>
      <c r="AB6861" s="366"/>
    </row>
    <row r="6862" spans="15:28">
      <c r="O6862" s="177"/>
      <c r="P6862" s="38"/>
      <c r="Q6862" s="38"/>
      <c r="R6862" s="178"/>
      <c r="S6862" s="38"/>
      <c r="T6862" s="178"/>
      <c r="U6862" s="38"/>
      <c r="AA6862" s="9"/>
      <c r="AB6862" s="366"/>
    </row>
    <row r="6863" spans="15:28">
      <c r="O6863" s="177"/>
      <c r="P6863" s="38"/>
      <c r="Q6863" s="38"/>
      <c r="R6863" s="178"/>
      <c r="S6863" s="38"/>
      <c r="T6863" s="178"/>
      <c r="U6863" s="38"/>
      <c r="AA6863" s="9"/>
      <c r="AB6863" s="366"/>
    </row>
    <row r="6864" spans="15:28">
      <c r="O6864" s="177"/>
      <c r="P6864" s="38"/>
      <c r="Q6864" s="38"/>
      <c r="R6864" s="178"/>
      <c r="S6864" s="38"/>
      <c r="T6864" s="178"/>
      <c r="U6864" s="38"/>
      <c r="AA6864" s="9"/>
      <c r="AB6864" s="366"/>
    </row>
    <row r="6865" spans="15:28">
      <c r="O6865" s="177"/>
      <c r="P6865" s="38"/>
      <c r="Q6865" s="38"/>
      <c r="R6865" s="178"/>
      <c r="S6865" s="38"/>
      <c r="T6865" s="178"/>
      <c r="U6865" s="38"/>
      <c r="AA6865" s="9"/>
      <c r="AB6865" s="366"/>
    </row>
    <row r="6866" spans="15:28">
      <c r="O6866" s="177"/>
      <c r="P6866" s="38"/>
      <c r="Q6866" s="38"/>
      <c r="R6866" s="178"/>
      <c r="S6866" s="38"/>
      <c r="T6866" s="178"/>
      <c r="U6866" s="38"/>
      <c r="AA6866" s="9"/>
      <c r="AB6866" s="366"/>
    </row>
    <row r="6867" spans="15:28">
      <c r="O6867" s="177"/>
      <c r="P6867" s="38"/>
      <c r="Q6867" s="38"/>
      <c r="R6867" s="178"/>
      <c r="S6867" s="38"/>
      <c r="T6867" s="178"/>
      <c r="U6867" s="38"/>
      <c r="AA6867" s="9"/>
      <c r="AB6867" s="366"/>
    </row>
    <row r="6868" spans="15:28">
      <c r="O6868" s="177"/>
      <c r="P6868" s="38"/>
      <c r="Q6868" s="38"/>
      <c r="R6868" s="178"/>
      <c r="S6868" s="38"/>
      <c r="T6868" s="178"/>
      <c r="U6868" s="38"/>
      <c r="AA6868" s="9"/>
      <c r="AB6868" s="366"/>
    </row>
    <row r="6869" spans="15:28">
      <c r="O6869" s="177"/>
      <c r="P6869" s="38"/>
      <c r="Q6869" s="38"/>
      <c r="R6869" s="178"/>
      <c r="S6869" s="38"/>
      <c r="T6869" s="178"/>
      <c r="U6869" s="38"/>
      <c r="AA6869" s="9"/>
      <c r="AB6869" s="366"/>
    </row>
    <row r="6870" spans="15:28">
      <c r="O6870" s="177"/>
      <c r="P6870" s="38"/>
      <c r="Q6870" s="38"/>
      <c r="R6870" s="178"/>
      <c r="S6870" s="38"/>
      <c r="T6870" s="178"/>
      <c r="U6870" s="38"/>
      <c r="AA6870" s="9"/>
      <c r="AB6870" s="366"/>
    </row>
    <row r="6871" spans="15:28">
      <c r="O6871" s="177"/>
      <c r="P6871" s="38"/>
      <c r="Q6871" s="38"/>
      <c r="R6871" s="178"/>
      <c r="S6871" s="38"/>
      <c r="T6871" s="178"/>
      <c r="U6871" s="38"/>
      <c r="AA6871" s="9"/>
      <c r="AB6871" s="366"/>
    </row>
    <row r="6872" spans="15:28">
      <c r="O6872" s="177"/>
      <c r="P6872" s="38"/>
      <c r="Q6872" s="38"/>
      <c r="R6872" s="178"/>
      <c r="S6872" s="38"/>
      <c r="T6872" s="178"/>
      <c r="U6872" s="38"/>
      <c r="AA6872" s="9"/>
      <c r="AB6872" s="366"/>
    </row>
    <row r="6873" spans="15:28">
      <c r="O6873" s="177"/>
      <c r="P6873" s="38"/>
      <c r="Q6873" s="38"/>
      <c r="R6873" s="178"/>
      <c r="S6873" s="38"/>
      <c r="T6873" s="178"/>
      <c r="U6873" s="38"/>
      <c r="AA6873" s="9"/>
      <c r="AB6873" s="366"/>
    </row>
    <row r="6874" spans="15:28">
      <c r="O6874" s="177"/>
      <c r="P6874" s="38"/>
      <c r="Q6874" s="38"/>
      <c r="R6874" s="178"/>
      <c r="S6874" s="38"/>
      <c r="T6874" s="178"/>
      <c r="U6874" s="38"/>
      <c r="AA6874" s="9"/>
      <c r="AB6874" s="366"/>
    </row>
    <row r="6875" spans="15:28">
      <c r="O6875" s="177"/>
      <c r="P6875" s="38"/>
      <c r="Q6875" s="38"/>
      <c r="R6875" s="178"/>
      <c r="S6875" s="38"/>
      <c r="T6875" s="178"/>
      <c r="U6875" s="38"/>
      <c r="AA6875" s="9"/>
      <c r="AB6875" s="366"/>
    </row>
    <row r="6876" spans="15:28">
      <c r="O6876" s="177"/>
      <c r="P6876" s="38"/>
      <c r="Q6876" s="38"/>
      <c r="R6876" s="178"/>
      <c r="S6876" s="38"/>
      <c r="T6876" s="178"/>
      <c r="U6876" s="38"/>
      <c r="AA6876" s="9"/>
      <c r="AB6876" s="366"/>
    </row>
    <row r="6877" spans="15:28">
      <c r="O6877" s="177"/>
      <c r="P6877" s="38"/>
      <c r="Q6877" s="38"/>
      <c r="R6877" s="178"/>
      <c r="S6877" s="38"/>
      <c r="T6877" s="178"/>
      <c r="U6877" s="38"/>
      <c r="AA6877" s="9"/>
      <c r="AB6877" s="366"/>
    </row>
    <row r="6878" spans="15:28">
      <c r="O6878" s="177"/>
      <c r="P6878" s="38"/>
      <c r="Q6878" s="38"/>
      <c r="R6878" s="178"/>
      <c r="S6878" s="38"/>
      <c r="T6878" s="178"/>
      <c r="U6878" s="38"/>
      <c r="AA6878" s="9"/>
      <c r="AB6878" s="366"/>
    </row>
    <row r="6879" spans="15:28">
      <c r="O6879" s="177"/>
      <c r="P6879" s="38"/>
      <c r="Q6879" s="38"/>
      <c r="R6879" s="178"/>
      <c r="S6879" s="38"/>
      <c r="T6879" s="178"/>
      <c r="U6879" s="38"/>
      <c r="AA6879" s="9"/>
      <c r="AB6879" s="366"/>
    </row>
    <row r="6880" spans="15:28">
      <c r="O6880" s="177"/>
      <c r="P6880" s="38"/>
      <c r="Q6880" s="38"/>
      <c r="R6880" s="178"/>
      <c r="S6880" s="38"/>
      <c r="T6880" s="178"/>
      <c r="U6880" s="38"/>
      <c r="AA6880" s="9"/>
      <c r="AB6880" s="366"/>
    </row>
    <row r="6881" spans="15:28">
      <c r="O6881" s="177"/>
      <c r="P6881" s="38"/>
      <c r="Q6881" s="38"/>
      <c r="R6881" s="178"/>
      <c r="S6881" s="38"/>
      <c r="T6881" s="178"/>
      <c r="U6881" s="38"/>
      <c r="AA6881" s="9"/>
      <c r="AB6881" s="366"/>
    </row>
    <row r="6882" spans="15:28">
      <c r="O6882" s="177"/>
      <c r="P6882" s="38"/>
      <c r="Q6882" s="38"/>
      <c r="R6882" s="178"/>
      <c r="S6882" s="38"/>
      <c r="T6882" s="178"/>
      <c r="U6882" s="38"/>
      <c r="AA6882" s="9"/>
      <c r="AB6882" s="366"/>
    </row>
    <row r="6883" spans="15:28">
      <c r="O6883" s="177"/>
      <c r="P6883" s="38"/>
      <c r="Q6883" s="38"/>
      <c r="R6883" s="178"/>
      <c r="S6883" s="38"/>
      <c r="T6883" s="178"/>
      <c r="U6883" s="38"/>
      <c r="AA6883" s="9"/>
      <c r="AB6883" s="366"/>
    </row>
    <row r="6884" spans="15:28">
      <c r="O6884" s="177"/>
      <c r="P6884" s="38"/>
      <c r="Q6884" s="38"/>
      <c r="R6884" s="178"/>
      <c r="S6884" s="38"/>
      <c r="T6884" s="178"/>
      <c r="U6884" s="38"/>
      <c r="AA6884" s="9"/>
      <c r="AB6884" s="366"/>
    </row>
    <row r="6885" spans="15:28">
      <c r="O6885" s="177"/>
      <c r="P6885" s="38"/>
      <c r="Q6885" s="38"/>
      <c r="R6885" s="178"/>
      <c r="S6885" s="38"/>
      <c r="T6885" s="178"/>
      <c r="U6885" s="38"/>
      <c r="AA6885" s="9"/>
      <c r="AB6885" s="366"/>
    </row>
    <row r="6886" spans="15:28">
      <c r="O6886" s="177"/>
      <c r="P6886" s="38"/>
      <c r="Q6886" s="38"/>
      <c r="R6886" s="178"/>
      <c r="S6886" s="38"/>
      <c r="T6886" s="178"/>
      <c r="U6886" s="38"/>
      <c r="AA6886" s="9"/>
      <c r="AB6886" s="366"/>
    </row>
    <row r="6887" spans="15:28">
      <c r="O6887" s="177"/>
      <c r="P6887" s="38"/>
      <c r="Q6887" s="38"/>
      <c r="R6887" s="178"/>
      <c r="S6887" s="38"/>
      <c r="T6887" s="178"/>
      <c r="U6887" s="38"/>
      <c r="AA6887" s="9"/>
      <c r="AB6887" s="366"/>
    </row>
    <row r="6888" spans="15:28">
      <c r="O6888" s="177"/>
      <c r="P6888" s="38"/>
      <c r="Q6888" s="38"/>
      <c r="R6888" s="178"/>
      <c r="S6888" s="38"/>
      <c r="T6888" s="178"/>
      <c r="U6888" s="38"/>
      <c r="AA6888" s="9"/>
      <c r="AB6888" s="366"/>
    </row>
    <row r="6889" spans="15:28">
      <c r="O6889" s="177"/>
      <c r="P6889" s="38"/>
      <c r="Q6889" s="38"/>
      <c r="R6889" s="178"/>
      <c r="S6889" s="38"/>
      <c r="T6889" s="178"/>
      <c r="U6889" s="38"/>
      <c r="AA6889" s="9"/>
      <c r="AB6889" s="366"/>
    </row>
    <row r="6890" spans="15:28">
      <c r="O6890" s="177"/>
      <c r="P6890" s="38"/>
      <c r="Q6890" s="38"/>
      <c r="R6890" s="178"/>
      <c r="S6890" s="38"/>
      <c r="T6890" s="178"/>
      <c r="U6890" s="38"/>
      <c r="AA6890" s="9"/>
      <c r="AB6890" s="366"/>
    </row>
    <row r="6891" spans="15:28">
      <c r="O6891" s="177"/>
      <c r="P6891" s="38"/>
      <c r="Q6891" s="38"/>
      <c r="R6891" s="178"/>
      <c r="S6891" s="38"/>
      <c r="T6891" s="178"/>
      <c r="U6891" s="38"/>
      <c r="AA6891" s="9"/>
      <c r="AB6891" s="366"/>
    </row>
    <row r="6892" spans="15:28">
      <c r="O6892" s="177"/>
      <c r="P6892" s="38"/>
      <c r="Q6892" s="38"/>
      <c r="R6892" s="178"/>
      <c r="S6892" s="38"/>
      <c r="T6892" s="178"/>
      <c r="U6892" s="38"/>
      <c r="AA6892" s="9"/>
      <c r="AB6892" s="366"/>
    </row>
    <row r="6893" spans="15:28">
      <c r="O6893" s="177"/>
      <c r="P6893" s="38"/>
      <c r="Q6893" s="38"/>
      <c r="R6893" s="178"/>
      <c r="S6893" s="38"/>
      <c r="T6893" s="178"/>
      <c r="U6893" s="38"/>
      <c r="AA6893" s="9"/>
      <c r="AB6893" s="366"/>
    </row>
    <row r="6894" spans="15:28">
      <c r="O6894" s="177"/>
      <c r="P6894" s="38"/>
      <c r="Q6894" s="38"/>
      <c r="R6894" s="178"/>
      <c r="S6894" s="38"/>
      <c r="T6894" s="178"/>
      <c r="U6894" s="38"/>
      <c r="AA6894" s="9"/>
      <c r="AB6894" s="366"/>
    </row>
    <row r="6895" spans="15:28">
      <c r="O6895" s="177"/>
      <c r="P6895" s="38"/>
      <c r="Q6895" s="38"/>
      <c r="R6895" s="178"/>
      <c r="S6895" s="38"/>
      <c r="T6895" s="178"/>
      <c r="U6895" s="38"/>
      <c r="AA6895" s="9"/>
      <c r="AB6895" s="366"/>
    </row>
    <row r="6896" spans="15:28">
      <c r="O6896" s="177"/>
      <c r="P6896" s="38"/>
      <c r="Q6896" s="38"/>
      <c r="R6896" s="178"/>
      <c r="S6896" s="38"/>
      <c r="T6896" s="178"/>
      <c r="U6896" s="38"/>
      <c r="AA6896" s="9"/>
      <c r="AB6896" s="366"/>
    </row>
    <row r="6897" spans="15:28">
      <c r="O6897" s="177"/>
      <c r="P6897" s="38"/>
      <c r="Q6897" s="38"/>
      <c r="R6897" s="178"/>
      <c r="S6897" s="38"/>
      <c r="T6897" s="178"/>
      <c r="U6897" s="38"/>
      <c r="AA6897" s="9"/>
      <c r="AB6897" s="366"/>
    </row>
    <row r="6898" spans="15:28">
      <c r="O6898" s="177"/>
      <c r="P6898" s="38"/>
      <c r="Q6898" s="38"/>
      <c r="R6898" s="178"/>
      <c r="S6898" s="38"/>
      <c r="T6898" s="178"/>
      <c r="U6898" s="38"/>
      <c r="AA6898" s="9"/>
      <c r="AB6898" s="366"/>
    </row>
    <row r="6899" spans="15:28">
      <c r="O6899" s="177"/>
      <c r="P6899" s="38"/>
      <c r="Q6899" s="38"/>
      <c r="R6899" s="178"/>
      <c r="S6899" s="38"/>
      <c r="T6899" s="178"/>
      <c r="U6899" s="38"/>
      <c r="AA6899" s="9"/>
      <c r="AB6899" s="366"/>
    </row>
    <row r="6900" spans="15:28">
      <c r="O6900" s="177"/>
      <c r="P6900" s="38"/>
      <c r="Q6900" s="38"/>
      <c r="R6900" s="178"/>
      <c r="S6900" s="38"/>
      <c r="T6900" s="178"/>
      <c r="U6900" s="38"/>
      <c r="AA6900" s="9"/>
      <c r="AB6900" s="366"/>
    </row>
    <row r="6901" spans="15:28">
      <c r="O6901" s="177"/>
      <c r="P6901" s="38"/>
      <c r="Q6901" s="38"/>
      <c r="R6901" s="178"/>
      <c r="S6901" s="38"/>
      <c r="T6901" s="178"/>
      <c r="U6901" s="38"/>
      <c r="AA6901" s="9"/>
      <c r="AB6901" s="366"/>
    </row>
    <row r="6902" spans="15:28">
      <c r="O6902" s="177"/>
      <c r="P6902" s="38"/>
      <c r="Q6902" s="38"/>
      <c r="R6902" s="178"/>
      <c r="S6902" s="38"/>
      <c r="T6902" s="178"/>
      <c r="U6902" s="38"/>
      <c r="AA6902" s="9"/>
      <c r="AB6902" s="366"/>
    </row>
    <row r="6903" spans="15:28">
      <c r="O6903" s="177"/>
      <c r="P6903" s="38"/>
      <c r="Q6903" s="38"/>
      <c r="R6903" s="178"/>
      <c r="S6903" s="38"/>
      <c r="T6903" s="178"/>
      <c r="U6903" s="38"/>
      <c r="AA6903" s="9"/>
      <c r="AB6903" s="366"/>
    </row>
    <row r="6904" spans="15:28">
      <c r="O6904" s="177"/>
      <c r="P6904" s="38"/>
      <c r="Q6904" s="38"/>
      <c r="R6904" s="178"/>
      <c r="S6904" s="38"/>
      <c r="T6904" s="178"/>
      <c r="U6904" s="38"/>
      <c r="AA6904" s="9"/>
      <c r="AB6904" s="366"/>
    </row>
    <row r="6905" spans="15:28">
      <c r="O6905" s="177"/>
      <c r="P6905" s="38"/>
      <c r="Q6905" s="38"/>
      <c r="R6905" s="178"/>
      <c r="S6905" s="38"/>
      <c r="T6905" s="178"/>
      <c r="U6905" s="38"/>
      <c r="AA6905" s="9"/>
      <c r="AB6905" s="366"/>
    </row>
    <row r="6906" spans="15:28">
      <c r="O6906" s="177"/>
      <c r="P6906" s="38"/>
      <c r="Q6906" s="38"/>
      <c r="R6906" s="178"/>
      <c r="S6906" s="38"/>
      <c r="T6906" s="178"/>
      <c r="U6906" s="38"/>
      <c r="AA6906" s="9"/>
      <c r="AB6906" s="366"/>
    </row>
    <row r="6907" spans="15:28">
      <c r="O6907" s="177"/>
      <c r="P6907" s="38"/>
      <c r="Q6907" s="38"/>
      <c r="R6907" s="178"/>
      <c r="S6907" s="38"/>
      <c r="T6907" s="178"/>
      <c r="U6907" s="38"/>
      <c r="AA6907" s="9"/>
      <c r="AB6907" s="366"/>
    </row>
    <row r="6908" spans="15:28">
      <c r="O6908" s="177"/>
      <c r="P6908" s="38"/>
      <c r="Q6908" s="38"/>
      <c r="R6908" s="178"/>
      <c r="S6908" s="38"/>
      <c r="T6908" s="178"/>
      <c r="U6908" s="38"/>
      <c r="AA6908" s="9"/>
      <c r="AB6908" s="366"/>
    </row>
    <row r="6909" spans="15:28">
      <c r="O6909" s="177"/>
      <c r="P6909" s="38"/>
      <c r="Q6909" s="38"/>
      <c r="R6909" s="178"/>
      <c r="S6909" s="38"/>
      <c r="T6909" s="178"/>
      <c r="U6909" s="38"/>
      <c r="AA6909" s="9"/>
      <c r="AB6909" s="366"/>
    </row>
    <row r="6910" spans="15:28">
      <c r="O6910" s="177"/>
      <c r="P6910" s="38"/>
      <c r="Q6910" s="38"/>
      <c r="R6910" s="178"/>
      <c r="S6910" s="38"/>
      <c r="T6910" s="178"/>
      <c r="U6910" s="38"/>
      <c r="AA6910" s="9"/>
      <c r="AB6910" s="366"/>
    </row>
    <row r="6911" spans="15:28">
      <c r="O6911" s="177"/>
      <c r="P6911" s="38"/>
      <c r="Q6911" s="38"/>
      <c r="R6911" s="178"/>
      <c r="S6911" s="38"/>
      <c r="T6911" s="178"/>
      <c r="U6911" s="38"/>
      <c r="AA6911" s="9"/>
      <c r="AB6911" s="366"/>
    </row>
    <row r="6912" spans="15:28">
      <c r="O6912" s="177"/>
      <c r="P6912" s="38"/>
      <c r="Q6912" s="38"/>
      <c r="R6912" s="178"/>
      <c r="S6912" s="38"/>
      <c r="T6912" s="178"/>
      <c r="U6912" s="38"/>
      <c r="AA6912" s="9"/>
      <c r="AB6912" s="366"/>
    </row>
    <row r="6913" spans="15:28">
      <c r="O6913" s="177"/>
      <c r="P6913" s="38"/>
      <c r="Q6913" s="38"/>
      <c r="R6913" s="178"/>
      <c r="S6913" s="38"/>
      <c r="T6913" s="178"/>
      <c r="U6913" s="38"/>
      <c r="AA6913" s="9"/>
      <c r="AB6913" s="366"/>
    </row>
    <row r="6914" spans="15:28">
      <c r="O6914" s="177"/>
      <c r="P6914" s="38"/>
      <c r="Q6914" s="38"/>
      <c r="R6914" s="178"/>
      <c r="S6914" s="38"/>
      <c r="T6914" s="178"/>
      <c r="U6914" s="38"/>
      <c r="AA6914" s="9"/>
      <c r="AB6914" s="366"/>
    </row>
    <row r="6915" spans="15:28">
      <c r="O6915" s="177"/>
      <c r="P6915" s="38"/>
      <c r="Q6915" s="38"/>
      <c r="R6915" s="178"/>
      <c r="S6915" s="38"/>
      <c r="T6915" s="178"/>
      <c r="U6915" s="38"/>
      <c r="AA6915" s="9"/>
      <c r="AB6915" s="366"/>
    </row>
    <row r="6916" spans="15:28">
      <c r="O6916" s="177"/>
      <c r="P6916" s="38"/>
      <c r="Q6916" s="38"/>
      <c r="R6916" s="178"/>
      <c r="S6916" s="38"/>
      <c r="T6916" s="178"/>
      <c r="U6916" s="38"/>
      <c r="AA6916" s="9"/>
      <c r="AB6916" s="366"/>
    </row>
    <row r="6917" spans="15:28">
      <c r="O6917" s="177"/>
      <c r="P6917" s="38"/>
      <c r="Q6917" s="38"/>
      <c r="R6917" s="178"/>
      <c r="S6917" s="38"/>
      <c r="T6917" s="178"/>
      <c r="U6917" s="38"/>
      <c r="AA6917" s="9"/>
      <c r="AB6917" s="366"/>
    </row>
    <row r="6918" spans="15:28">
      <c r="O6918" s="177"/>
      <c r="P6918" s="38"/>
      <c r="Q6918" s="38"/>
      <c r="R6918" s="178"/>
      <c r="S6918" s="38"/>
      <c r="T6918" s="178"/>
      <c r="U6918" s="38"/>
      <c r="AA6918" s="9"/>
      <c r="AB6918" s="366"/>
    </row>
    <row r="6919" spans="15:28">
      <c r="O6919" s="177"/>
      <c r="P6919" s="38"/>
      <c r="Q6919" s="38"/>
      <c r="R6919" s="178"/>
      <c r="S6919" s="38"/>
      <c r="T6919" s="178"/>
      <c r="U6919" s="38"/>
      <c r="AA6919" s="9"/>
      <c r="AB6919" s="366"/>
    </row>
    <row r="6920" spans="15:28">
      <c r="O6920" s="177"/>
      <c r="P6920" s="38"/>
      <c r="Q6920" s="38"/>
      <c r="R6920" s="178"/>
      <c r="S6920" s="38"/>
      <c r="T6920" s="178"/>
      <c r="U6920" s="38"/>
      <c r="AA6920" s="9"/>
      <c r="AB6920" s="366"/>
    </row>
    <row r="6921" spans="15:28">
      <c r="O6921" s="177"/>
      <c r="P6921" s="38"/>
      <c r="Q6921" s="38"/>
      <c r="R6921" s="178"/>
      <c r="S6921" s="38"/>
      <c r="T6921" s="178"/>
      <c r="U6921" s="38"/>
      <c r="AA6921" s="9"/>
      <c r="AB6921" s="366"/>
    </row>
    <row r="6922" spans="15:28">
      <c r="O6922" s="177"/>
      <c r="P6922" s="38"/>
      <c r="Q6922" s="38"/>
      <c r="R6922" s="178"/>
      <c r="S6922" s="38"/>
      <c r="T6922" s="178"/>
      <c r="U6922" s="38"/>
      <c r="AA6922" s="9"/>
      <c r="AB6922" s="366"/>
    </row>
    <row r="6923" spans="15:28">
      <c r="O6923" s="177"/>
      <c r="P6923" s="38"/>
      <c r="Q6923" s="38"/>
      <c r="R6923" s="178"/>
      <c r="S6923" s="38"/>
      <c r="T6923" s="178"/>
      <c r="U6923" s="38"/>
      <c r="AA6923" s="9"/>
      <c r="AB6923" s="366"/>
    </row>
    <row r="6924" spans="15:28">
      <c r="O6924" s="177"/>
      <c r="P6924" s="38"/>
      <c r="Q6924" s="38"/>
      <c r="R6924" s="178"/>
      <c r="S6924" s="38"/>
      <c r="T6924" s="178"/>
      <c r="U6924" s="38"/>
      <c r="AA6924" s="9"/>
      <c r="AB6924" s="366"/>
    </row>
    <row r="6925" spans="15:28">
      <c r="O6925" s="177"/>
      <c r="P6925" s="38"/>
      <c r="Q6925" s="38"/>
      <c r="R6925" s="178"/>
      <c r="S6925" s="38"/>
      <c r="T6925" s="178"/>
      <c r="U6925" s="38"/>
      <c r="AA6925" s="9"/>
      <c r="AB6925" s="366"/>
    </row>
    <row r="6926" spans="15:28">
      <c r="O6926" s="177"/>
      <c r="P6926" s="38"/>
      <c r="Q6926" s="38"/>
      <c r="R6926" s="178"/>
      <c r="S6926" s="38"/>
      <c r="T6926" s="178"/>
      <c r="U6926" s="38"/>
      <c r="AA6926" s="9"/>
      <c r="AB6926" s="366"/>
    </row>
    <row r="6927" spans="15:28">
      <c r="O6927" s="177"/>
      <c r="P6927" s="38"/>
      <c r="Q6927" s="38"/>
      <c r="R6927" s="178"/>
      <c r="S6927" s="38"/>
      <c r="T6927" s="178"/>
      <c r="U6927" s="38"/>
      <c r="AA6927" s="9"/>
      <c r="AB6927" s="366"/>
    </row>
    <row r="6928" spans="15:28">
      <c r="O6928" s="177"/>
      <c r="P6928" s="38"/>
      <c r="Q6928" s="38"/>
      <c r="R6928" s="178"/>
      <c r="S6928" s="38"/>
      <c r="T6928" s="178"/>
      <c r="U6928" s="38"/>
      <c r="AA6928" s="9"/>
      <c r="AB6928" s="366"/>
    </row>
    <row r="6929" spans="15:28">
      <c r="O6929" s="177"/>
      <c r="P6929" s="38"/>
      <c r="Q6929" s="38"/>
      <c r="R6929" s="178"/>
      <c r="S6929" s="38"/>
      <c r="T6929" s="178"/>
      <c r="U6929" s="38"/>
      <c r="AA6929" s="9"/>
      <c r="AB6929" s="366"/>
    </row>
    <row r="6930" spans="15:28">
      <c r="O6930" s="177"/>
      <c r="P6930" s="38"/>
      <c r="Q6930" s="38"/>
      <c r="R6930" s="178"/>
      <c r="S6930" s="38"/>
      <c r="T6930" s="178"/>
      <c r="U6930" s="38"/>
      <c r="AA6930" s="9"/>
      <c r="AB6930" s="366"/>
    </row>
    <row r="6931" spans="15:28">
      <c r="O6931" s="177"/>
      <c r="P6931" s="38"/>
      <c r="Q6931" s="38"/>
      <c r="R6931" s="178"/>
      <c r="S6931" s="38"/>
      <c r="T6931" s="178"/>
      <c r="U6931" s="38"/>
      <c r="AA6931" s="9"/>
      <c r="AB6931" s="366"/>
    </row>
    <row r="6932" spans="15:28">
      <c r="O6932" s="177"/>
      <c r="P6932" s="38"/>
      <c r="Q6932" s="38"/>
      <c r="R6932" s="178"/>
      <c r="S6932" s="38"/>
      <c r="T6932" s="178"/>
      <c r="U6932" s="38"/>
      <c r="AA6932" s="9"/>
      <c r="AB6932" s="366"/>
    </row>
    <row r="6933" spans="15:28">
      <c r="O6933" s="177"/>
      <c r="P6933" s="38"/>
      <c r="Q6933" s="38"/>
      <c r="R6933" s="178"/>
      <c r="S6933" s="38"/>
      <c r="T6933" s="178"/>
      <c r="U6933" s="38"/>
      <c r="AA6933" s="9"/>
      <c r="AB6933" s="366"/>
    </row>
    <row r="6934" spans="15:28">
      <c r="O6934" s="177"/>
      <c r="P6934" s="38"/>
      <c r="Q6934" s="38"/>
      <c r="R6934" s="178"/>
      <c r="S6934" s="38"/>
      <c r="T6934" s="178"/>
      <c r="U6934" s="38"/>
      <c r="AA6934" s="9"/>
      <c r="AB6934" s="366"/>
    </row>
    <row r="6935" spans="15:28">
      <c r="O6935" s="177"/>
      <c r="P6935" s="38"/>
      <c r="Q6935" s="38"/>
      <c r="R6935" s="178"/>
      <c r="S6935" s="38"/>
      <c r="T6935" s="178"/>
      <c r="U6935" s="38"/>
      <c r="AA6935" s="9"/>
      <c r="AB6935" s="366"/>
    </row>
    <row r="6936" spans="15:28">
      <c r="O6936" s="177"/>
      <c r="P6936" s="38"/>
      <c r="Q6936" s="38"/>
      <c r="R6936" s="178"/>
      <c r="S6936" s="38"/>
      <c r="T6936" s="178"/>
      <c r="U6936" s="38"/>
      <c r="AA6936" s="9"/>
      <c r="AB6936" s="366"/>
    </row>
    <row r="6937" spans="15:28">
      <c r="O6937" s="177"/>
      <c r="P6937" s="38"/>
      <c r="Q6937" s="38"/>
      <c r="R6937" s="178"/>
      <c r="S6937" s="38"/>
      <c r="T6937" s="178"/>
      <c r="U6937" s="38"/>
      <c r="AA6937" s="9"/>
      <c r="AB6937" s="366"/>
    </row>
    <row r="6938" spans="15:28">
      <c r="O6938" s="177"/>
      <c r="P6938" s="38"/>
      <c r="Q6938" s="38"/>
      <c r="R6938" s="178"/>
      <c r="S6938" s="38"/>
      <c r="T6938" s="178"/>
      <c r="U6938" s="38"/>
      <c r="AA6938" s="9"/>
      <c r="AB6938" s="366"/>
    </row>
    <row r="6939" spans="15:28">
      <c r="O6939" s="177"/>
      <c r="P6939" s="38"/>
      <c r="Q6939" s="38"/>
      <c r="R6939" s="178"/>
      <c r="S6939" s="38"/>
      <c r="T6939" s="178"/>
      <c r="U6939" s="38"/>
      <c r="AA6939" s="9"/>
      <c r="AB6939" s="366"/>
    </row>
    <row r="6940" spans="15:28">
      <c r="O6940" s="177"/>
      <c r="P6940" s="38"/>
      <c r="Q6940" s="38"/>
      <c r="R6940" s="178"/>
      <c r="S6940" s="38"/>
      <c r="T6940" s="178"/>
      <c r="U6940" s="38"/>
      <c r="AA6940" s="9"/>
      <c r="AB6940" s="366"/>
    </row>
    <row r="6941" spans="15:28">
      <c r="O6941" s="177"/>
      <c r="P6941" s="38"/>
      <c r="Q6941" s="38"/>
      <c r="R6941" s="178"/>
      <c r="S6941" s="38"/>
      <c r="T6941" s="178"/>
      <c r="U6941" s="38"/>
      <c r="AA6941" s="9"/>
      <c r="AB6941" s="366"/>
    </row>
    <row r="6942" spans="15:28">
      <c r="O6942" s="177"/>
      <c r="P6942" s="38"/>
      <c r="Q6942" s="38"/>
      <c r="R6942" s="178"/>
      <c r="S6942" s="38"/>
      <c r="T6942" s="178"/>
      <c r="U6942" s="38"/>
      <c r="AA6942" s="9"/>
      <c r="AB6942" s="366"/>
    </row>
    <row r="6943" spans="15:28">
      <c r="O6943" s="177"/>
      <c r="P6943" s="38"/>
      <c r="Q6943" s="38"/>
      <c r="R6943" s="178"/>
      <c r="S6943" s="38"/>
      <c r="T6943" s="178"/>
      <c r="U6943" s="38"/>
      <c r="AA6943" s="9"/>
      <c r="AB6943" s="366"/>
    </row>
    <row r="6944" spans="15:28">
      <c r="O6944" s="177"/>
      <c r="P6944" s="38"/>
      <c r="Q6944" s="38"/>
      <c r="R6944" s="178"/>
      <c r="S6944" s="38"/>
      <c r="T6944" s="178"/>
      <c r="U6944" s="38"/>
      <c r="AA6944" s="9"/>
      <c r="AB6944" s="366"/>
    </row>
    <row r="6945" spans="15:28">
      <c r="O6945" s="177"/>
      <c r="P6945" s="38"/>
      <c r="Q6945" s="38"/>
      <c r="R6945" s="178"/>
      <c r="S6945" s="38"/>
      <c r="T6945" s="178"/>
      <c r="U6945" s="38"/>
      <c r="AA6945" s="9"/>
      <c r="AB6945" s="366"/>
    </row>
    <row r="6946" spans="15:28">
      <c r="O6946" s="177"/>
      <c r="P6946" s="38"/>
      <c r="Q6946" s="38"/>
      <c r="R6946" s="178"/>
      <c r="S6946" s="38"/>
      <c r="T6946" s="178"/>
      <c r="U6946" s="38"/>
      <c r="AA6946" s="9"/>
      <c r="AB6946" s="366"/>
    </row>
    <row r="6947" spans="15:28">
      <c r="O6947" s="177"/>
      <c r="P6947" s="38"/>
      <c r="Q6947" s="38"/>
      <c r="R6947" s="178"/>
      <c r="S6947" s="38"/>
      <c r="T6947" s="178"/>
      <c r="U6947" s="38"/>
      <c r="AA6947" s="9"/>
      <c r="AB6947" s="366"/>
    </row>
    <row r="6948" spans="15:28">
      <c r="O6948" s="177"/>
      <c r="P6948" s="38"/>
      <c r="Q6948" s="38"/>
      <c r="R6948" s="178"/>
      <c r="S6948" s="38"/>
      <c r="T6948" s="178"/>
      <c r="U6948" s="38"/>
      <c r="AA6948" s="9"/>
      <c r="AB6948" s="366"/>
    </row>
    <row r="6949" spans="15:28">
      <c r="O6949" s="177"/>
      <c r="P6949" s="38"/>
      <c r="Q6949" s="38"/>
      <c r="R6949" s="178"/>
      <c r="S6949" s="38"/>
      <c r="T6949" s="178"/>
      <c r="U6949" s="38"/>
      <c r="AA6949" s="9"/>
      <c r="AB6949" s="366"/>
    </row>
    <row r="6950" spans="15:28">
      <c r="O6950" s="177"/>
      <c r="P6950" s="38"/>
      <c r="Q6950" s="38"/>
      <c r="R6950" s="178"/>
      <c r="S6950" s="38"/>
      <c r="T6950" s="178"/>
      <c r="U6950" s="38"/>
      <c r="AA6950" s="9"/>
      <c r="AB6950" s="366"/>
    </row>
    <row r="6951" spans="15:28">
      <c r="O6951" s="177"/>
      <c r="P6951" s="38"/>
      <c r="Q6951" s="38"/>
      <c r="R6951" s="178"/>
      <c r="S6951" s="38"/>
      <c r="T6951" s="178"/>
      <c r="U6951" s="38"/>
      <c r="AA6951" s="9"/>
      <c r="AB6951" s="366"/>
    </row>
    <row r="6952" spans="15:28">
      <c r="O6952" s="177"/>
      <c r="P6952" s="38"/>
      <c r="Q6952" s="38"/>
      <c r="R6952" s="178"/>
      <c r="S6952" s="38"/>
      <c r="T6952" s="178"/>
      <c r="U6952" s="38"/>
      <c r="AA6952" s="9"/>
      <c r="AB6952" s="366"/>
    </row>
    <row r="6953" spans="15:28">
      <c r="O6953" s="177"/>
      <c r="P6953" s="38"/>
      <c r="Q6953" s="38"/>
      <c r="R6953" s="178"/>
      <c r="S6953" s="38"/>
      <c r="T6953" s="178"/>
      <c r="U6953" s="38"/>
      <c r="AA6953" s="9"/>
      <c r="AB6953" s="366"/>
    </row>
    <row r="6954" spans="15:28">
      <c r="O6954" s="177"/>
      <c r="P6954" s="38"/>
      <c r="Q6954" s="38"/>
      <c r="R6954" s="178"/>
      <c r="S6954" s="38"/>
      <c r="T6954" s="178"/>
      <c r="U6954" s="38"/>
      <c r="AA6954" s="9"/>
      <c r="AB6954" s="366"/>
    </row>
    <row r="6955" spans="15:28">
      <c r="O6955" s="177"/>
      <c r="P6955" s="38"/>
      <c r="Q6955" s="38"/>
      <c r="R6955" s="178"/>
      <c r="S6955" s="38"/>
      <c r="T6955" s="178"/>
      <c r="U6955" s="38"/>
      <c r="AA6955" s="9"/>
      <c r="AB6955" s="366"/>
    </row>
    <row r="6956" spans="15:28">
      <c r="O6956" s="177"/>
      <c r="P6956" s="38"/>
      <c r="Q6956" s="38"/>
      <c r="R6956" s="178"/>
      <c r="S6956" s="38"/>
      <c r="T6956" s="178"/>
      <c r="U6956" s="38"/>
      <c r="AA6956" s="9"/>
      <c r="AB6956" s="366"/>
    </row>
    <row r="6957" spans="15:28">
      <c r="O6957" s="177"/>
      <c r="P6957" s="38"/>
      <c r="Q6957" s="38"/>
      <c r="R6957" s="178"/>
      <c r="S6957" s="38"/>
      <c r="T6957" s="178"/>
      <c r="U6957" s="38"/>
      <c r="AA6957" s="9"/>
      <c r="AB6957" s="366"/>
    </row>
    <row r="6958" spans="15:28">
      <c r="O6958" s="177"/>
      <c r="P6958" s="38"/>
      <c r="Q6958" s="38"/>
      <c r="R6958" s="178"/>
      <c r="S6958" s="38"/>
      <c r="T6958" s="178"/>
      <c r="U6958" s="38"/>
      <c r="AA6958" s="9"/>
      <c r="AB6958" s="366"/>
    </row>
    <row r="6959" spans="15:28">
      <c r="O6959" s="177"/>
      <c r="P6959" s="38"/>
      <c r="Q6959" s="38"/>
      <c r="R6959" s="178"/>
      <c r="S6959" s="38"/>
      <c r="T6959" s="178"/>
      <c r="U6959" s="38"/>
      <c r="AA6959" s="9"/>
      <c r="AB6959" s="366"/>
    </row>
    <row r="6960" spans="15:28">
      <c r="O6960" s="177"/>
      <c r="P6960" s="38"/>
      <c r="Q6960" s="38"/>
      <c r="R6960" s="178"/>
      <c r="S6960" s="38"/>
      <c r="T6960" s="178"/>
      <c r="U6960" s="38"/>
      <c r="AA6960" s="9"/>
      <c r="AB6960" s="366"/>
    </row>
    <row r="6961" spans="15:28">
      <c r="O6961" s="177"/>
      <c r="P6961" s="38"/>
      <c r="Q6961" s="38"/>
      <c r="R6961" s="178"/>
      <c r="S6961" s="38"/>
      <c r="T6961" s="178"/>
      <c r="U6961" s="38"/>
      <c r="AA6961" s="9"/>
      <c r="AB6961" s="366"/>
    </row>
    <row r="6962" spans="15:28">
      <c r="O6962" s="177"/>
      <c r="P6962" s="38"/>
      <c r="Q6962" s="38"/>
      <c r="R6962" s="178"/>
      <c r="S6962" s="38"/>
      <c r="T6962" s="178"/>
      <c r="U6962" s="38"/>
      <c r="AA6962" s="9"/>
      <c r="AB6962" s="366"/>
    </row>
    <row r="6963" spans="15:28">
      <c r="O6963" s="177"/>
      <c r="P6963" s="38"/>
      <c r="Q6963" s="38"/>
      <c r="R6963" s="178"/>
      <c r="S6963" s="38"/>
      <c r="T6963" s="178"/>
      <c r="U6963" s="38"/>
      <c r="AA6963" s="9"/>
      <c r="AB6963" s="366"/>
    </row>
    <row r="6964" spans="15:28">
      <c r="O6964" s="177"/>
      <c r="P6964" s="38"/>
      <c r="Q6964" s="38"/>
      <c r="R6964" s="178"/>
      <c r="S6964" s="38"/>
      <c r="T6964" s="178"/>
      <c r="U6964" s="38"/>
      <c r="AA6964" s="9"/>
      <c r="AB6964" s="366"/>
    </row>
    <row r="6965" spans="15:28">
      <c r="O6965" s="177"/>
      <c r="P6965" s="38"/>
      <c r="Q6965" s="38"/>
      <c r="R6965" s="178"/>
      <c r="S6965" s="38"/>
      <c r="T6965" s="178"/>
      <c r="U6965" s="38"/>
      <c r="AA6965" s="9"/>
      <c r="AB6965" s="366"/>
    </row>
    <row r="6966" spans="15:28">
      <c r="O6966" s="177"/>
      <c r="P6966" s="38"/>
      <c r="Q6966" s="38"/>
      <c r="R6966" s="178"/>
      <c r="S6966" s="38"/>
      <c r="T6966" s="178"/>
      <c r="U6966" s="38"/>
      <c r="AA6966" s="9"/>
      <c r="AB6966" s="366"/>
    </row>
    <row r="6967" spans="15:28">
      <c r="O6967" s="177"/>
      <c r="P6967" s="38"/>
      <c r="Q6967" s="38"/>
      <c r="R6967" s="178"/>
      <c r="S6967" s="38"/>
      <c r="T6967" s="178"/>
      <c r="U6967" s="38"/>
      <c r="AA6967" s="9"/>
      <c r="AB6967" s="366"/>
    </row>
    <row r="6968" spans="15:28">
      <c r="O6968" s="177"/>
      <c r="P6968" s="38"/>
      <c r="Q6968" s="38"/>
      <c r="R6968" s="178"/>
      <c r="S6968" s="38"/>
      <c r="T6968" s="178"/>
      <c r="U6968" s="38"/>
      <c r="AA6968" s="9"/>
      <c r="AB6968" s="366"/>
    </row>
    <row r="6969" spans="15:28">
      <c r="O6969" s="177"/>
      <c r="P6969" s="38"/>
      <c r="Q6969" s="38"/>
      <c r="R6969" s="178"/>
      <c r="S6969" s="38"/>
      <c r="T6969" s="178"/>
      <c r="U6969" s="38"/>
      <c r="AA6969" s="9"/>
      <c r="AB6969" s="366"/>
    </row>
    <row r="6970" spans="15:28">
      <c r="O6970" s="177"/>
      <c r="P6970" s="38"/>
      <c r="Q6970" s="38"/>
      <c r="R6970" s="178"/>
      <c r="S6970" s="38"/>
      <c r="T6970" s="178"/>
      <c r="U6970" s="38"/>
      <c r="AA6970" s="9"/>
      <c r="AB6970" s="366"/>
    </row>
    <row r="6971" spans="15:28">
      <c r="O6971" s="177"/>
      <c r="P6971" s="38"/>
      <c r="Q6971" s="38"/>
      <c r="R6971" s="178"/>
      <c r="S6971" s="38"/>
      <c r="T6971" s="178"/>
      <c r="U6971" s="38"/>
      <c r="AA6971" s="9"/>
      <c r="AB6971" s="366"/>
    </row>
    <row r="6972" spans="15:28">
      <c r="O6972" s="177"/>
      <c r="P6972" s="38"/>
      <c r="Q6972" s="38"/>
      <c r="R6972" s="178"/>
      <c r="S6972" s="38"/>
      <c r="T6972" s="178"/>
      <c r="U6972" s="38"/>
      <c r="AA6972" s="9"/>
      <c r="AB6972" s="366"/>
    </row>
    <row r="6973" spans="15:28">
      <c r="O6973" s="177"/>
      <c r="P6973" s="38"/>
      <c r="Q6973" s="38"/>
      <c r="R6973" s="178"/>
      <c r="S6973" s="38"/>
      <c r="T6973" s="178"/>
      <c r="U6973" s="38"/>
      <c r="AA6973" s="9"/>
      <c r="AB6973" s="366"/>
    </row>
    <row r="6974" spans="15:28">
      <c r="O6974" s="177"/>
      <c r="P6974" s="38"/>
      <c r="Q6974" s="38"/>
      <c r="R6974" s="178"/>
      <c r="S6974" s="38"/>
      <c r="T6974" s="178"/>
      <c r="U6974" s="38"/>
      <c r="AA6974" s="9"/>
      <c r="AB6974" s="366"/>
    </row>
    <row r="6975" spans="15:28">
      <c r="O6975" s="177"/>
      <c r="P6975" s="38"/>
      <c r="Q6975" s="38"/>
      <c r="R6975" s="178"/>
      <c r="S6975" s="38"/>
      <c r="T6975" s="178"/>
      <c r="U6975" s="38"/>
      <c r="AA6975" s="9"/>
      <c r="AB6975" s="366"/>
    </row>
    <row r="6976" spans="15:28">
      <c r="O6976" s="177"/>
      <c r="P6976" s="38"/>
      <c r="Q6976" s="38"/>
      <c r="R6976" s="178"/>
      <c r="S6976" s="38"/>
      <c r="T6976" s="178"/>
      <c r="U6976" s="38"/>
      <c r="AA6976" s="9"/>
      <c r="AB6976" s="366"/>
    </row>
    <row r="6977" spans="15:28">
      <c r="O6977" s="177"/>
      <c r="P6977" s="38"/>
      <c r="Q6977" s="38"/>
      <c r="R6977" s="178"/>
      <c r="S6977" s="38"/>
      <c r="T6977" s="178"/>
      <c r="U6977" s="38"/>
      <c r="AA6977" s="9"/>
      <c r="AB6977" s="366"/>
    </row>
    <row r="6978" spans="15:28">
      <c r="O6978" s="177"/>
      <c r="P6978" s="38"/>
      <c r="Q6978" s="38"/>
      <c r="R6978" s="178"/>
      <c r="S6978" s="38"/>
      <c r="T6978" s="178"/>
      <c r="U6978" s="38"/>
      <c r="AA6978" s="9"/>
      <c r="AB6978" s="366"/>
    </row>
    <row r="6979" spans="15:28">
      <c r="O6979" s="177"/>
      <c r="P6979" s="38"/>
      <c r="Q6979" s="38"/>
      <c r="R6979" s="178"/>
      <c r="S6979" s="38"/>
      <c r="T6979" s="178"/>
      <c r="U6979" s="38"/>
      <c r="AA6979" s="9"/>
      <c r="AB6979" s="366"/>
    </row>
    <row r="6980" spans="15:28">
      <c r="O6980" s="177"/>
      <c r="P6980" s="38"/>
      <c r="Q6980" s="38"/>
      <c r="R6980" s="178"/>
      <c r="S6980" s="38"/>
      <c r="T6980" s="178"/>
      <c r="U6980" s="38"/>
      <c r="AA6980" s="9"/>
      <c r="AB6980" s="366"/>
    </row>
    <row r="6981" spans="15:28">
      <c r="O6981" s="177"/>
      <c r="P6981" s="38"/>
      <c r="Q6981" s="38"/>
      <c r="R6981" s="178"/>
      <c r="S6981" s="38"/>
      <c r="T6981" s="178"/>
      <c r="U6981" s="38"/>
      <c r="AA6981" s="9"/>
      <c r="AB6981" s="366"/>
    </row>
    <row r="6982" spans="15:28">
      <c r="O6982" s="177"/>
      <c r="P6982" s="38"/>
      <c r="Q6982" s="38"/>
      <c r="R6982" s="178"/>
      <c r="S6982" s="38"/>
      <c r="T6982" s="178"/>
      <c r="U6982" s="38"/>
      <c r="AA6982" s="9"/>
      <c r="AB6982" s="366"/>
    </row>
    <row r="6983" spans="15:28">
      <c r="O6983" s="177"/>
      <c r="P6983" s="38"/>
      <c r="Q6983" s="38"/>
      <c r="R6983" s="178"/>
      <c r="S6983" s="38"/>
      <c r="T6983" s="178"/>
      <c r="U6983" s="38"/>
      <c r="AA6983" s="9"/>
      <c r="AB6983" s="366"/>
    </row>
    <row r="6984" spans="15:28">
      <c r="O6984" s="177"/>
      <c r="P6984" s="38"/>
      <c r="Q6984" s="38"/>
      <c r="R6984" s="178"/>
      <c r="S6984" s="38"/>
      <c r="T6984" s="178"/>
      <c r="U6984" s="38"/>
      <c r="AA6984" s="9"/>
      <c r="AB6984" s="366"/>
    </row>
    <row r="6985" spans="15:28">
      <c r="O6985" s="177"/>
      <c r="P6985" s="38"/>
      <c r="Q6985" s="38"/>
      <c r="R6985" s="178"/>
      <c r="S6985" s="38"/>
      <c r="T6985" s="178"/>
      <c r="U6985" s="38"/>
      <c r="AA6985" s="9"/>
      <c r="AB6985" s="366"/>
    </row>
    <row r="6986" spans="15:28">
      <c r="O6986" s="177"/>
      <c r="P6986" s="38"/>
      <c r="Q6986" s="38"/>
      <c r="R6986" s="178"/>
      <c r="S6986" s="38"/>
      <c r="T6986" s="178"/>
      <c r="U6986" s="38"/>
      <c r="AA6986" s="9"/>
      <c r="AB6986" s="366"/>
    </row>
    <row r="6987" spans="15:28">
      <c r="O6987" s="177"/>
      <c r="P6987" s="38"/>
      <c r="Q6987" s="38"/>
      <c r="R6987" s="178"/>
      <c r="S6987" s="38"/>
      <c r="T6987" s="178"/>
      <c r="U6987" s="38"/>
      <c r="AA6987" s="9"/>
      <c r="AB6987" s="366"/>
    </row>
    <row r="6988" spans="15:28">
      <c r="O6988" s="177"/>
      <c r="P6988" s="38"/>
      <c r="Q6988" s="38"/>
      <c r="R6988" s="178"/>
      <c r="S6988" s="38"/>
      <c r="T6988" s="178"/>
      <c r="U6988" s="38"/>
      <c r="AA6988" s="9"/>
      <c r="AB6988" s="366"/>
    </row>
    <row r="6989" spans="15:28">
      <c r="O6989" s="177"/>
      <c r="P6989" s="38"/>
      <c r="Q6989" s="38"/>
      <c r="R6989" s="178"/>
      <c r="S6989" s="38"/>
      <c r="T6989" s="178"/>
      <c r="U6989" s="38"/>
      <c r="AA6989" s="9"/>
      <c r="AB6989" s="366"/>
    </row>
    <row r="6990" spans="15:28">
      <c r="O6990" s="177"/>
      <c r="P6990" s="38"/>
      <c r="Q6990" s="38"/>
      <c r="R6990" s="178"/>
      <c r="S6990" s="38"/>
      <c r="T6990" s="178"/>
      <c r="U6990" s="38"/>
      <c r="AA6990" s="9"/>
      <c r="AB6990" s="366"/>
    </row>
    <row r="6991" spans="15:28">
      <c r="O6991" s="177"/>
      <c r="P6991" s="38"/>
      <c r="Q6991" s="38"/>
      <c r="R6991" s="178"/>
      <c r="S6991" s="38"/>
      <c r="T6991" s="178"/>
      <c r="U6991" s="38"/>
      <c r="AA6991" s="9"/>
      <c r="AB6991" s="366"/>
    </row>
    <row r="6992" spans="15:28">
      <c r="O6992" s="177"/>
      <c r="P6992" s="38"/>
      <c r="Q6992" s="38"/>
      <c r="R6992" s="178"/>
      <c r="S6992" s="38"/>
      <c r="T6992" s="178"/>
      <c r="U6992" s="38"/>
      <c r="AA6992" s="9"/>
      <c r="AB6992" s="366"/>
    </row>
    <row r="6993" spans="15:28">
      <c r="O6993" s="177"/>
      <c r="P6993" s="38"/>
      <c r="Q6993" s="38"/>
      <c r="R6993" s="178"/>
      <c r="S6993" s="38"/>
      <c r="T6993" s="178"/>
      <c r="U6993" s="38"/>
      <c r="AA6993" s="9"/>
      <c r="AB6993" s="366"/>
    </row>
    <row r="6994" spans="15:28">
      <c r="O6994" s="177"/>
      <c r="P6994" s="38"/>
      <c r="Q6994" s="38"/>
      <c r="R6994" s="178"/>
      <c r="S6994" s="38"/>
      <c r="T6994" s="178"/>
      <c r="U6994" s="38"/>
      <c r="AA6994" s="9"/>
      <c r="AB6994" s="366"/>
    </row>
    <row r="6995" spans="15:28">
      <c r="O6995" s="177"/>
      <c r="P6995" s="38"/>
      <c r="Q6995" s="38"/>
      <c r="R6995" s="178"/>
      <c r="S6995" s="38"/>
      <c r="T6995" s="178"/>
      <c r="U6995" s="38"/>
      <c r="AA6995" s="9"/>
      <c r="AB6995" s="366"/>
    </row>
    <row r="6996" spans="15:28">
      <c r="O6996" s="177"/>
      <c r="P6996" s="38"/>
      <c r="Q6996" s="38"/>
      <c r="R6996" s="178"/>
      <c r="S6996" s="38"/>
      <c r="T6996" s="178"/>
      <c r="U6996" s="38"/>
      <c r="AA6996" s="9"/>
      <c r="AB6996" s="366"/>
    </row>
    <row r="6997" spans="15:28">
      <c r="O6997" s="177"/>
      <c r="P6997" s="38"/>
      <c r="Q6997" s="38"/>
      <c r="R6997" s="178"/>
      <c r="S6997" s="38"/>
      <c r="T6997" s="178"/>
      <c r="U6997" s="38"/>
      <c r="AA6997" s="9"/>
      <c r="AB6997" s="366"/>
    </row>
    <row r="6998" spans="15:28">
      <c r="O6998" s="177"/>
      <c r="P6998" s="38"/>
      <c r="Q6998" s="38"/>
      <c r="R6998" s="178"/>
      <c r="S6998" s="38"/>
      <c r="T6998" s="178"/>
      <c r="U6998" s="38"/>
      <c r="AA6998" s="9"/>
      <c r="AB6998" s="366"/>
    </row>
    <row r="6999" spans="15:28">
      <c r="O6999" s="177"/>
      <c r="P6999" s="38"/>
      <c r="Q6999" s="38"/>
      <c r="R6999" s="178"/>
      <c r="S6999" s="38"/>
      <c r="T6999" s="178"/>
      <c r="U6999" s="38"/>
      <c r="AA6999" s="9"/>
      <c r="AB6999" s="366"/>
    </row>
    <row r="7000" spans="15:28">
      <c r="O7000" s="177"/>
      <c r="P7000" s="38"/>
      <c r="Q7000" s="38"/>
      <c r="R7000" s="178"/>
      <c r="S7000" s="38"/>
      <c r="T7000" s="178"/>
      <c r="U7000" s="38"/>
      <c r="AA7000" s="9"/>
      <c r="AB7000" s="366"/>
    </row>
    <row r="7001" spans="15:28">
      <c r="O7001" s="177"/>
      <c r="P7001" s="38"/>
      <c r="Q7001" s="38"/>
      <c r="R7001" s="178"/>
      <c r="S7001" s="38"/>
      <c r="T7001" s="178"/>
      <c r="U7001" s="38"/>
      <c r="AA7001" s="9"/>
      <c r="AB7001" s="366"/>
    </row>
    <row r="7002" spans="15:28">
      <c r="O7002" s="177"/>
      <c r="P7002" s="38"/>
      <c r="Q7002" s="38"/>
      <c r="R7002" s="178"/>
      <c r="S7002" s="38"/>
      <c r="T7002" s="178"/>
      <c r="U7002" s="38"/>
      <c r="AA7002" s="9"/>
      <c r="AB7002" s="366"/>
    </row>
    <row r="7003" spans="15:28">
      <c r="O7003" s="177"/>
      <c r="P7003" s="38"/>
      <c r="Q7003" s="38"/>
      <c r="R7003" s="178"/>
      <c r="S7003" s="38"/>
      <c r="T7003" s="178"/>
      <c r="U7003" s="38"/>
      <c r="AA7003" s="9"/>
      <c r="AB7003" s="366"/>
    </row>
    <row r="7004" spans="15:28">
      <c r="O7004" s="177"/>
      <c r="P7004" s="38"/>
      <c r="Q7004" s="38"/>
      <c r="R7004" s="178"/>
      <c r="S7004" s="38"/>
      <c r="T7004" s="178"/>
      <c r="U7004" s="38"/>
      <c r="AA7004" s="9"/>
      <c r="AB7004" s="366"/>
    </row>
    <row r="7005" spans="15:28">
      <c r="O7005" s="177"/>
      <c r="P7005" s="38"/>
      <c r="Q7005" s="38"/>
      <c r="R7005" s="178"/>
      <c r="S7005" s="38"/>
      <c r="T7005" s="178"/>
      <c r="U7005" s="38"/>
      <c r="AA7005" s="9"/>
      <c r="AB7005" s="366"/>
    </row>
    <row r="7006" spans="15:28">
      <c r="O7006" s="177"/>
      <c r="P7006" s="38"/>
      <c r="Q7006" s="38"/>
      <c r="R7006" s="178"/>
      <c r="S7006" s="38"/>
      <c r="T7006" s="178"/>
      <c r="U7006" s="38"/>
      <c r="AA7006" s="9"/>
      <c r="AB7006" s="366"/>
    </row>
    <row r="7007" spans="15:28">
      <c r="O7007" s="177"/>
      <c r="P7007" s="38"/>
      <c r="Q7007" s="38"/>
      <c r="R7007" s="178"/>
      <c r="S7007" s="38"/>
      <c r="T7007" s="178"/>
      <c r="U7007" s="38"/>
      <c r="AA7007" s="9"/>
      <c r="AB7007" s="366"/>
    </row>
    <row r="7008" spans="15:28">
      <c r="O7008" s="177"/>
      <c r="P7008" s="38"/>
      <c r="Q7008" s="38"/>
      <c r="R7008" s="178"/>
      <c r="S7008" s="38"/>
      <c r="T7008" s="178"/>
      <c r="U7008" s="38"/>
      <c r="AA7008" s="9"/>
      <c r="AB7008" s="366"/>
    </row>
    <row r="7009" spans="15:28">
      <c r="O7009" s="177"/>
      <c r="P7009" s="38"/>
      <c r="Q7009" s="38"/>
      <c r="R7009" s="178"/>
      <c r="S7009" s="38"/>
      <c r="T7009" s="178"/>
      <c r="U7009" s="38"/>
      <c r="AA7009" s="9"/>
      <c r="AB7009" s="366"/>
    </row>
    <row r="7010" spans="15:28">
      <c r="O7010" s="177"/>
      <c r="P7010" s="38"/>
      <c r="Q7010" s="38"/>
      <c r="R7010" s="178"/>
      <c r="S7010" s="38"/>
      <c r="T7010" s="178"/>
      <c r="U7010" s="38"/>
      <c r="AA7010" s="9"/>
      <c r="AB7010" s="366"/>
    </row>
    <row r="7011" spans="15:28">
      <c r="O7011" s="177"/>
      <c r="P7011" s="38"/>
      <c r="Q7011" s="38"/>
      <c r="R7011" s="178"/>
      <c r="S7011" s="38"/>
      <c r="T7011" s="178"/>
      <c r="U7011" s="38"/>
      <c r="AA7011" s="9"/>
      <c r="AB7011" s="366"/>
    </row>
    <row r="7012" spans="15:28">
      <c r="O7012" s="177"/>
      <c r="P7012" s="38"/>
      <c r="Q7012" s="38"/>
      <c r="R7012" s="178"/>
      <c r="S7012" s="38"/>
      <c r="T7012" s="178"/>
      <c r="U7012" s="38"/>
      <c r="AA7012" s="9"/>
      <c r="AB7012" s="366"/>
    </row>
    <row r="7013" spans="15:28">
      <c r="O7013" s="177"/>
      <c r="P7013" s="38"/>
      <c r="Q7013" s="38"/>
      <c r="R7013" s="178"/>
      <c r="S7013" s="38"/>
      <c r="T7013" s="178"/>
      <c r="U7013" s="38"/>
      <c r="AA7013" s="9"/>
      <c r="AB7013" s="366"/>
    </row>
    <row r="7014" spans="15:28">
      <c r="O7014" s="177"/>
      <c r="P7014" s="38"/>
      <c r="Q7014" s="38"/>
      <c r="R7014" s="178"/>
      <c r="S7014" s="38"/>
      <c r="T7014" s="178"/>
      <c r="U7014" s="38"/>
      <c r="AA7014" s="9"/>
      <c r="AB7014" s="366"/>
    </row>
    <row r="7015" spans="15:28">
      <c r="O7015" s="177"/>
      <c r="P7015" s="38"/>
      <c r="Q7015" s="38"/>
      <c r="R7015" s="178"/>
      <c r="S7015" s="38"/>
      <c r="T7015" s="178"/>
      <c r="U7015" s="38"/>
      <c r="AA7015" s="9"/>
      <c r="AB7015" s="366"/>
    </row>
    <row r="7016" spans="15:28">
      <c r="O7016" s="177"/>
      <c r="P7016" s="38"/>
      <c r="Q7016" s="38"/>
      <c r="R7016" s="178"/>
      <c r="S7016" s="38"/>
      <c r="T7016" s="178"/>
      <c r="U7016" s="38"/>
      <c r="AA7016" s="9"/>
      <c r="AB7016" s="366"/>
    </row>
    <row r="7017" spans="15:28">
      <c r="O7017" s="177"/>
      <c r="P7017" s="38"/>
      <c r="Q7017" s="38"/>
      <c r="R7017" s="178"/>
      <c r="S7017" s="38"/>
      <c r="T7017" s="178"/>
      <c r="U7017" s="38"/>
      <c r="AA7017" s="9"/>
      <c r="AB7017" s="366"/>
    </row>
    <row r="7018" spans="15:28">
      <c r="O7018" s="177"/>
      <c r="P7018" s="38"/>
      <c r="Q7018" s="38"/>
      <c r="R7018" s="178"/>
      <c r="S7018" s="38"/>
      <c r="T7018" s="178"/>
      <c r="U7018" s="38"/>
      <c r="AA7018" s="9"/>
      <c r="AB7018" s="366"/>
    </row>
    <row r="7019" spans="15:28">
      <c r="O7019" s="177"/>
      <c r="P7019" s="38"/>
      <c r="Q7019" s="38"/>
      <c r="R7019" s="178"/>
      <c r="S7019" s="38"/>
      <c r="T7019" s="178"/>
      <c r="U7019" s="38"/>
      <c r="AA7019" s="9"/>
      <c r="AB7019" s="366"/>
    </row>
    <row r="7020" spans="15:28">
      <c r="O7020" s="177"/>
      <c r="P7020" s="38"/>
      <c r="Q7020" s="38"/>
      <c r="R7020" s="178"/>
      <c r="S7020" s="38"/>
      <c r="T7020" s="178"/>
      <c r="U7020" s="38"/>
      <c r="AA7020" s="9"/>
      <c r="AB7020" s="366"/>
    </row>
    <row r="7021" spans="15:28">
      <c r="O7021" s="177"/>
      <c r="P7021" s="38"/>
      <c r="Q7021" s="38"/>
      <c r="R7021" s="178"/>
      <c r="S7021" s="38"/>
      <c r="T7021" s="178"/>
      <c r="U7021" s="38"/>
      <c r="AA7021" s="9"/>
      <c r="AB7021" s="366"/>
    </row>
    <row r="7022" spans="15:28">
      <c r="O7022" s="177"/>
      <c r="P7022" s="38"/>
      <c r="Q7022" s="38"/>
      <c r="R7022" s="178"/>
      <c r="S7022" s="38"/>
      <c r="T7022" s="178"/>
      <c r="U7022" s="38"/>
      <c r="AA7022" s="9"/>
      <c r="AB7022" s="366"/>
    </row>
    <row r="7023" spans="15:28">
      <c r="O7023" s="177"/>
      <c r="P7023" s="38"/>
      <c r="Q7023" s="38"/>
      <c r="R7023" s="178"/>
      <c r="S7023" s="38"/>
      <c r="T7023" s="178"/>
      <c r="U7023" s="38"/>
      <c r="AA7023" s="9"/>
      <c r="AB7023" s="366"/>
    </row>
    <row r="7024" spans="15:28">
      <c r="O7024" s="177"/>
      <c r="P7024" s="38"/>
      <c r="Q7024" s="38"/>
      <c r="R7024" s="178"/>
      <c r="S7024" s="38"/>
      <c r="T7024" s="178"/>
      <c r="U7024" s="38"/>
      <c r="AA7024" s="9"/>
      <c r="AB7024" s="366"/>
    </row>
    <row r="7025" spans="15:28">
      <c r="O7025" s="177"/>
      <c r="P7025" s="38"/>
      <c r="Q7025" s="38"/>
      <c r="R7025" s="178"/>
      <c r="S7025" s="38"/>
      <c r="T7025" s="178"/>
      <c r="U7025" s="38"/>
      <c r="AA7025" s="9"/>
      <c r="AB7025" s="366"/>
    </row>
    <row r="7026" spans="15:28">
      <c r="O7026" s="177"/>
      <c r="P7026" s="38"/>
      <c r="Q7026" s="38"/>
      <c r="R7026" s="178"/>
      <c r="S7026" s="38"/>
      <c r="T7026" s="178"/>
      <c r="U7026" s="38"/>
      <c r="AA7026" s="9"/>
      <c r="AB7026" s="366"/>
    </row>
    <row r="7027" spans="15:28">
      <c r="O7027" s="177"/>
      <c r="P7027" s="38"/>
      <c r="Q7027" s="38"/>
      <c r="R7027" s="178"/>
      <c r="S7027" s="38"/>
      <c r="T7027" s="178"/>
      <c r="U7027" s="38"/>
      <c r="AA7027" s="9"/>
      <c r="AB7027" s="366"/>
    </row>
    <row r="7028" spans="15:28">
      <c r="O7028" s="177"/>
      <c r="P7028" s="38"/>
      <c r="Q7028" s="38"/>
      <c r="R7028" s="178"/>
      <c r="S7028" s="38"/>
      <c r="T7028" s="178"/>
      <c r="U7028" s="38"/>
      <c r="AA7028" s="9"/>
      <c r="AB7028" s="366"/>
    </row>
    <row r="7029" spans="15:28">
      <c r="O7029" s="177"/>
      <c r="P7029" s="38"/>
      <c r="Q7029" s="38"/>
      <c r="R7029" s="178"/>
      <c r="S7029" s="38"/>
      <c r="T7029" s="178"/>
      <c r="U7029" s="38"/>
      <c r="AA7029" s="9"/>
      <c r="AB7029" s="366"/>
    </row>
    <row r="7030" spans="15:28">
      <c r="O7030" s="177"/>
      <c r="P7030" s="38"/>
      <c r="Q7030" s="38"/>
      <c r="R7030" s="178"/>
      <c r="S7030" s="38"/>
      <c r="T7030" s="178"/>
      <c r="U7030" s="38"/>
      <c r="AA7030" s="9"/>
      <c r="AB7030" s="366"/>
    </row>
    <row r="7031" spans="15:28">
      <c r="O7031" s="177"/>
      <c r="P7031" s="38"/>
      <c r="Q7031" s="38"/>
      <c r="R7031" s="178"/>
      <c r="S7031" s="38"/>
      <c r="T7031" s="178"/>
      <c r="U7031" s="38"/>
      <c r="AA7031" s="9"/>
      <c r="AB7031" s="366"/>
    </row>
    <row r="7032" spans="15:28">
      <c r="O7032" s="177"/>
      <c r="P7032" s="38"/>
      <c r="Q7032" s="38"/>
      <c r="R7032" s="178"/>
      <c r="S7032" s="38"/>
      <c r="T7032" s="178"/>
      <c r="U7032" s="38"/>
      <c r="AA7032" s="9"/>
      <c r="AB7032" s="366"/>
    </row>
    <row r="7033" spans="15:28">
      <c r="O7033" s="177"/>
      <c r="P7033" s="38"/>
      <c r="Q7033" s="38"/>
      <c r="R7033" s="178"/>
      <c r="S7033" s="38"/>
      <c r="T7033" s="178"/>
      <c r="U7033" s="38"/>
      <c r="AA7033" s="9"/>
      <c r="AB7033" s="366"/>
    </row>
    <row r="7034" spans="15:28">
      <c r="O7034" s="177"/>
      <c r="P7034" s="38"/>
      <c r="Q7034" s="38"/>
      <c r="R7034" s="178"/>
      <c r="S7034" s="38"/>
      <c r="T7034" s="178"/>
      <c r="U7034" s="38"/>
      <c r="AA7034" s="9"/>
      <c r="AB7034" s="366"/>
    </row>
    <row r="7035" spans="15:28">
      <c r="O7035" s="177"/>
      <c r="P7035" s="38"/>
      <c r="Q7035" s="38"/>
      <c r="R7035" s="178"/>
      <c r="S7035" s="38"/>
      <c r="T7035" s="178"/>
      <c r="U7035" s="38"/>
      <c r="AA7035" s="9"/>
      <c r="AB7035" s="366"/>
    </row>
    <row r="7036" spans="15:28">
      <c r="O7036" s="177"/>
      <c r="P7036" s="38"/>
      <c r="Q7036" s="38"/>
      <c r="R7036" s="178"/>
      <c r="S7036" s="38"/>
      <c r="T7036" s="178"/>
      <c r="U7036" s="38"/>
      <c r="AA7036" s="9"/>
      <c r="AB7036" s="366"/>
    </row>
    <row r="7037" spans="15:28">
      <c r="O7037" s="177"/>
      <c r="P7037" s="38"/>
      <c r="Q7037" s="38"/>
      <c r="R7037" s="178"/>
      <c r="S7037" s="38"/>
      <c r="T7037" s="178"/>
      <c r="U7037" s="38"/>
      <c r="AA7037" s="9"/>
      <c r="AB7037" s="366"/>
    </row>
    <row r="7038" spans="15:28">
      <c r="O7038" s="177"/>
      <c r="P7038" s="38"/>
      <c r="Q7038" s="38"/>
      <c r="R7038" s="178"/>
      <c r="S7038" s="38"/>
      <c r="T7038" s="178"/>
      <c r="U7038" s="38"/>
      <c r="AA7038" s="9"/>
      <c r="AB7038" s="366"/>
    </row>
    <row r="7039" spans="15:28">
      <c r="O7039" s="177"/>
      <c r="P7039" s="38"/>
      <c r="Q7039" s="38"/>
      <c r="R7039" s="178"/>
      <c r="S7039" s="38"/>
      <c r="T7039" s="178"/>
      <c r="U7039" s="38"/>
      <c r="AA7039" s="9"/>
      <c r="AB7039" s="366"/>
    </row>
    <row r="7040" spans="15:28">
      <c r="O7040" s="177"/>
      <c r="P7040" s="38"/>
      <c r="Q7040" s="38"/>
      <c r="R7040" s="178"/>
      <c r="S7040" s="38"/>
      <c r="T7040" s="178"/>
      <c r="U7040" s="38"/>
      <c r="AA7040" s="9"/>
      <c r="AB7040" s="366"/>
    </row>
    <row r="7041" spans="15:28">
      <c r="O7041" s="177"/>
      <c r="P7041" s="38"/>
      <c r="Q7041" s="38"/>
      <c r="R7041" s="178"/>
      <c r="S7041" s="38"/>
      <c r="T7041" s="178"/>
      <c r="U7041" s="38"/>
      <c r="AA7041" s="9"/>
      <c r="AB7041" s="366"/>
    </row>
    <row r="7042" spans="15:28">
      <c r="O7042" s="177"/>
      <c r="P7042" s="38"/>
      <c r="Q7042" s="38"/>
      <c r="R7042" s="178"/>
      <c r="S7042" s="38"/>
      <c r="T7042" s="178"/>
      <c r="U7042" s="38"/>
      <c r="AA7042" s="9"/>
      <c r="AB7042" s="366"/>
    </row>
    <row r="7043" spans="15:28">
      <c r="O7043" s="177"/>
      <c r="P7043" s="38"/>
      <c r="Q7043" s="38"/>
      <c r="R7043" s="178"/>
      <c r="S7043" s="38"/>
      <c r="T7043" s="178"/>
      <c r="U7043" s="38"/>
      <c r="AA7043" s="9"/>
      <c r="AB7043" s="366"/>
    </row>
    <row r="7044" spans="15:28">
      <c r="O7044" s="177"/>
      <c r="P7044" s="38"/>
      <c r="Q7044" s="38"/>
      <c r="R7044" s="178"/>
      <c r="S7044" s="38"/>
      <c r="T7044" s="178"/>
      <c r="U7044" s="38"/>
      <c r="AA7044" s="9"/>
      <c r="AB7044" s="366"/>
    </row>
    <row r="7045" spans="15:28">
      <c r="O7045" s="177"/>
      <c r="P7045" s="38"/>
      <c r="Q7045" s="38"/>
      <c r="R7045" s="178"/>
      <c r="S7045" s="38"/>
      <c r="T7045" s="178"/>
      <c r="U7045" s="38"/>
      <c r="AA7045" s="9"/>
      <c r="AB7045" s="366"/>
    </row>
    <row r="7046" spans="15:28">
      <c r="O7046" s="177"/>
      <c r="P7046" s="38"/>
      <c r="Q7046" s="38"/>
      <c r="R7046" s="178"/>
      <c r="S7046" s="38"/>
      <c r="T7046" s="178"/>
      <c r="U7046" s="38"/>
      <c r="AA7046" s="9"/>
      <c r="AB7046" s="366"/>
    </row>
    <row r="7047" spans="15:28">
      <c r="O7047" s="177"/>
      <c r="P7047" s="38"/>
      <c r="Q7047" s="38"/>
      <c r="R7047" s="178"/>
      <c r="S7047" s="38"/>
      <c r="T7047" s="178"/>
      <c r="U7047" s="38"/>
      <c r="AA7047" s="9"/>
      <c r="AB7047" s="366"/>
    </row>
    <row r="7048" spans="15:28">
      <c r="O7048" s="177"/>
      <c r="P7048" s="38"/>
      <c r="Q7048" s="38"/>
      <c r="R7048" s="178"/>
      <c r="S7048" s="38"/>
      <c r="T7048" s="178"/>
      <c r="U7048" s="38"/>
      <c r="AA7048" s="9"/>
      <c r="AB7048" s="366"/>
    </row>
    <row r="7049" spans="15:28">
      <c r="O7049" s="177"/>
      <c r="P7049" s="38"/>
      <c r="Q7049" s="38"/>
      <c r="R7049" s="178"/>
      <c r="S7049" s="38"/>
      <c r="T7049" s="178"/>
      <c r="U7049" s="38"/>
      <c r="AA7049" s="9"/>
      <c r="AB7049" s="366"/>
    </row>
    <row r="7050" spans="15:28">
      <c r="O7050" s="177"/>
      <c r="P7050" s="38"/>
      <c r="Q7050" s="38"/>
      <c r="R7050" s="178"/>
      <c r="S7050" s="38"/>
      <c r="T7050" s="178"/>
      <c r="U7050" s="38"/>
      <c r="AA7050" s="9"/>
      <c r="AB7050" s="366"/>
    </row>
    <row r="7051" spans="15:28">
      <c r="O7051" s="177"/>
      <c r="P7051" s="38"/>
      <c r="Q7051" s="38"/>
      <c r="R7051" s="178"/>
      <c r="S7051" s="38"/>
      <c r="T7051" s="178"/>
      <c r="U7051" s="38"/>
      <c r="AA7051" s="9"/>
      <c r="AB7051" s="366"/>
    </row>
    <row r="7052" spans="15:28">
      <c r="O7052" s="177"/>
      <c r="P7052" s="38"/>
      <c r="Q7052" s="38"/>
      <c r="R7052" s="178"/>
      <c r="S7052" s="38"/>
      <c r="T7052" s="178"/>
      <c r="U7052" s="38"/>
      <c r="AA7052" s="9"/>
      <c r="AB7052" s="366"/>
    </row>
    <row r="7053" spans="15:28">
      <c r="O7053" s="177"/>
      <c r="P7053" s="38"/>
      <c r="Q7053" s="38"/>
      <c r="R7053" s="178"/>
      <c r="S7053" s="38"/>
      <c r="T7053" s="178"/>
      <c r="U7053" s="38"/>
      <c r="AA7053" s="9"/>
      <c r="AB7053" s="366"/>
    </row>
    <row r="7054" spans="15:28">
      <c r="O7054" s="177"/>
      <c r="P7054" s="38"/>
      <c r="Q7054" s="38"/>
      <c r="R7054" s="178"/>
      <c r="S7054" s="38"/>
      <c r="T7054" s="178"/>
      <c r="U7054" s="38"/>
      <c r="AA7054" s="9"/>
      <c r="AB7054" s="366"/>
    </row>
    <row r="7055" spans="15:28">
      <c r="O7055" s="177"/>
      <c r="P7055" s="38"/>
      <c r="Q7055" s="38"/>
      <c r="R7055" s="178"/>
      <c r="S7055" s="38"/>
      <c r="T7055" s="178"/>
      <c r="U7055" s="38"/>
      <c r="AA7055" s="9"/>
      <c r="AB7055" s="366"/>
    </row>
    <row r="7056" spans="15:28">
      <c r="O7056" s="177"/>
      <c r="P7056" s="38"/>
      <c r="Q7056" s="38"/>
      <c r="R7056" s="178"/>
      <c r="S7056" s="38"/>
      <c r="T7056" s="178"/>
      <c r="U7056" s="38"/>
      <c r="AA7056" s="9"/>
      <c r="AB7056" s="366"/>
    </row>
    <row r="7057" spans="15:28">
      <c r="O7057" s="177"/>
      <c r="P7057" s="38"/>
      <c r="Q7057" s="38"/>
      <c r="R7057" s="178"/>
      <c r="S7057" s="38"/>
      <c r="T7057" s="178"/>
      <c r="U7057" s="38"/>
      <c r="AA7057" s="9"/>
      <c r="AB7057" s="366"/>
    </row>
    <row r="7058" spans="15:28">
      <c r="O7058" s="177"/>
      <c r="P7058" s="38"/>
      <c r="Q7058" s="38"/>
      <c r="R7058" s="178"/>
      <c r="S7058" s="38"/>
      <c r="T7058" s="178"/>
      <c r="U7058" s="38"/>
      <c r="AA7058" s="9"/>
      <c r="AB7058" s="366"/>
    </row>
    <row r="7059" spans="15:28">
      <c r="O7059" s="177"/>
      <c r="P7059" s="38"/>
      <c r="Q7059" s="38"/>
      <c r="R7059" s="178"/>
      <c r="S7059" s="38"/>
      <c r="T7059" s="178"/>
      <c r="U7059" s="38"/>
      <c r="AA7059" s="9"/>
      <c r="AB7059" s="366"/>
    </row>
    <row r="7060" spans="15:28">
      <c r="O7060" s="177"/>
      <c r="P7060" s="38"/>
      <c r="Q7060" s="38"/>
      <c r="R7060" s="178"/>
      <c r="S7060" s="38"/>
      <c r="T7060" s="178"/>
      <c r="U7060" s="38"/>
      <c r="AA7060" s="9"/>
      <c r="AB7060" s="366"/>
    </row>
    <row r="7061" spans="15:28">
      <c r="O7061" s="177"/>
      <c r="P7061" s="38"/>
      <c r="Q7061" s="38"/>
      <c r="R7061" s="178"/>
      <c r="S7061" s="38"/>
      <c r="T7061" s="178"/>
      <c r="U7061" s="38"/>
      <c r="AA7061" s="9"/>
      <c r="AB7061" s="366"/>
    </row>
    <row r="7062" spans="15:28">
      <c r="O7062" s="177"/>
      <c r="P7062" s="38"/>
      <c r="Q7062" s="38"/>
      <c r="R7062" s="178"/>
      <c r="S7062" s="38"/>
      <c r="T7062" s="178"/>
      <c r="U7062" s="38"/>
      <c r="AA7062" s="9"/>
      <c r="AB7062" s="366"/>
    </row>
    <row r="7063" spans="15:28">
      <c r="O7063" s="177"/>
      <c r="P7063" s="38"/>
      <c r="Q7063" s="38"/>
      <c r="R7063" s="178"/>
      <c r="S7063" s="38"/>
      <c r="T7063" s="178"/>
      <c r="U7063" s="38"/>
      <c r="AA7063" s="9"/>
      <c r="AB7063" s="366"/>
    </row>
    <row r="7064" spans="15:28">
      <c r="O7064" s="177"/>
      <c r="P7064" s="38"/>
      <c r="Q7064" s="38"/>
      <c r="R7064" s="178"/>
      <c r="S7064" s="38"/>
      <c r="T7064" s="178"/>
      <c r="U7064" s="38"/>
      <c r="AA7064" s="9"/>
      <c r="AB7064" s="366"/>
    </row>
    <row r="7065" spans="15:28">
      <c r="O7065" s="177"/>
      <c r="P7065" s="38"/>
      <c r="Q7065" s="38"/>
      <c r="R7065" s="178"/>
      <c r="S7065" s="38"/>
      <c r="T7065" s="178"/>
      <c r="U7065" s="38"/>
      <c r="AA7065" s="9"/>
      <c r="AB7065" s="366"/>
    </row>
    <row r="7066" spans="15:28">
      <c r="O7066" s="177"/>
      <c r="P7066" s="38"/>
      <c r="Q7066" s="38"/>
      <c r="R7066" s="178"/>
      <c r="S7066" s="38"/>
      <c r="T7066" s="178"/>
      <c r="U7066" s="38"/>
      <c r="AA7066" s="9"/>
      <c r="AB7066" s="366"/>
    </row>
    <row r="7067" spans="15:28">
      <c r="O7067" s="177"/>
      <c r="P7067" s="38"/>
      <c r="Q7067" s="38"/>
      <c r="R7067" s="178"/>
      <c r="S7067" s="38"/>
      <c r="T7067" s="178"/>
      <c r="U7067" s="38"/>
      <c r="AA7067" s="9"/>
      <c r="AB7067" s="366"/>
    </row>
    <row r="7068" spans="15:28">
      <c r="O7068" s="177"/>
      <c r="P7068" s="38"/>
      <c r="Q7068" s="38"/>
      <c r="R7068" s="178"/>
      <c r="S7068" s="38"/>
      <c r="T7068" s="178"/>
      <c r="U7068" s="38"/>
      <c r="AA7068" s="9"/>
      <c r="AB7068" s="366"/>
    </row>
    <row r="7069" spans="15:28">
      <c r="O7069" s="177"/>
      <c r="P7069" s="38"/>
      <c r="Q7069" s="38"/>
      <c r="R7069" s="178"/>
      <c r="S7069" s="38"/>
      <c r="T7069" s="178"/>
      <c r="U7069" s="38"/>
      <c r="AA7069" s="9"/>
      <c r="AB7069" s="366"/>
    </row>
    <row r="7070" spans="15:28">
      <c r="O7070" s="177"/>
      <c r="P7070" s="38"/>
      <c r="Q7070" s="38"/>
      <c r="R7070" s="178"/>
      <c r="S7070" s="38"/>
      <c r="T7070" s="178"/>
      <c r="U7070" s="38"/>
      <c r="AA7070" s="9"/>
      <c r="AB7070" s="366"/>
    </row>
    <row r="7071" spans="15:28">
      <c r="O7071" s="177"/>
      <c r="P7071" s="38"/>
      <c r="Q7071" s="38"/>
      <c r="R7071" s="178"/>
      <c r="S7071" s="38"/>
      <c r="T7071" s="178"/>
      <c r="U7071" s="38"/>
      <c r="AA7071" s="9"/>
      <c r="AB7071" s="366"/>
    </row>
    <row r="7072" spans="15:28">
      <c r="O7072" s="177"/>
      <c r="P7072" s="38"/>
      <c r="Q7072" s="38"/>
      <c r="R7072" s="178"/>
      <c r="S7072" s="38"/>
      <c r="T7072" s="178"/>
      <c r="U7072" s="38"/>
      <c r="AA7072" s="9"/>
      <c r="AB7072" s="366"/>
    </row>
    <row r="7073" spans="15:28">
      <c r="O7073" s="177"/>
      <c r="P7073" s="38"/>
      <c r="Q7073" s="38"/>
      <c r="R7073" s="178"/>
      <c r="S7073" s="38"/>
      <c r="T7073" s="178"/>
      <c r="U7073" s="38"/>
      <c r="AA7073" s="9"/>
      <c r="AB7073" s="366"/>
    </row>
    <row r="7074" spans="15:28">
      <c r="O7074" s="177"/>
      <c r="P7074" s="38"/>
      <c r="Q7074" s="38"/>
      <c r="R7074" s="178"/>
      <c r="S7074" s="38"/>
      <c r="T7074" s="178"/>
      <c r="U7074" s="38"/>
      <c r="AA7074" s="9"/>
      <c r="AB7074" s="366"/>
    </row>
    <row r="7075" spans="15:28">
      <c r="O7075" s="177"/>
      <c r="P7075" s="38"/>
      <c r="Q7075" s="38"/>
      <c r="R7075" s="178"/>
      <c r="S7075" s="38"/>
      <c r="T7075" s="178"/>
      <c r="U7075" s="38"/>
      <c r="AA7075" s="9"/>
      <c r="AB7075" s="366"/>
    </row>
    <row r="7076" spans="15:28">
      <c r="O7076" s="177"/>
      <c r="P7076" s="38"/>
      <c r="Q7076" s="38"/>
      <c r="R7076" s="178"/>
      <c r="S7076" s="38"/>
      <c r="T7076" s="178"/>
      <c r="U7076" s="38"/>
      <c r="AA7076" s="9"/>
      <c r="AB7076" s="366"/>
    </row>
    <row r="7077" spans="15:28">
      <c r="O7077" s="177"/>
      <c r="P7077" s="38"/>
      <c r="Q7077" s="38"/>
      <c r="R7077" s="178"/>
      <c r="S7077" s="38"/>
      <c r="T7077" s="178"/>
      <c r="U7077" s="38"/>
      <c r="AA7077" s="9"/>
      <c r="AB7077" s="366"/>
    </row>
    <row r="7078" spans="15:28">
      <c r="O7078" s="177"/>
      <c r="P7078" s="38"/>
      <c r="Q7078" s="38"/>
      <c r="R7078" s="178"/>
      <c r="S7078" s="38"/>
      <c r="T7078" s="178"/>
      <c r="U7078" s="38"/>
      <c r="AA7078" s="9"/>
      <c r="AB7078" s="366"/>
    </row>
    <row r="7079" spans="15:28">
      <c r="O7079" s="177"/>
      <c r="P7079" s="38"/>
      <c r="Q7079" s="38"/>
      <c r="R7079" s="178"/>
      <c r="S7079" s="38"/>
      <c r="T7079" s="178"/>
      <c r="U7079" s="38"/>
      <c r="AA7079" s="9"/>
      <c r="AB7079" s="366"/>
    </row>
    <row r="7080" spans="15:28">
      <c r="O7080" s="177"/>
      <c r="P7080" s="38"/>
      <c r="Q7080" s="38"/>
      <c r="R7080" s="178"/>
      <c r="S7080" s="38"/>
      <c r="T7080" s="178"/>
      <c r="U7080" s="38"/>
      <c r="AA7080" s="9"/>
      <c r="AB7080" s="366"/>
    </row>
    <row r="7081" spans="15:28">
      <c r="O7081" s="177"/>
      <c r="P7081" s="38"/>
      <c r="Q7081" s="38"/>
      <c r="R7081" s="178"/>
      <c r="S7081" s="38"/>
      <c r="T7081" s="178"/>
      <c r="U7081" s="38"/>
      <c r="AA7081" s="9"/>
      <c r="AB7081" s="366"/>
    </row>
    <row r="7082" spans="15:28">
      <c r="O7082" s="177"/>
      <c r="P7082" s="38"/>
      <c r="Q7082" s="38"/>
      <c r="R7082" s="178"/>
      <c r="S7082" s="38"/>
      <c r="T7082" s="178"/>
      <c r="U7082" s="38"/>
      <c r="AA7082" s="9"/>
      <c r="AB7082" s="366"/>
    </row>
    <row r="7083" spans="15:28">
      <c r="O7083" s="177"/>
      <c r="P7083" s="38"/>
      <c r="Q7083" s="38"/>
      <c r="R7083" s="178"/>
      <c r="S7083" s="38"/>
      <c r="T7083" s="178"/>
      <c r="U7083" s="38"/>
      <c r="AA7083" s="9"/>
      <c r="AB7083" s="366"/>
    </row>
    <row r="7084" spans="15:28">
      <c r="O7084" s="177"/>
      <c r="P7084" s="38"/>
      <c r="Q7084" s="38"/>
      <c r="R7084" s="178"/>
      <c r="S7084" s="38"/>
      <c r="T7084" s="178"/>
      <c r="U7084" s="38"/>
      <c r="AA7084" s="9"/>
      <c r="AB7084" s="366"/>
    </row>
    <row r="7085" spans="15:28">
      <c r="O7085" s="177"/>
      <c r="P7085" s="38"/>
      <c r="Q7085" s="38"/>
      <c r="R7085" s="178"/>
      <c r="S7085" s="38"/>
      <c r="T7085" s="178"/>
      <c r="U7085" s="38"/>
      <c r="AA7085" s="9"/>
      <c r="AB7085" s="366"/>
    </row>
    <row r="7086" spans="15:28">
      <c r="O7086" s="177"/>
      <c r="P7086" s="38"/>
      <c r="Q7086" s="38"/>
      <c r="R7086" s="178"/>
      <c r="S7086" s="38"/>
      <c r="T7086" s="178"/>
      <c r="U7086" s="38"/>
      <c r="AA7086" s="9"/>
      <c r="AB7086" s="366"/>
    </row>
    <row r="7087" spans="15:28">
      <c r="O7087" s="177"/>
      <c r="P7087" s="38"/>
      <c r="Q7087" s="38"/>
      <c r="R7087" s="178"/>
      <c r="S7087" s="38"/>
      <c r="T7087" s="178"/>
      <c r="U7087" s="38"/>
      <c r="AA7087" s="9"/>
      <c r="AB7087" s="366"/>
    </row>
    <row r="7088" spans="15:28">
      <c r="O7088" s="177"/>
      <c r="P7088" s="38"/>
      <c r="Q7088" s="38"/>
      <c r="R7088" s="178"/>
      <c r="S7088" s="38"/>
      <c r="T7088" s="178"/>
      <c r="U7088" s="38"/>
      <c r="AA7088" s="9"/>
      <c r="AB7088" s="366"/>
    </row>
    <row r="7089" spans="15:28">
      <c r="O7089" s="177"/>
      <c r="P7089" s="38"/>
      <c r="Q7089" s="38"/>
      <c r="R7089" s="178"/>
      <c r="S7089" s="38"/>
      <c r="T7089" s="178"/>
      <c r="U7089" s="38"/>
      <c r="AA7089" s="9"/>
      <c r="AB7089" s="366"/>
    </row>
    <row r="7090" spans="15:28">
      <c r="O7090" s="177"/>
      <c r="P7090" s="38"/>
      <c r="Q7090" s="38"/>
      <c r="R7090" s="178"/>
      <c r="S7090" s="38"/>
      <c r="T7090" s="178"/>
      <c r="U7090" s="38"/>
      <c r="AA7090" s="9"/>
      <c r="AB7090" s="366"/>
    </row>
    <row r="7091" spans="15:28">
      <c r="O7091" s="177"/>
      <c r="P7091" s="38"/>
      <c r="Q7091" s="38"/>
      <c r="R7091" s="178"/>
      <c r="S7091" s="38"/>
      <c r="T7091" s="178"/>
      <c r="U7091" s="38"/>
      <c r="AA7091" s="9"/>
      <c r="AB7091" s="366"/>
    </row>
    <row r="7092" spans="15:28">
      <c r="O7092" s="177"/>
      <c r="P7092" s="38"/>
      <c r="Q7092" s="38"/>
      <c r="R7092" s="178"/>
      <c r="S7092" s="38"/>
      <c r="T7092" s="178"/>
      <c r="U7092" s="38"/>
      <c r="AA7092" s="9"/>
      <c r="AB7092" s="366"/>
    </row>
    <row r="7093" spans="15:28">
      <c r="O7093" s="177"/>
      <c r="P7093" s="38"/>
      <c r="Q7093" s="38"/>
      <c r="R7093" s="178"/>
      <c r="S7093" s="38"/>
      <c r="T7093" s="178"/>
      <c r="U7093" s="38"/>
      <c r="AA7093" s="9"/>
      <c r="AB7093" s="366"/>
    </row>
    <row r="7094" spans="15:28">
      <c r="O7094" s="177"/>
      <c r="P7094" s="38"/>
      <c r="Q7094" s="38"/>
      <c r="R7094" s="178"/>
      <c r="S7094" s="38"/>
      <c r="T7094" s="178"/>
      <c r="U7094" s="38"/>
      <c r="AA7094" s="9"/>
      <c r="AB7094" s="366"/>
    </row>
    <row r="7095" spans="15:28">
      <c r="O7095" s="177"/>
      <c r="P7095" s="38"/>
      <c r="Q7095" s="38"/>
      <c r="R7095" s="178"/>
      <c r="S7095" s="38"/>
      <c r="T7095" s="178"/>
      <c r="U7095" s="38"/>
      <c r="AA7095" s="9"/>
      <c r="AB7095" s="366"/>
    </row>
    <row r="7096" spans="15:28">
      <c r="O7096" s="177"/>
      <c r="P7096" s="38"/>
      <c r="Q7096" s="38"/>
      <c r="R7096" s="178"/>
      <c r="S7096" s="38"/>
      <c r="T7096" s="178"/>
      <c r="U7096" s="38"/>
      <c r="AA7096" s="9"/>
      <c r="AB7096" s="366"/>
    </row>
    <row r="7097" spans="15:28">
      <c r="O7097" s="177"/>
      <c r="P7097" s="38"/>
      <c r="Q7097" s="38"/>
      <c r="R7097" s="178"/>
      <c r="S7097" s="38"/>
      <c r="T7097" s="178"/>
      <c r="U7097" s="38"/>
      <c r="AA7097" s="9"/>
      <c r="AB7097" s="366"/>
    </row>
    <row r="7098" spans="15:28">
      <c r="O7098" s="177"/>
      <c r="P7098" s="38"/>
      <c r="Q7098" s="38"/>
      <c r="R7098" s="178"/>
      <c r="S7098" s="38"/>
      <c r="T7098" s="178"/>
      <c r="U7098" s="38"/>
      <c r="AA7098" s="9"/>
      <c r="AB7098" s="366"/>
    </row>
    <row r="7099" spans="15:28">
      <c r="O7099" s="177"/>
      <c r="P7099" s="38"/>
      <c r="Q7099" s="38"/>
      <c r="R7099" s="178"/>
      <c r="S7099" s="38"/>
      <c r="T7099" s="178"/>
      <c r="U7099" s="38"/>
      <c r="AA7099" s="9"/>
      <c r="AB7099" s="366"/>
    </row>
    <row r="7100" spans="15:28">
      <c r="O7100" s="177"/>
      <c r="P7100" s="38"/>
      <c r="Q7100" s="38"/>
      <c r="R7100" s="178"/>
      <c r="S7100" s="38"/>
      <c r="T7100" s="178"/>
      <c r="U7100" s="38"/>
      <c r="AA7100" s="9"/>
      <c r="AB7100" s="366"/>
    </row>
    <row r="7101" spans="15:28">
      <c r="O7101" s="177"/>
      <c r="P7101" s="38"/>
      <c r="Q7101" s="38"/>
      <c r="R7101" s="178"/>
      <c r="S7101" s="38"/>
      <c r="T7101" s="178"/>
      <c r="U7101" s="38"/>
      <c r="AA7101" s="9"/>
      <c r="AB7101" s="366"/>
    </row>
    <row r="7102" spans="15:28">
      <c r="O7102" s="177"/>
      <c r="P7102" s="38"/>
      <c r="Q7102" s="38"/>
      <c r="R7102" s="178"/>
      <c r="S7102" s="38"/>
      <c r="T7102" s="178"/>
      <c r="U7102" s="38"/>
      <c r="AA7102" s="9"/>
      <c r="AB7102" s="366"/>
    </row>
    <row r="7103" spans="15:28">
      <c r="O7103" s="177"/>
      <c r="P7103" s="38"/>
      <c r="Q7103" s="38"/>
      <c r="R7103" s="178"/>
      <c r="S7103" s="38"/>
      <c r="T7103" s="178"/>
      <c r="U7103" s="38"/>
      <c r="AA7103" s="9"/>
      <c r="AB7103" s="366"/>
    </row>
    <row r="7104" spans="15:28">
      <c r="O7104" s="177"/>
      <c r="P7104" s="38"/>
      <c r="Q7104" s="38"/>
      <c r="R7104" s="178"/>
      <c r="S7104" s="38"/>
      <c r="T7104" s="178"/>
      <c r="U7104" s="38"/>
      <c r="AA7104" s="9"/>
      <c r="AB7104" s="366"/>
    </row>
    <row r="7105" spans="15:28">
      <c r="O7105" s="177"/>
      <c r="P7105" s="38"/>
      <c r="Q7105" s="38"/>
      <c r="R7105" s="178"/>
      <c r="S7105" s="38"/>
      <c r="T7105" s="178"/>
      <c r="U7105" s="38"/>
      <c r="AA7105" s="9"/>
      <c r="AB7105" s="366"/>
    </row>
    <row r="7106" spans="15:28">
      <c r="O7106" s="177"/>
      <c r="P7106" s="38"/>
      <c r="Q7106" s="38"/>
      <c r="R7106" s="178"/>
      <c r="S7106" s="38"/>
      <c r="T7106" s="178"/>
      <c r="U7106" s="38"/>
      <c r="AA7106" s="9"/>
      <c r="AB7106" s="366"/>
    </row>
    <row r="7107" spans="15:28">
      <c r="O7107" s="177"/>
      <c r="P7107" s="38"/>
      <c r="Q7107" s="38"/>
      <c r="R7107" s="178"/>
      <c r="S7107" s="38"/>
      <c r="T7107" s="178"/>
      <c r="U7107" s="38"/>
      <c r="AA7107" s="9"/>
      <c r="AB7107" s="366"/>
    </row>
    <row r="7108" spans="15:28">
      <c r="O7108" s="177"/>
      <c r="P7108" s="38"/>
      <c r="Q7108" s="38"/>
      <c r="R7108" s="178"/>
      <c r="S7108" s="38"/>
      <c r="T7108" s="178"/>
      <c r="U7108" s="38"/>
      <c r="AA7108" s="9"/>
      <c r="AB7108" s="366"/>
    </row>
    <row r="7109" spans="15:28">
      <c r="O7109" s="177"/>
      <c r="P7109" s="38"/>
      <c r="Q7109" s="38"/>
      <c r="R7109" s="178"/>
      <c r="S7109" s="38"/>
      <c r="T7109" s="178"/>
      <c r="U7109" s="38"/>
      <c r="AA7109" s="9"/>
      <c r="AB7109" s="366"/>
    </row>
    <row r="7110" spans="15:28">
      <c r="O7110" s="177"/>
      <c r="P7110" s="38"/>
      <c r="Q7110" s="38"/>
      <c r="R7110" s="178"/>
      <c r="S7110" s="38"/>
      <c r="T7110" s="178"/>
      <c r="U7110" s="38"/>
      <c r="AA7110" s="9"/>
      <c r="AB7110" s="366"/>
    </row>
    <row r="7111" spans="15:28">
      <c r="O7111" s="177"/>
      <c r="P7111" s="38"/>
      <c r="Q7111" s="38"/>
      <c r="R7111" s="178"/>
      <c r="S7111" s="38"/>
      <c r="T7111" s="178"/>
      <c r="U7111" s="38"/>
      <c r="AA7111" s="9"/>
      <c r="AB7111" s="366"/>
    </row>
    <row r="7112" spans="15:28">
      <c r="O7112" s="177"/>
      <c r="P7112" s="38"/>
      <c r="Q7112" s="38"/>
      <c r="R7112" s="178"/>
      <c r="S7112" s="38"/>
      <c r="T7112" s="178"/>
      <c r="U7112" s="38"/>
      <c r="AA7112" s="9"/>
      <c r="AB7112" s="366"/>
    </row>
    <row r="7113" spans="15:28">
      <c r="O7113" s="177"/>
      <c r="P7113" s="38"/>
      <c r="Q7113" s="38"/>
      <c r="R7113" s="178"/>
      <c r="S7113" s="38"/>
      <c r="T7113" s="178"/>
      <c r="U7113" s="38"/>
      <c r="AA7113" s="9"/>
      <c r="AB7113" s="366"/>
    </row>
    <row r="7114" spans="15:28">
      <c r="O7114" s="177"/>
      <c r="P7114" s="38"/>
      <c r="Q7114" s="38"/>
      <c r="R7114" s="178"/>
      <c r="S7114" s="38"/>
      <c r="T7114" s="178"/>
      <c r="U7114" s="38"/>
      <c r="AA7114" s="9"/>
      <c r="AB7114" s="366"/>
    </row>
    <row r="7115" spans="15:28">
      <c r="O7115" s="177"/>
      <c r="P7115" s="38"/>
      <c r="Q7115" s="38"/>
      <c r="R7115" s="178"/>
      <c r="S7115" s="38"/>
      <c r="T7115" s="178"/>
      <c r="U7115" s="38"/>
      <c r="AA7115" s="9"/>
      <c r="AB7115" s="366"/>
    </row>
    <row r="7116" spans="15:28">
      <c r="O7116" s="177"/>
      <c r="P7116" s="38"/>
      <c r="Q7116" s="38"/>
      <c r="R7116" s="178"/>
      <c r="S7116" s="38"/>
      <c r="T7116" s="178"/>
      <c r="U7116" s="38"/>
      <c r="AA7116" s="9"/>
      <c r="AB7116" s="366"/>
    </row>
    <row r="7117" spans="15:28">
      <c r="O7117" s="177"/>
      <c r="P7117" s="38"/>
      <c r="Q7117" s="38"/>
      <c r="R7117" s="178"/>
      <c r="S7117" s="38"/>
      <c r="T7117" s="178"/>
      <c r="U7117" s="38"/>
      <c r="AA7117" s="9"/>
      <c r="AB7117" s="366"/>
    </row>
    <row r="7118" spans="15:28">
      <c r="O7118" s="177"/>
      <c r="P7118" s="38"/>
      <c r="Q7118" s="38"/>
      <c r="R7118" s="178"/>
      <c r="S7118" s="38"/>
      <c r="T7118" s="178"/>
      <c r="U7118" s="38"/>
      <c r="AA7118" s="9"/>
      <c r="AB7118" s="366"/>
    </row>
    <row r="7119" spans="15:28">
      <c r="O7119" s="177"/>
      <c r="P7119" s="38"/>
      <c r="Q7119" s="38"/>
      <c r="R7119" s="178"/>
      <c r="S7119" s="38"/>
      <c r="T7119" s="178"/>
      <c r="U7119" s="38"/>
      <c r="AA7119" s="9"/>
      <c r="AB7119" s="366"/>
    </row>
    <row r="7120" spans="15:28">
      <c r="O7120" s="177"/>
      <c r="P7120" s="38"/>
      <c r="Q7120" s="38"/>
      <c r="R7120" s="178"/>
      <c r="S7120" s="38"/>
      <c r="T7120" s="178"/>
      <c r="U7120" s="38"/>
      <c r="AA7120" s="9"/>
      <c r="AB7120" s="366"/>
    </row>
    <row r="7121" spans="15:28">
      <c r="O7121" s="177"/>
      <c r="P7121" s="38"/>
      <c r="Q7121" s="38"/>
      <c r="R7121" s="178"/>
      <c r="S7121" s="38"/>
      <c r="T7121" s="178"/>
      <c r="U7121" s="38"/>
      <c r="AA7121" s="9"/>
      <c r="AB7121" s="366"/>
    </row>
    <row r="7122" spans="15:28">
      <c r="O7122" s="177"/>
      <c r="P7122" s="38"/>
      <c r="Q7122" s="38"/>
      <c r="R7122" s="178"/>
      <c r="S7122" s="38"/>
      <c r="T7122" s="178"/>
      <c r="U7122" s="38"/>
      <c r="AA7122" s="9"/>
      <c r="AB7122" s="366"/>
    </row>
    <row r="7123" spans="15:28">
      <c r="O7123" s="177"/>
      <c r="P7123" s="38"/>
      <c r="Q7123" s="38"/>
      <c r="R7123" s="178"/>
      <c r="S7123" s="38"/>
      <c r="T7123" s="178"/>
      <c r="U7123" s="38"/>
      <c r="AA7123" s="9"/>
      <c r="AB7123" s="366"/>
    </row>
    <row r="7124" spans="15:28">
      <c r="O7124" s="177"/>
      <c r="P7124" s="38"/>
      <c r="Q7124" s="38"/>
      <c r="R7124" s="178"/>
      <c r="S7124" s="38"/>
      <c r="T7124" s="178"/>
      <c r="U7124" s="38"/>
      <c r="AA7124" s="9"/>
      <c r="AB7124" s="366"/>
    </row>
    <row r="7125" spans="15:28">
      <c r="O7125" s="177"/>
      <c r="P7125" s="38"/>
      <c r="Q7125" s="38"/>
      <c r="R7125" s="178"/>
      <c r="S7125" s="38"/>
      <c r="T7125" s="178"/>
      <c r="U7125" s="38"/>
      <c r="AA7125" s="9"/>
      <c r="AB7125" s="366"/>
    </row>
    <row r="7126" spans="15:28">
      <c r="O7126" s="177"/>
      <c r="P7126" s="38"/>
      <c r="Q7126" s="38"/>
      <c r="R7126" s="178"/>
      <c r="S7126" s="38"/>
      <c r="T7126" s="178"/>
      <c r="U7126" s="38"/>
      <c r="AA7126" s="9"/>
      <c r="AB7126" s="366"/>
    </row>
    <row r="7127" spans="15:28">
      <c r="O7127" s="177"/>
      <c r="P7127" s="38"/>
      <c r="Q7127" s="38"/>
      <c r="R7127" s="178"/>
      <c r="S7127" s="38"/>
      <c r="T7127" s="178"/>
      <c r="U7127" s="38"/>
      <c r="AA7127" s="9"/>
      <c r="AB7127" s="366"/>
    </row>
    <row r="7128" spans="15:28">
      <c r="O7128" s="177"/>
      <c r="P7128" s="38"/>
      <c r="Q7128" s="38"/>
      <c r="R7128" s="178"/>
      <c r="S7128" s="38"/>
      <c r="T7128" s="178"/>
      <c r="U7128" s="38"/>
      <c r="AA7128" s="9"/>
      <c r="AB7128" s="366"/>
    </row>
    <row r="7129" spans="15:28">
      <c r="O7129" s="177"/>
      <c r="P7129" s="38"/>
      <c r="Q7129" s="38"/>
      <c r="R7129" s="178"/>
      <c r="S7129" s="38"/>
      <c r="T7129" s="178"/>
      <c r="U7129" s="38"/>
      <c r="AA7129" s="9"/>
      <c r="AB7129" s="366"/>
    </row>
    <row r="7130" spans="15:28">
      <c r="O7130" s="177"/>
      <c r="P7130" s="38"/>
      <c r="Q7130" s="38"/>
      <c r="R7130" s="178"/>
      <c r="S7130" s="38"/>
      <c r="T7130" s="178"/>
      <c r="U7130" s="38"/>
      <c r="AA7130" s="9"/>
      <c r="AB7130" s="366"/>
    </row>
    <row r="7131" spans="15:28">
      <c r="O7131" s="177"/>
      <c r="P7131" s="38"/>
      <c r="Q7131" s="38"/>
      <c r="R7131" s="178"/>
      <c r="S7131" s="38"/>
      <c r="T7131" s="178"/>
      <c r="U7131" s="38"/>
      <c r="AA7131" s="9"/>
      <c r="AB7131" s="366"/>
    </row>
    <row r="7132" spans="15:28">
      <c r="O7132" s="177"/>
      <c r="P7132" s="38"/>
      <c r="Q7132" s="38"/>
      <c r="R7132" s="178"/>
      <c r="S7132" s="38"/>
      <c r="T7132" s="178"/>
      <c r="U7132" s="38"/>
      <c r="AA7132" s="9"/>
      <c r="AB7132" s="366"/>
    </row>
    <row r="7133" spans="15:28">
      <c r="O7133" s="177"/>
      <c r="P7133" s="38"/>
      <c r="Q7133" s="38"/>
      <c r="R7133" s="178"/>
      <c r="S7133" s="38"/>
      <c r="T7133" s="178"/>
      <c r="U7133" s="38"/>
      <c r="AA7133" s="9"/>
      <c r="AB7133" s="366"/>
    </row>
    <row r="7134" spans="15:28">
      <c r="O7134" s="177"/>
      <c r="P7134" s="38"/>
      <c r="Q7134" s="38"/>
      <c r="R7134" s="178"/>
      <c r="S7134" s="38"/>
      <c r="T7134" s="178"/>
      <c r="U7134" s="38"/>
      <c r="AA7134" s="9"/>
      <c r="AB7134" s="366"/>
    </row>
    <row r="7135" spans="15:28">
      <c r="O7135" s="177"/>
      <c r="P7135" s="38"/>
      <c r="Q7135" s="38"/>
      <c r="R7135" s="178"/>
      <c r="S7135" s="38"/>
      <c r="T7135" s="178"/>
      <c r="U7135" s="38"/>
      <c r="AA7135" s="9"/>
      <c r="AB7135" s="366"/>
    </row>
    <row r="7136" spans="15:28">
      <c r="O7136" s="177"/>
      <c r="P7136" s="38"/>
      <c r="Q7136" s="38"/>
      <c r="R7136" s="178"/>
      <c r="S7136" s="38"/>
      <c r="T7136" s="178"/>
      <c r="U7136" s="38"/>
      <c r="AA7136" s="9"/>
      <c r="AB7136" s="366"/>
    </row>
    <row r="7137" spans="15:28">
      <c r="O7137" s="177"/>
      <c r="P7137" s="38"/>
      <c r="Q7137" s="38"/>
      <c r="R7137" s="178"/>
      <c r="S7137" s="38"/>
      <c r="T7137" s="178"/>
      <c r="U7137" s="38"/>
      <c r="AA7137" s="9"/>
      <c r="AB7137" s="366"/>
    </row>
    <row r="7138" spans="15:28">
      <c r="O7138" s="177"/>
      <c r="P7138" s="38"/>
      <c r="Q7138" s="38"/>
      <c r="R7138" s="178"/>
      <c r="S7138" s="38"/>
      <c r="T7138" s="178"/>
      <c r="U7138" s="38"/>
      <c r="AA7138" s="9"/>
      <c r="AB7138" s="366"/>
    </row>
    <row r="7139" spans="15:28">
      <c r="O7139" s="177"/>
      <c r="P7139" s="38"/>
      <c r="Q7139" s="38"/>
      <c r="R7139" s="178"/>
      <c r="S7139" s="38"/>
      <c r="T7139" s="178"/>
      <c r="U7139" s="38"/>
      <c r="AA7139" s="9"/>
      <c r="AB7139" s="366"/>
    </row>
    <row r="7140" spans="15:28">
      <c r="O7140" s="177"/>
      <c r="P7140" s="38"/>
      <c r="Q7140" s="38"/>
      <c r="R7140" s="178"/>
      <c r="S7140" s="38"/>
      <c r="T7140" s="178"/>
      <c r="U7140" s="38"/>
      <c r="AA7140" s="9"/>
      <c r="AB7140" s="366"/>
    </row>
    <row r="7141" spans="15:28">
      <c r="O7141" s="177"/>
      <c r="P7141" s="38"/>
      <c r="Q7141" s="38"/>
      <c r="R7141" s="178"/>
      <c r="S7141" s="38"/>
      <c r="T7141" s="178"/>
      <c r="U7141" s="38"/>
      <c r="AA7141" s="9"/>
      <c r="AB7141" s="366"/>
    </row>
    <row r="7142" spans="15:28">
      <c r="O7142" s="177"/>
      <c r="P7142" s="38"/>
      <c r="Q7142" s="38"/>
      <c r="R7142" s="178"/>
      <c r="S7142" s="38"/>
      <c r="T7142" s="178"/>
      <c r="U7142" s="38"/>
      <c r="AA7142" s="9"/>
      <c r="AB7142" s="366"/>
    </row>
    <row r="7143" spans="15:28">
      <c r="O7143" s="177"/>
      <c r="P7143" s="38"/>
      <c r="Q7143" s="38"/>
      <c r="R7143" s="178"/>
      <c r="S7143" s="38"/>
      <c r="T7143" s="178"/>
      <c r="U7143" s="38"/>
      <c r="AA7143" s="9"/>
      <c r="AB7143" s="366"/>
    </row>
    <row r="7144" spans="15:28">
      <c r="O7144" s="177"/>
      <c r="P7144" s="38"/>
      <c r="Q7144" s="38"/>
      <c r="R7144" s="178"/>
      <c r="S7144" s="38"/>
      <c r="T7144" s="178"/>
      <c r="U7144" s="38"/>
      <c r="AA7144" s="9"/>
      <c r="AB7144" s="366"/>
    </row>
    <row r="7145" spans="15:28">
      <c r="O7145" s="177"/>
      <c r="P7145" s="38"/>
      <c r="Q7145" s="38"/>
      <c r="R7145" s="178"/>
      <c r="S7145" s="38"/>
      <c r="T7145" s="178"/>
      <c r="U7145" s="38"/>
      <c r="AA7145" s="9"/>
      <c r="AB7145" s="366"/>
    </row>
    <row r="7146" spans="15:28">
      <c r="O7146" s="177"/>
      <c r="P7146" s="38"/>
      <c r="Q7146" s="38"/>
      <c r="R7146" s="178"/>
      <c r="S7146" s="38"/>
      <c r="T7146" s="178"/>
      <c r="U7146" s="38"/>
      <c r="AA7146" s="9"/>
      <c r="AB7146" s="366"/>
    </row>
    <row r="7147" spans="15:28">
      <c r="O7147" s="177"/>
      <c r="P7147" s="38"/>
      <c r="Q7147" s="38"/>
      <c r="R7147" s="178"/>
      <c r="S7147" s="38"/>
      <c r="T7147" s="178"/>
      <c r="U7147" s="38"/>
      <c r="AA7147" s="9"/>
      <c r="AB7147" s="366"/>
    </row>
    <row r="7148" spans="15:28">
      <c r="O7148" s="177"/>
      <c r="P7148" s="38"/>
      <c r="Q7148" s="38"/>
      <c r="R7148" s="178"/>
      <c r="S7148" s="38"/>
      <c r="T7148" s="178"/>
      <c r="U7148" s="38"/>
      <c r="AA7148" s="9"/>
      <c r="AB7148" s="366"/>
    </row>
    <row r="7149" spans="15:28">
      <c r="O7149" s="177"/>
      <c r="P7149" s="38"/>
      <c r="Q7149" s="38"/>
      <c r="R7149" s="178"/>
      <c r="S7149" s="38"/>
      <c r="T7149" s="178"/>
      <c r="U7149" s="38"/>
      <c r="AA7149" s="9"/>
      <c r="AB7149" s="366"/>
    </row>
    <row r="7150" spans="15:28">
      <c r="O7150" s="177"/>
      <c r="P7150" s="38"/>
      <c r="Q7150" s="38"/>
      <c r="R7150" s="178"/>
      <c r="S7150" s="38"/>
      <c r="T7150" s="178"/>
      <c r="U7150" s="38"/>
      <c r="AA7150" s="9"/>
      <c r="AB7150" s="366"/>
    </row>
    <row r="7151" spans="15:28">
      <c r="O7151" s="177"/>
      <c r="P7151" s="38"/>
      <c r="Q7151" s="38"/>
      <c r="R7151" s="178"/>
      <c r="S7151" s="38"/>
      <c r="T7151" s="178"/>
      <c r="U7151" s="38"/>
      <c r="AA7151" s="9"/>
      <c r="AB7151" s="366"/>
    </row>
    <row r="7152" spans="15:28">
      <c r="O7152" s="177"/>
      <c r="P7152" s="38"/>
      <c r="Q7152" s="38"/>
      <c r="R7152" s="178"/>
      <c r="S7152" s="38"/>
      <c r="T7152" s="178"/>
      <c r="U7152" s="38"/>
      <c r="AA7152" s="9"/>
      <c r="AB7152" s="366"/>
    </row>
    <row r="7153" spans="15:28">
      <c r="O7153" s="177"/>
      <c r="P7153" s="38"/>
      <c r="Q7153" s="38"/>
      <c r="R7153" s="178"/>
      <c r="S7153" s="38"/>
      <c r="T7153" s="178"/>
      <c r="U7153" s="38"/>
      <c r="AA7153" s="9"/>
      <c r="AB7153" s="366"/>
    </row>
    <row r="7154" spans="15:28">
      <c r="O7154" s="177"/>
      <c r="P7154" s="38"/>
      <c r="Q7154" s="38"/>
      <c r="R7154" s="178"/>
      <c r="S7154" s="38"/>
      <c r="T7154" s="178"/>
      <c r="U7154" s="38"/>
      <c r="AA7154" s="9"/>
      <c r="AB7154" s="366"/>
    </row>
    <row r="7155" spans="15:28">
      <c r="O7155" s="177"/>
      <c r="P7155" s="38"/>
      <c r="Q7155" s="38"/>
      <c r="R7155" s="178"/>
      <c r="S7155" s="38"/>
      <c r="T7155" s="178"/>
      <c r="U7155" s="38"/>
      <c r="AA7155" s="9"/>
      <c r="AB7155" s="366"/>
    </row>
    <row r="7156" spans="15:28">
      <c r="O7156" s="177"/>
      <c r="P7156" s="38"/>
      <c r="Q7156" s="38"/>
      <c r="R7156" s="178"/>
      <c r="S7156" s="38"/>
      <c r="T7156" s="178"/>
      <c r="U7156" s="38"/>
      <c r="AA7156" s="9"/>
      <c r="AB7156" s="366"/>
    </row>
    <row r="7157" spans="15:28">
      <c r="O7157" s="177"/>
      <c r="P7157" s="38"/>
      <c r="Q7157" s="38"/>
      <c r="R7157" s="178"/>
      <c r="S7157" s="38"/>
      <c r="T7157" s="178"/>
      <c r="U7157" s="38"/>
      <c r="AA7157" s="9"/>
      <c r="AB7157" s="366"/>
    </row>
    <row r="7158" spans="15:28">
      <c r="O7158" s="177"/>
      <c r="P7158" s="38"/>
      <c r="Q7158" s="38"/>
      <c r="R7158" s="178"/>
      <c r="S7158" s="38"/>
      <c r="T7158" s="178"/>
      <c r="U7158" s="38"/>
      <c r="AA7158" s="9"/>
      <c r="AB7158" s="366"/>
    </row>
    <row r="7159" spans="15:28">
      <c r="O7159" s="177"/>
      <c r="P7159" s="38"/>
      <c r="Q7159" s="38"/>
      <c r="R7159" s="178"/>
      <c r="S7159" s="38"/>
      <c r="T7159" s="178"/>
      <c r="U7159" s="38"/>
      <c r="AA7159" s="9"/>
      <c r="AB7159" s="366"/>
    </row>
    <row r="7160" spans="15:28">
      <c r="O7160" s="177"/>
      <c r="P7160" s="38"/>
      <c r="Q7160" s="38"/>
      <c r="R7160" s="178"/>
      <c r="S7160" s="38"/>
      <c r="T7160" s="178"/>
      <c r="U7160" s="38"/>
      <c r="AA7160" s="9"/>
      <c r="AB7160" s="366"/>
    </row>
    <row r="7161" spans="15:28">
      <c r="O7161" s="177"/>
      <c r="P7161" s="38"/>
      <c r="Q7161" s="38"/>
      <c r="R7161" s="178"/>
      <c r="S7161" s="38"/>
      <c r="T7161" s="178"/>
      <c r="U7161" s="38"/>
      <c r="AA7161" s="9"/>
      <c r="AB7161" s="366"/>
    </row>
    <row r="7162" spans="15:28">
      <c r="O7162" s="177"/>
      <c r="P7162" s="38"/>
      <c r="Q7162" s="38"/>
      <c r="R7162" s="178"/>
      <c r="S7162" s="38"/>
      <c r="T7162" s="178"/>
      <c r="U7162" s="38"/>
      <c r="AA7162" s="9"/>
      <c r="AB7162" s="366"/>
    </row>
    <row r="7163" spans="15:28">
      <c r="O7163" s="177"/>
      <c r="P7163" s="38"/>
      <c r="Q7163" s="38"/>
      <c r="R7163" s="178"/>
      <c r="S7163" s="38"/>
      <c r="T7163" s="178"/>
      <c r="U7163" s="38"/>
      <c r="AA7163" s="9"/>
      <c r="AB7163" s="366"/>
    </row>
    <row r="7164" spans="15:28">
      <c r="O7164" s="177"/>
      <c r="P7164" s="38"/>
      <c r="Q7164" s="38"/>
      <c r="R7164" s="178"/>
      <c r="S7164" s="38"/>
      <c r="T7164" s="178"/>
      <c r="U7164" s="38"/>
      <c r="AA7164" s="9"/>
      <c r="AB7164" s="366"/>
    </row>
    <row r="7165" spans="15:28">
      <c r="O7165" s="177"/>
      <c r="P7165" s="38"/>
      <c r="Q7165" s="38"/>
      <c r="R7165" s="178"/>
      <c r="S7165" s="38"/>
      <c r="T7165" s="178"/>
      <c r="U7165" s="38"/>
      <c r="AA7165" s="9"/>
      <c r="AB7165" s="366"/>
    </row>
    <row r="7166" spans="15:28">
      <c r="O7166" s="177"/>
      <c r="P7166" s="38"/>
      <c r="Q7166" s="38"/>
      <c r="R7166" s="178"/>
      <c r="S7166" s="38"/>
      <c r="T7166" s="178"/>
      <c r="U7166" s="38"/>
      <c r="AA7166" s="9"/>
      <c r="AB7166" s="366"/>
    </row>
    <row r="7167" spans="15:28">
      <c r="O7167" s="177"/>
      <c r="P7167" s="38"/>
      <c r="Q7167" s="38"/>
      <c r="R7167" s="178"/>
      <c r="S7167" s="38"/>
      <c r="T7167" s="178"/>
      <c r="U7167" s="38"/>
      <c r="AA7167" s="9"/>
      <c r="AB7167" s="366"/>
    </row>
    <row r="7168" spans="15:28">
      <c r="O7168" s="177"/>
      <c r="P7168" s="38"/>
      <c r="Q7168" s="38"/>
      <c r="R7168" s="178"/>
      <c r="S7168" s="38"/>
      <c r="T7168" s="178"/>
      <c r="U7168" s="38"/>
      <c r="AA7168" s="9"/>
      <c r="AB7168" s="366"/>
    </row>
    <row r="7169" spans="15:28">
      <c r="O7169" s="177"/>
      <c r="P7169" s="38"/>
      <c r="Q7169" s="38"/>
      <c r="R7169" s="178"/>
      <c r="S7169" s="38"/>
      <c r="T7169" s="178"/>
      <c r="U7169" s="38"/>
      <c r="AA7169" s="9"/>
      <c r="AB7169" s="366"/>
    </row>
    <row r="7170" spans="15:28">
      <c r="O7170" s="177"/>
      <c r="P7170" s="38"/>
      <c r="Q7170" s="38"/>
      <c r="R7170" s="178"/>
      <c r="S7170" s="38"/>
      <c r="T7170" s="178"/>
      <c r="U7170" s="38"/>
      <c r="AA7170" s="9"/>
      <c r="AB7170" s="366"/>
    </row>
    <row r="7171" spans="15:28">
      <c r="O7171" s="177"/>
      <c r="P7171" s="38"/>
      <c r="Q7171" s="38"/>
      <c r="R7171" s="178"/>
      <c r="S7171" s="38"/>
      <c r="T7171" s="178"/>
      <c r="U7171" s="38"/>
      <c r="AA7171" s="9"/>
      <c r="AB7171" s="366"/>
    </row>
    <row r="7172" spans="15:28">
      <c r="O7172" s="177"/>
      <c r="P7172" s="38"/>
      <c r="Q7172" s="38"/>
      <c r="R7172" s="178"/>
      <c r="S7172" s="38"/>
      <c r="T7172" s="178"/>
      <c r="U7172" s="38"/>
      <c r="AA7172" s="9"/>
      <c r="AB7172" s="366"/>
    </row>
    <row r="7173" spans="15:28">
      <c r="O7173" s="177"/>
      <c r="P7173" s="38"/>
      <c r="Q7173" s="38"/>
      <c r="R7173" s="178"/>
      <c r="S7173" s="38"/>
      <c r="T7173" s="178"/>
      <c r="U7173" s="38"/>
      <c r="AA7173" s="9"/>
      <c r="AB7173" s="366"/>
    </row>
    <row r="7174" spans="15:28">
      <c r="O7174" s="177"/>
      <c r="P7174" s="38"/>
      <c r="Q7174" s="38"/>
      <c r="R7174" s="178"/>
      <c r="S7174" s="38"/>
      <c r="T7174" s="178"/>
      <c r="U7174" s="38"/>
      <c r="AA7174" s="9"/>
      <c r="AB7174" s="366"/>
    </row>
    <row r="7175" spans="15:28">
      <c r="O7175" s="177"/>
      <c r="P7175" s="38"/>
      <c r="Q7175" s="38"/>
      <c r="R7175" s="178"/>
      <c r="S7175" s="38"/>
      <c r="T7175" s="178"/>
      <c r="U7175" s="38"/>
      <c r="AA7175" s="9"/>
      <c r="AB7175" s="366"/>
    </row>
    <row r="7176" spans="15:28">
      <c r="O7176" s="177"/>
      <c r="P7176" s="38"/>
      <c r="Q7176" s="38"/>
      <c r="R7176" s="178"/>
      <c r="S7176" s="38"/>
      <c r="T7176" s="178"/>
      <c r="U7176" s="38"/>
      <c r="AA7176" s="9"/>
      <c r="AB7176" s="366"/>
    </row>
    <row r="7177" spans="15:28">
      <c r="O7177" s="177"/>
      <c r="P7177" s="38"/>
      <c r="Q7177" s="38"/>
      <c r="R7177" s="178"/>
      <c r="S7177" s="38"/>
      <c r="T7177" s="178"/>
      <c r="U7177" s="38"/>
      <c r="AA7177" s="9"/>
      <c r="AB7177" s="366"/>
    </row>
    <row r="7178" spans="15:28">
      <c r="O7178" s="177"/>
      <c r="P7178" s="38"/>
      <c r="Q7178" s="38"/>
      <c r="R7178" s="178"/>
      <c r="S7178" s="38"/>
      <c r="T7178" s="178"/>
      <c r="U7178" s="38"/>
      <c r="AA7178" s="9"/>
      <c r="AB7178" s="366"/>
    </row>
    <row r="7179" spans="15:28">
      <c r="O7179" s="177"/>
      <c r="P7179" s="38"/>
      <c r="Q7179" s="38"/>
      <c r="R7179" s="178"/>
      <c r="S7179" s="38"/>
      <c r="T7179" s="178"/>
      <c r="U7179" s="38"/>
      <c r="AA7179" s="9"/>
      <c r="AB7179" s="366"/>
    </row>
    <row r="7180" spans="15:28">
      <c r="O7180" s="177"/>
      <c r="P7180" s="38"/>
      <c r="Q7180" s="38"/>
      <c r="R7180" s="178"/>
      <c r="S7180" s="38"/>
      <c r="T7180" s="178"/>
      <c r="U7180" s="38"/>
      <c r="AA7180" s="9"/>
      <c r="AB7180" s="366"/>
    </row>
    <row r="7181" spans="15:28">
      <c r="O7181" s="177"/>
      <c r="P7181" s="38"/>
      <c r="Q7181" s="38"/>
      <c r="R7181" s="178"/>
      <c r="S7181" s="38"/>
      <c r="T7181" s="178"/>
      <c r="U7181" s="38"/>
      <c r="AA7181" s="9"/>
      <c r="AB7181" s="366"/>
    </row>
    <row r="7182" spans="15:28">
      <c r="O7182" s="177"/>
      <c r="P7182" s="38"/>
      <c r="Q7182" s="38"/>
      <c r="R7182" s="178"/>
      <c r="S7182" s="38"/>
      <c r="T7182" s="178"/>
      <c r="U7182" s="38"/>
      <c r="AA7182" s="9"/>
      <c r="AB7182" s="366"/>
    </row>
    <row r="7183" spans="15:28">
      <c r="O7183" s="177"/>
      <c r="P7183" s="38"/>
      <c r="Q7183" s="38"/>
      <c r="R7183" s="178"/>
      <c r="S7183" s="38"/>
      <c r="T7183" s="178"/>
      <c r="U7183" s="38"/>
      <c r="AA7183" s="9"/>
      <c r="AB7183" s="366"/>
    </row>
    <row r="7184" spans="15:28">
      <c r="O7184" s="177"/>
      <c r="P7184" s="38"/>
      <c r="Q7184" s="38"/>
      <c r="R7184" s="178"/>
      <c r="S7184" s="38"/>
      <c r="T7184" s="178"/>
      <c r="U7184" s="38"/>
      <c r="AA7184" s="9"/>
      <c r="AB7184" s="366"/>
    </row>
    <row r="7185" spans="15:28">
      <c r="O7185" s="177"/>
      <c r="P7185" s="38"/>
      <c r="Q7185" s="38"/>
      <c r="R7185" s="178"/>
      <c r="S7185" s="38"/>
      <c r="T7185" s="178"/>
      <c r="U7185" s="38"/>
      <c r="AA7185" s="9"/>
      <c r="AB7185" s="366"/>
    </row>
    <row r="7186" spans="15:28">
      <c r="O7186" s="177"/>
      <c r="P7186" s="38"/>
      <c r="Q7186" s="38"/>
      <c r="R7186" s="178"/>
      <c r="S7186" s="38"/>
      <c r="T7186" s="178"/>
      <c r="U7186" s="38"/>
      <c r="AA7186" s="9"/>
      <c r="AB7186" s="366"/>
    </row>
    <row r="7187" spans="15:28">
      <c r="O7187" s="177"/>
      <c r="P7187" s="38"/>
      <c r="Q7187" s="38"/>
      <c r="R7187" s="178"/>
      <c r="S7187" s="38"/>
      <c r="T7187" s="178"/>
      <c r="U7187" s="38"/>
      <c r="AA7187" s="9"/>
      <c r="AB7187" s="366"/>
    </row>
    <row r="7188" spans="15:28">
      <c r="O7188" s="177"/>
      <c r="P7188" s="38"/>
      <c r="Q7188" s="38"/>
      <c r="R7188" s="178"/>
      <c r="S7188" s="38"/>
      <c r="T7188" s="178"/>
      <c r="U7188" s="38"/>
      <c r="AA7188" s="9"/>
      <c r="AB7188" s="366"/>
    </row>
    <row r="7189" spans="15:28">
      <c r="O7189" s="177"/>
      <c r="P7189" s="38"/>
      <c r="Q7189" s="38"/>
      <c r="R7189" s="178"/>
      <c r="S7189" s="38"/>
      <c r="T7189" s="178"/>
      <c r="U7189" s="38"/>
      <c r="AA7189" s="9"/>
      <c r="AB7189" s="366"/>
    </row>
    <row r="7190" spans="15:28">
      <c r="O7190" s="177"/>
      <c r="P7190" s="38"/>
      <c r="Q7190" s="38"/>
      <c r="R7190" s="178"/>
      <c r="S7190" s="38"/>
      <c r="T7190" s="178"/>
      <c r="U7190" s="38"/>
      <c r="AA7190" s="9"/>
      <c r="AB7190" s="366"/>
    </row>
    <row r="7191" spans="15:28">
      <c r="O7191" s="177"/>
      <c r="P7191" s="38"/>
      <c r="Q7191" s="38"/>
      <c r="R7191" s="178"/>
      <c r="S7191" s="38"/>
      <c r="T7191" s="178"/>
      <c r="U7191" s="38"/>
      <c r="AA7191" s="9"/>
      <c r="AB7191" s="366"/>
    </row>
    <row r="7192" spans="15:28">
      <c r="O7192" s="177"/>
      <c r="P7192" s="38"/>
      <c r="Q7192" s="38"/>
      <c r="R7192" s="178"/>
      <c r="S7192" s="38"/>
      <c r="T7192" s="178"/>
      <c r="U7192" s="38"/>
      <c r="AA7192" s="9"/>
      <c r="AB7192" s="366"/>
    </row>
    <row r="7193" spans="15:28">
      <c r="O7193" s="177"/>
      <c r="P7193" s="38"/>
      <c r="Q7193" s="38"/>
      <c r="R7193" s="178"/>
      <c r="S7193" s="38"/>
      <c r="T7193" s="178"/>
      <c r="U7193" s="38"/>
      <c r="AA7193" s="9"/>
      <c r="AB7193" s="366"/>
    </row>
    <row r="7194" spans="15:28">
      <c r="O7194" s="177"/>
      <c r="P7194" s="38"/>
      <c r="Q7194" s="38"/>
      <c r="R7194" s="178"/>
      <c r="S7194" s="38"/>
      <c r="T7194" s="178"/>
      <c r="U7194" s="38"/>
      <c r="AA7194" s="9"/>
      <c r="AB7194" s="366"/>
    </row>
    <row r="7195" spans="15:28">
      <c r="O7195" s="177"/>
      <c r="P7195" s="38"/>
      <c r="Q7195" s="38"/>
      <c r="R7195" s="178"/>
      <c r="S7195" s="38"/>
      <c r="T7195" s="178"/>
      <c r="U7195" s="38"/>
      <c r="AA7195" s="9"/>
      <c r="AB7195" s="366"/>
    </row>
    <row r="7196" spans="15:28">
      <c r="O7196" s="177"/>
      <c r="P7196" s="38"/>
      <c r="Q7196" s="38"/>
      <c r="R7196" s="178"/>
      <c r="S7196" s="38"/>
      <c r="T7196" s="178"/>
      <c r="U7196" s="38"/>
      <c r="AA7196" s="9"/>
      <c r="AB7196" s="366"/>
    </row>
    <row r="7197" spans="15:28">
      <c r="O7197" s="177"/>
      <c r="P7197" s="38"/>
      <c r="Q7197" s="38"/>
      <c r="R7197" s="178"/>
      <c r="S7197" s="38"/>
      <c r="T7197" s="178"/>
      <c r="U7197" s="38"/>
      <c r="AA7197" s="9"/>
      <c r="AB7197" s="366"/>
    </row>
    <row r="7198" spans="15:28">
      <c r="O7198" s="177"/>
      <c r="P7198" s="38"/>
      <c r="Q7198" s="38"/>
      <c r="R7198" s="178"/>
      <c r="S7198" s="38"/>
      <c r="T7198" s="178"/>
      <c r="U7198" s="38"/>
      <c r="AA7198" s="9"/>
      <c r="AB7198" s="366"/>
    </row>
    <row r="7199" spans="15:28">
      <c r="O7199" s="177"/>
      <c r="P7199" s="38"/>
      <c r="Q7199" s="38"/>
      <c r="R7199" s="178"/>
      <c r="S7199" s="38"/>
      <c r="T7199" s="178"/>
      <c r="U7199" s="38"/>
      <c r="AA7199" s="9"/>
      <c r="AB7199" s="366"/>
    </row>
    <row r="7200" spans="15:28">
      <c r="O7200" s="177"/>
      <c r="P7200" s="38"/>
      <c r="Q7200" s="38"/>
      <c r="R7200" s="178"/>
      <c r="S7200" s="38"/>
      <c r="T7200" s="178"/>
      <c r="U7200" s="38"/>
      <c r="AA7200" s="9"/>
      <c r="AB7200" s="366"/>
    </row>
    <row r="7201" spans="15:28">
      <c r="O7201" s="177"/>
      <c r="P7201" s="38"/>
      <c r="Q7201" s="38"/>
      <c r="R7201" s="178"/>
      <c r="S7201" s="38"/>
      <c r="T7201" s="178"/>
      <c r="U7201" s="38"/>
      <c r="AA7201" s="9"/>
      <c r="AB7201" s="366"/>
    </row>
    <row r="7202" spans="15:28">
      <c r="O7202" s="177"/>
      <c r="P7202" s="38"/>
      <c r="Q7202" s="38"/>
      <c r="R7202" s="178"/>
      <c r="S7202" s="38"/>
      <c r="T7202" s="178"/>
      <c r="U7202" s="38"/>
      <c r="AA7202" s="9"/>
      <c r="AB7202" s="366"/>
    </row>
    <row r="7203" spans="15:28">
      <c r="O7203" s="177"/>
      <c r="P7203" s="38"/>
      <c r="Q7203" s="38"/>
      <c r="R7203" s="178"/>
      <c r="S7203" s="38"/>
      <c r="T7203" s="178"/>
      <c r="U7203" s="38"/>
      <c r="AA7203" s="9"/>
      <c r="AB7203" s="366"/>
    </row>
    <row r="7204" spans="15:28">
      <c r="O7204" s="177"/>
      <c r="P7204" s="38"/>
      <c r="Q7204" s="38"/>
      <c r="R7204" s="178"/>
      <c r="S7204" s="38"/>
      <c r="T7204" s="178"/>
      <c r="U7204" s="38"/>
      <c r="AA7204" s="9"/>
      <c r="AB7204" s="366"/>
    </row>
    <row r="7205" spans="15:28">
      <c r="O7205" s="177"/>
      <c r="P7205" s="38"/>
      <c r="Q7205" s="38"/>
      <c r="R7205" s="178"/>
      <c r="S7205" s="38"/>
      <c r="T7205" s="178"/>
      <c r="U7205" s="38"/>
      <c r="AA7205" s="9"/>
      <c r="AB7205" s="366"/>
    </row>
    <row r="7206" spans="15:28">
      <c r="O7206" s="177"/>
      <c r="P7206" s="38"/>
      <c r="Q7206" s="38"/>
      <c r="R7206" s="178"/>
      <c r="S7206" s="38"/>
      <c r="T7206" s="178"/>
      <c r="U7206" s="38"/>
      <c r="AA7206" s="9"/>
      <c r="AB7206" s="366"/>
    </row>
    <row r="7207" spans="15:28">
      <c r="O7207" s="177"/>
      <c r="P7207" s="38"/>
      <c r="Q7207" s="38"/>
      <c r="R7207" s="178"/>
      <c r="S7207" s="38"/>
      <c r="T7207" s="178"/>
      <c r="U7207" s="38"/>
      <c r="AA7207" s="9"/>
      <c r="AB7207" s="366"/>
    </row>
    <row r="7208" spans="15:28">
      <c r="O7208" s="177"/>
      <c r="P7208" s="38"/>
      <c r="Q7208" s="38"/>
      <c r="R7208" s="178"/>
      <c r="S7208" s="38"/>
      <c r="T7208" s="178"/>
      <c r="U7208" s="38"/>
      <c r="AA7208" s="9"/>
      <c r="AB7208" s="366"/>
    </row>
    <row r="7209" spans="15:28">
      <c r="O7209" s="177"/>
      <c r="P7209" s="38"/>
      <c r="Q7209" s="38"/>
      <c r="R7209" s="178"/>
      <c r="S7209" s="38"/>
      <c r="T7209" s="178"/>
      <c r="U7209" s="38"/>
      <c r="AA7209" s="9"/>
      <c r="AB7209" s="366"/>
    </row>
    <row r="7210" spans="15:28">
      <c r="O7210" s="177"/>
      <c r="P7210" s="38"/>
      <c r="Q7210" s="38"/>
      <c r="R7210" s="178"/>
      <c r="S7210" s="38"/>
      <c r="T7210" s="178"/>
      <c r="U7210" s="38"/>
      <c r="AA7210" s="9"/>
      <c r="AB7210" s="366"/>
    </row>
    <row r="7211" spans="15:28">
      <c r="O7211" s="177"/>
      <c r="P7211" s="38"/>
      <c r="Q7211" s="38"/>
      <c r="R7211" s="178"/>
      <c r="S7211" s="38"/>
      <c r="T7211" s="178"/>
      <c r="U7211" s="38"/>
      <c r="AA7211" s="9"/>
      <c r="AB7211" s="366"/>
    </row>
    <row r="7212" spans="15:28">
      <c r="O7212" s="177"/>
      <c r="P7212" s="38"/>
      <c r="Q7212" s="38"/>
      <c r="R7212" s="178"/>
      <c r="S7212" s="38"/>
      <c r="T7212" s="178"/>
      <c r="U7212" s="38"/>
      <c r="AA7212" s="9"/>
      <c r="AB7212" s="366"/>
    </row>
    <row r="7213" spans="15:28">
      <c r="O7213" s="177"/>
      <c r="P7213" s="38"/>
      <c r="Q7213" s="38"/>
      <c r="R7213" s="178"/>
      <c r="S7213" s="38"/>
      <c r="T7213" s="178"/>
      <c r="U7213" s="38"/>
      <c r="AA7213" s="9"/>
      <c r="AB7213" s="366"/>
    </row>
    <row r="7214" spans="15:28">
      <c r="O7214" s="177"/>
      <c r="P7214" s="38"/>
      <c r="Q7214" s="38"/>
      <c r="R7214" s="178"/>
      <c r="S7214" s="38"/>
      <c r="T7214" s="178"/>
      <c r="U7214" s="38"/>
      <c r="AA7214" s="9"/>
      <c r="AB7214" s="366"/>
    </row>
    <row r="7215" spans="15:28">
      <c r="O7215" s="177"/>
      <c r="P7215" s="38"/>
      <c r="Q7215" s="38"/>
      <c r="R7215" s="178"/>
      <c r="S7215" s="38"/>
      <c r="T7215" s="178"/>
      <c r="U7215" s="38"/>
      <c r="AA7215" s="9"/>
      <c r="AB7215" s="366"/>
    </row>
    <row r="7216" spans="15:28">
      <c r="O7216" s="177"/>
      <c r="P7216" s="38"/>
      <c r="Q7216" s="38"/>
      <c r="R7216" s="178"/>
      <c r="S7216" s="38"/>
      <c r="T7216" s="178"/>
      <c r="U7216" s="38"/>
      <c r="AA7216" s="9"/>
      <c r="AB7216" s="366"/>
    </row>
    <row r="7217" spans="15:28">
      <c r="O7217" s="177"/>
      <c r="P7217" s="38"/>
      <c r="Q7217" s="38"/>
      <c r="R7217" s="178"/>
      <c r="S7217" s="38"/>
      <c r="T7217" s="178"/>
      <c r="U7217" s="38"/>
      <c r="AA7217" s="9"/>
      <c r="AB7217" s="366"/>
    </row>
    <row r="7218" spans="15:28">
      <c r="O7218" s="177"/>
      <c r="P7218" s="38"/>
      <c r="Q7218" s="38"/>
      <c r="R7218" s="178"/>
      <c r="S7218" s="38"/>
      <c r="T7218" s="178"/>
      <c r="U7218" s="38"/>
      <c r="AA7218" s="9"/>
      <c r="AB7218" s="366"/>
    </row>
    <row r="7219" spans="15:28">
      <c r="O7219" s="177"/>
      <c r="P7219" s="38"/>
      <c r="Q7219" s="38"/>
      <c r="R7219" s="178"/>
      <c r="S7219" s="38"/>
      <c r="T7219" s="178"/>
      <c r="U7219" s="38"/>
      <c r="AA7219" s="9"/>
      <c r="AB7219" s="366"/>
    </row>
    <row r="7220" spans="15:28">
      <c r="O7220" s="177"/>
      <c r="P7220" s="38"/>
      <c r="Q7220" s="38"/>
      <c r="R7220" s="178"/>
      <c r="S7220" s="38"/>
      <c r="T7220" s="178"/>
      <c r="U7220" s="38"/>
      <c r="AA7220" s="9"/>
      <c r="AB7220" s="366"/>
    </row>
    <row r="7221" spans="15:28">
      <c r="O7221" s="177"/>
      <c r="P7221" s="38"/>
      <c r="Q7221" s="38"/>
      <c r="R7221" s="178"/>
      <c r="S7221" s="38"/>
      <c r="T7221" s="178"/>
      <c r="U7221" s="38"/>
      <c r="AA7221" s="9"/>
      <c r="AB7221" s="366"/>
    </row>
    <row r="7222" spans="15:28">
      <c r="O7222" s="177"/>
      <c r="P7222" s="38"/>
      <c r="Q7222" s="38"/>
      <c r="R7222" s="178"/>
      <c r="S7222" s="38"/>
      <c r="T7222" s="178"/>
      <c r="U7222" s="38"/>
      <c r="AA7222" s="9"/>
      <c r="AB7222" s="366"/>
    </row>
    <row r="7223" spans="15:28">
      <c r="O7223" s="177"/>
      <c r="P7223" s="38"/>
      <c r="Q7223" s="38"/>
      <c r="R7223" s="178"/>
      <c r="S7223" s="38"/>
      <c r="T7223" s="178"/>
      <c r="U7223" s="38"/>
      <c r="AA7223" s="9"/>
      <c r="AB7223" s="366"/>
    </row>
    <row r="7224" spans="15:28">
      <c r="O7224" s="177"/>
      <c r="P7224" s="38"/>
      <c r="Q7224" s="38"/>
      <c r="R7224" s="178"/>
      <c r="S7224" s="38"/>
      <c r="T7224" s="178"/>
      <c r="U7224" s="38"/>
      <c r="AA7224" s="9"/>
      <c r="AB7224" s="366"/>
    </row>
    <row r="7225" spans="15:28">
      <c r="O7225" s="177"/>
      <c r="P7225" s="38"/>
      <c r="Q7225" s="38"/>
      <c r="R7225" s="178"/>
      <c r="S7225" s="38"/>
      <c r="T7225" s="178"/>
      <c r="U7225" s="38"/>
      <c r="AA7225" s="9"/>
      <c r="AB7225" s="366"/>
    </row>
    <row r="7226" spans="15:28">
      <c r="O7226" s="177"/>
      <c r="P7226" s="38"/>
      <c r="Q7226" s="38"/>
      <c r="R7226" s="178"/>
      <c r="S7226" s="38"/>
      <c r="T7226" s="178"/>
      <c r="U7226" s="38"/>
      <c r="AA7226" s="9"/>
      <c r="AB7226" s="366"/>
    </row>
    <row r="7227" spans="15:28">
      <c r="O7227" s="177"/>
      <c r="P7227" s="38"/>
      <c r="Q7227" s="38"/>
      <c r="R7227" s="178"/>
      <c r="S7227" s="38"/>
      <c r="T7227" s="178"/>
      <c r="U7227" s="38"/>
      <c r="AA7227" s="9"/>
      <c r="AB7227" s="366"/>
    </row>
    <row r="7228" spans="15:28">
      <c r="O7228" s="177"/>
      <c r="P7228" s="38"/>
      <c r="Q7228" s="38"/>
      <c r="R7228" s="178"/>
      <c r="S7228" s="38"/>
      <c r="T7228" s="178"/>
      <c r="U7228" s="38"/>
      <c r="AA7228" s="9"/>
      <c r="AB7228" s="366"/>
    </row>
    <row r="7229" spans="15:28">
      <c r="O7229" s="177"/>
      <c r="P7229" s="38"/>
      <c r="Q7229" s="38"/>
      <c r="R7229" s="178"/>
      <c r="S7229" s="38"/>
      <c r="T7229" s="178"/>
      <c r="U7229" s="38"/>
      <c r="AA7229" s="9"/>
      <c r="AB7229" s="366"/>
    </row>
    <row r="7230" spans="15:28">
      <c r="O7230" s="177"/>
      <c r="P7230" s="38"/>
      <c r="Q7230" s="38"/>
      <c r="R7230" s="178"/>
      <c r="S7230" s="38"/>
      <c r="T7230" s="178"/>
      <c r="U7230" s="38"/>
      <c r="AA7230" s="9"/>
      <c r="AB7230" s="366"/>
    </row>
    <row r="7231" spans="15:28">
      <c r="O7231" s="177"/>
      <c r="P7231" s="38"/>
      <c r="Q7231" s="38"/>
      <c r="R7231" s="178"/>
      <c r="S7231" s="38"/>
      <c r="T7231" s="178"/>
      <c r="U7231" s="38"/>
      <c r="AA7231" s="9"/>
      <c r="AB7231" s="366"/>
    </row>
    <row r="7232" spans="15:28">
      <c r="O7232" s="177"/>
      <c r="P7232" s="38"/>
      <c r="Q7232" s="38"/>
      <c r="R7232" s="178"/>
      <c r="S7232" s="38"/>
      <c r="T7232" s="178"/>
      <c r="U7232" s="38"/>
      <c r="AA7232" s="9"/>
      <c r="AB7232" s="366"/>
    </row>
    <row r="7233" spans="15:28">
      <c r="O7233" s="177"/>
      <c r="P7233" s="38"/>
      <c r="Q7233" s="38"/>
      <c r="R7233" s="178"/>
      <c r="S7233" s="38"/>
      <c r="T7233" s="178"/>
      <c r="U7233" s="38"/>
      <c r="AA7233" s="9"/>
      <c r="AB7233" s="366"/>
    </row>
    <row r="7234" spans="15:28">
      <c r="O7234" s="177"/>
      <c r="P7234" s="38"/>
      <c r="Q7234" s="38"/>
      <c r="R7234" s="178"/>
      <c r="S7234" s="38"/>
      <c r="T7234" s="178"/>
      <c r="U7234" s="38"/>
      <c r="AA7234" s="9"/>
      <c r="AB7234" s="366"/>
    </row>
    <row r="7235" spans="15:28">
      <c r="O7235" s="177"/>
      <c r="P7235" s="38"/>
      <c r="Q7235" s="38"/>
      <c r="R7235" s="178"/>
      <c r="S7235" s="38"/>
      <c r="T7235" s="178"/>
      <c r="U7235" s="38"/>
      <c r="AA7235" s="9"/>
      <c r="AB7235" s="366"/>
    </row>
    <row r="7236" spans="15:28">
      <c r="O7236" s="177"/>
      <c r="P7236" s="38"/>
      <c r="Q7236" s="38"/>
      <c r="R7236" s="178"/>
      <c r="S7236" s="38"/>
      <c r="T7236" s="178"/>
      <c r="U7236" s="38"/>
      <c r="AA7236" s="9"/>
      <c r="AB7236" s="366"/>
    </row>
    <row r="7237" spans="15:28">
      <c r="O7237" s="177"/>
      <c r="P7237" s="38"/>
      <c r="Q7237" s="38"/>
      <c r="R7237" s="178"/>
      <c r="S7237" s="38"/>
      <c r="T7237" s="178"/>
      <c r="U7237" s="38"/>
      <c r="AA7237" s="9"/>
      <c r="AB7237" s="366"/>
    </row>
    <row r="7238" spans="15:28">
      <c r="O7238" s="177"/>
      <c r="P7238" s="38"/>
      <c r="Q7238" s="38"/>
      <c r="R7238" s="178"/>
      <c r="S7238" s="38"/>
      <c r="T7238" s="178"/>
      <c r="U7238" s="38"/>
      <c r="AA7238" s="9"/>
      <c r="AB7238" s="366"/>
    </row>
    <row r="7239" spans="15:28">
      <c r="O7239" s="177"/>
      <c r="P7239" s="38"/>
      <c r="Q7239" s="38"/>
      <c r="R7239" s="178"/>
      <c r="S7239" s="38"/>
      <c r="T7239" s="178"/>
      <c r="U7239" s="38"/>
      <c r="AA7239" s="9"/>
      <c r="AB7239" s="366"/>
    </row>
    <row r="7240" spans="15:28">
      <c r="O7240" s="177"/>
      <c r="P7240" s="38"/>
      <c r="Q7240" s="38"/>
      <c r="R7240" s="178"/>
      <c r="S7240" s="38"/>
      <c r="T7240" s="178"/>
      <c r="U7240" s="38"/>
      <c r="AA7240" s="9"/>
      <c r="AB7240" s="366"/>
    </row>
    <row r="7241" spans="15:28">
      <c r="O7241" s="177"/>
      <c r="P7241" s="38"/>
      <c r="Q7241" s="38"/>
      <c r="R7241" s="178"/>
      <c r="S7241" s="38"/>
      <c r="T7241" s="178"/>
      <c r="U7241" s="38"/>
      <c r="AA7241" s="9"/>
      <c r="AB7241" s="366"/>
    </row>
    <row r="7242" spans="15:28">
      <c r="O7242" s="177"/>
      <c r="P7242" s="38"/>
      <c r="Q7242" s="38"/>
      <c r="R7242" s="178"/>
      <c r="S7242" s="38"/>
      <c r="T7242" s="178"/>
      <c r="U7242" s="38"/>
      <c r="AA7242" s="9"/>
      <c r="AB7242" s="366"/>
    </row>
    <row r="7243" spans="15:28">
      <c r="O7243" s="177"/>
      <c r="P7243" s="38"/>
      <c r="Q7243" s="38"/>
      <c r="R7243" s="178"/>
      <c r="S7243" s="38"/>
      <c r="T7243" s="178"/>
      <c r="U7243" s="38"/>
      <c r="AA7243" s="9"/>
      <c r="AB7243" s="366"/>
    </row>
    <row r="7244" spans="15:28">
      <c r="O7244" s="177"/>
      <c r="P7244" s="38"/>
      <c r="Q7244" s="38"/>
      <c r="R7244" s="178"/>
      <c r="S7244" s="38"/>
      <c r="T7244" s="178"/>
      <c r="U7244" s="38"/>
      <c r="AA7244" s="9"/>
      <c r="AB7244" s="366"/>
    </row>
    <row r="7245" spans="15:28">
      <c r="O7245" s="177"/>
      <c r="P7245" s="38"/>
      <c r="Q7245" s="38"/>
      <c r="R7245" s="178"/>
      <c r="S7245" s="38"/>
      <c r="T7245" s="178"/>
      <c r="U7245" s="38"/>
      <c r="AA7245" s="9"/>
      <c r="AB7245" s="366"/>
    </row>
    <row r="7246" spans="15:28">
      <c r="O7246" s="177"/>
      <c r="P7246" s="38"/>
      <c r="Q7246" s="38"/>
      <c r="R7246" s="178"/>
      <c r="S7246" s="38"/>
      <c r="T7246" s="178"/>
      <c r="U7246" s="38"/>
      <c r="AA7246" s="9"/>
      <c r="AB7246" s="366"/>
    </row>
    <row r="7247" spans="15:28">
      <c r="O7247" s="177"/>
      <c r="P7247" s="38"/>
      <c r="Q7247" s="38"/>
      <c r="R7247" s="178"/>
      <c r="S7247" s="38"/>
      <c r="T7247" s="178"/>
      <c r="U7247" s="38"/>
      <c r="AA7247" s="9"/>
      <c r="AB7247" s="366"/>
    </row>
    <row r="7248" spans="15:28">
      <c r="O7248" s="177"/>
      <c r="P7248" s="38"/>
      <c r="Q7248" s="38"/>
      <c r="R7248" s="178"/>
      <c r="S7248" s="38"/>
      <c r="T7248" s="178"/>
      <c r="U7248" s="38"/>
      <c r="AA7248" s="9"/>
      <c r="AB7248" s="366"/>
    </row>
    <row r="7249" spans="15:28">
      <c r="O7249" s="177"/>
      <c r="P7249" s="38"/>
      <c r="Q7249" s="38"/>
      <c r="R7249" s="178"/>
      <c r="S7249" s="38"/>
      <c r="T7249" s="178"/>
      <c r="U7249" s="38"/>
      <c r="AA7249" s="9"/>
      <c r="AB7249" s="366"/>
    </row>
    <row r="7250" spans="15:28">
      <c r="O7250" s="177"/>
      <c r="P7250" s="38"/>
      <c r="Q7250" s="38"/>
      <c r="R7250" s="178"/>
      <c r="S7250" s="38"/>
      <c r="T7250" s="178"/>
      <c r="U7250" s="38"/>
      <c r="AA7250" s="9"/>
      <c r="AB7250" s="366"/>
    </row>
    <row r="7251" spans="15:28">
      <c r="O7251" s="177"/>
      <c r="P7251" s="38"/>
      <c r="Q7251" s="38"/>
      <c r="R7251" s="178"/>
      <c r="S7251" s="38"/>
      <c r="T7251" s="178"/>
      <c r="U7251" s="38"/>
      <c r="AA7251" s="9"/>
      <c r="AB7251" s="366"/>
    </row>
    <row r="7252" spans="15:28">
      <c r="O7252" s="177"/>
      <c r="P7252" s="38"/>
      <c r="Q7252" s="38"/>
      <c r="R7252" s="178"/>
      <c r="S7252" s="38"/>
      <c r="T7252" s="178"/>
      <c r="U7252" s="38"/>
      <c r="AA7252" s="9"/>
      <c r="AB7252" s="366"/>
    </row>
    <row r="7253" spans="15:28">
      <c r="O7253" s="177"/>
      <c r="P7253" s="38"/>
      <c r="Q7253" s="38"/>
      <c r="R7253" s="178"/>
      <c r="S7253" s="38"/>
      <c r="T7253" s="178"/>
      <c r="U7253" s="38"/>
      <c r="AA7253" s="9"/>
      <c r="AB7253" s="366"/>
    </row>
    <row r="7254" spans="15:28">
      <c r="O7254" s="177"/>
      <c r="P7254" s="38"/>
      <c r="Q7254" s="38"/>
      <c r="R7254" s="178"/>
      <c r="S7254" s="38"/>
      <c r="T7254" s="178"/>
      <c r="U7254" s="38"/>
      <c r="AA7254" s="9"/>
      <c r="AB7254" s="366"/>
    </row>
    <row r="7255" spans="15:28">
      <c r="O7255" s="177"/>
      <c r="P7255" s="38"/>
      <c r="Q7255" s="38"/>
      <c r="R7255" s="178"/>
      <c r="S7255" s="38"/>
      <c r="T7255" s="178"/>
      <c r="U7255" s="38"/>
      <c r="AA7255" s="9"/>
      <c r="AB7255" s="366"/>
    </row>
    <row r="7256" spans="15:28">
      <c r="O7256" s="177"/>
      <c r="P7256" s="38"/>
      <c r="Q7256" s="38"/>
      <c r="R7256" s="178"/>
      <c r="S7256" s="38"/>
      <c r="T7256" s="178"/>
      <c r="U7256" s="38"/>
      <c r="AA7256" s="9"/>
      <c r="AB7256" s="366"/>
    </row>
    <row r="7257" spans="15:28">
      <c r="O7257" s="177"/>
      <c r="P7257" s="38"/>
      <c r="Q7257" s="38"/>
      <c r="R7257" s="178"/>
      <c r="S7257" s="38"/>
      <c r="T7257" s="178"/>
      <c r="U7257" s="38"/>
      <c r="AA7257" s="9"/>
      <c r="AB7257" s="366"/>
    </row>
    <row r="7258" spans="15:28">
      <c r="O7258" s="177"/>
      <c r="P7258" s="38"/>
      <c r="Q7258" s="38"/>
      <c r="R7258" s="178"/>
      <c r="S7258" s="38"/>
      <c r="T7258" s="178"/>
      <c r="U7258" s="38"/>
      <c r="AA7258" s="9"/>
      <c r="AB7258" s="366"/>
    </row>
    <row r="7259" spans="15:28">
      <c r="O7259" s="177"/>
      <c r="P7259" s="38"/>
      <c r="Q7259" s="38"/>
      <c r="R7259" s="178"/>
      <c r="S7259" s="38"/>
      <c r="T7259" s="178"/>
      <c r="U7259" s="38"/>
      <c r="AA7259" s="9"/>
      <c r="AB7259" s="366"/>
    </row>
    <row r="7260" spans="15:28">
      <c r="O7260" s="177"/>
      <c r="P7260" s="38"/>
      <c r="Q7260" s="38"/>
      <c r="R7260" s="178"/>
      <c r="S7260" s="38"/>
      <c r="T7260" s="178"/>
      <c r="U7260" s="38"/>
      <c r="AA7260" s="9"/>
      <c r="AB7260" s="366"/>
    </row>
    <row r="7261" spans="15:28">
      <c r="O7261" s="177"/>
      <c r="P7261" s="38"/>
      <c r="Q7261" s="38"/>
      <c r="R7261" s="178"/>
      <c r="S7261" s="38"/>
      <c r="T7261" s="178"/>
      <c r="U7261" s="38"/>
      <c r="AA7261" s="9"/>
      <c r="AB7261" s="366"/>
    </row>
    <row r="7262" spans="15:28">
      <c r="O7262" s="177"/>
      <c r="P7262" s="38"/>
      <c r="Q7262" s="38"/>
      <c r="R7262" s="178"/>
      <c r="S7262" s="38"/>
      <c r="T7262" s="178"/>
      <c r="U7262" s="38"/>
      <c r="AA7262" s="9"/>
      <c r="AB7262" s="366"/>
    </row>
    <row r="7263" spans="15:28">
      <c r="O7263" s="177"/>
      <c r="P7263" s="38"/>
      <c r="Q7263" s="38"/>
      <c r="R7263" s="178"/>
      <c r="S7263" s="38"/>
      <c r="T7263" s="178"/>
      <c r="U7263" s="38"/>
      <c r="AA7263" s="9"/>
      <c r="AB7263" s="366"/>
    </row>
    <row r="7264" spans="15:28">
      <c r="O7264" s="177"/>
      <c r="P7264" s="38"/>
      <c r="Q7264" s="38"/>
      <c r="R7264" s="178"/>
      <c r="S7264" s="38"/>
      <c r="T7264" s="178"/>
      <c r="U7264" s="38"/>
      <c r="AA7264" s="9"/>
      <c r="AB7264" s="366"/>
    </row>
    <row r="7265" spans="15:28">
      <c r="O7265" s="177"/>
      <c r="P7265" s="38"/>
      <c r="Q7265" s="38"/>
      <c r="R7265" s="178"/>
      <c r="S7265" s="38"/>
      <c r="T7265" s="178"/>
      <c r="U7265" s="38"/>
      <c r="AA7265" s="9"/>
      <c r="AB7265" s="366"/>
    </row>
    <row r="7266" spans="15:28">
      <c r="O7266" s="177"/>
      <c r="P7266" s="38"/>
      <c r="Q7266" s="38"/>
      <c r="R7266" s="178"/>
      <c r="S7266" s="38"/>
      <c r="T7266" s="178"/>
      <c r="U7266" s="38"/>
      <c r="AA7266" s="9"/>
      <c r="AB7266" s="366"/>
    </row>
    <row r="7267" spans="15:28">
      <c r="O7267" s="177"/>
      <c r="P7267" s="38"/>
      <c r="Q7267" s="38"/>
      <c r="R7267" s="178"/>
      <c r="S7267" s="38"/>
      <c r="T7267" s="178"/>
      <c r="U7267" s="38"/>
      <c r="AA7267" s="9"/>
      <c r="AB7267" s="366"/>
    </row>
    <row r="7268" spans="15:28">
      <c r="O7268" s="177"/>
      <c r="P7268" s="38"/>
      <c r="Q7268" s="38"/>
      <c r="R7268" s="178"/>
      <c r="S7268" s="38"/>
      <c r="T7268" s="178"/>
      <c r="U7268" s="38"/>
      <c r="AA7268" s="9"/>
      <c r="AB7268" s="366"/>
    </row>
    <row r="7269" spans="15:28">
      <c r="O7269" s="177"/>
      <c r="P7269" s="38"/>
      <c r="Q7269" s="38"/>
      <c r="R7269" s="178"/>
      <c r="S7269" s="38"/>
      <c r="T7269" s="178"/>
      <c r="U7269" s="38"/>
      <c r="AA7269" s="9"/>
      <c r="AB7269" s="366"/>
    </row>
    <row r="7270" spans="15:28">
      <c r="O7270" s="177"/>
      <c r="P7270" s="38"/>
      <c r="Q7270" s="38"/>
      <c r="R7270" s="178"/>
      <c r="S7270" s="38"/>
      <c r="T7270" s="178"/>
      <c r="U7270" s="38"/>
      <c r="AA7270" s="9"/>
      <c r="AB7270" s="366"/>
    </row>
    <row r="7271" spans="15:28">
      <c r="O7271" s="177"/>
      <c r="P7271" s="38"/>
      <c r="Q7271" s="38"/>
      <c r="R7271" s="178"/>
      <c r="S7271" s="38"/>
      <c r="T7271" s="178"/>
      <c r="U7271" s="38"/>
      <c r="AA7271" s="9"/>
      <c r="AB7271" s="366"/>
    </row>
    <row r="7272" spans="15:28">
      <c r="O7272" s="177"/>
      <c r="P7272" s="38"/>
      <c r="Q7272" s="38"/>
      <c r="R7272" s="178"/>
      <c r="S7272" s="38"/>
      <c r="T7272" s="178"/>
      <c r="U7272" s="38"/>
      <c r="AA7272" s="9"/>
      <c r="AB7272" s="366"/>
    </row>
    <row r="7273" spans="15:28">
      <c r="O7273" s="177"/>
      <c r="P7273" s="38"/>
      <c r="Q7273" s="38"/>
      <c r="R7273" s="178"/>
      <c r="S7273" s="38"/>
      <c r="T7273" s="178"/>
      <c r="U7273" s="38"/>
      <c r="AA7273" s="9"/>
      <c r="AB7273" s="366"/>
    </row>
    <row r="7274" spans="15:28">
      <c r="O7274" s="177"/>
      <c r="P7274" s="38"/>
      <c r="Q7274" s="38"/>
      <c r="R7274" s="178"/>
      <c r="S7274" s="38"/>
      <c r="T7274" s="178"/>
      <c r="U7274" s="38"/>
      <c r="AA7274" s="9"/>
      <c r="AB7274" s="366"/>
    </row>
    <row r="7275" spans="15:28">
      <c r="O7275" s="177"/>
      <c r="P7275" s="38"/>
      <c r="Q7275" s="38"/>
      <c r="R7275" s="178"/>
      <c r="S7275" s="38"/>
      <c r="T7275" s="178"/>
      <c r="U7275" s="38"/>
      <c r="AA7275" s="9"/>
      <c r="AB7275" s="366"/>
    </row>
    <row r="7276" spans="15:28">
      <c r="O7276" s="177"/>
      <c r="P7276" s="38"/>
      <c r="Q7276" s="38"/>
      <c r="R7276" s="178"/>
      <c r="S7276" s="38"/>
      <c r="T7276" s="178"/>
      <c r="U7276" s="38"/>
      <c r="AA7276" s="9"/>
      <c r="AB7276" s="366"/>
    </row>
    <row r="7277" spans="15:28">
      <c r="O7277" s="177"/>
      <c r="P7277" s="38"/>
      <c r="Q7277" s="38"/>
      <c r="R7277" s="178"/>
      <c r="S7277" s="38"/>
      <c r="T7277" s="178"/>
      <c r="U7277" s="38"/>
      <c r="AA7277" s="9"/>
      <c r="AB7277" s="366"/>
    </row>
    <row r="7278" spans="15:28">
      <c r="O7278" s="177"/>
      <c r="P7278" s="38"/>
      <c r="Q7278" s="38"/>
      <c r="R7278" s="178"/>
      <c r="S7278" s="38"/>
      <c r="T7278" s="178"/>
      <c r="U7278" s="38"/>
      <c r="AA7278" s="9"/>
      <c r="AB7278" s="366"/>
    </row>
    <row r="7279" spans="15:28">
      <c r="O7279" s="177"/>
      <c r="P7279" s="38"/>
      <c r="Q7279" s="38"/>
      <c r="R7279" s="178"/>
      <c r="S7279" s="38"/>
      <c r="T7279" s="178"/>
      <c r="U7279" s="38"/>
      <c r="AA7279" s="9"/>
      <c r="AB7279" s="366"/>
    </row>
    <row r="7280" spans="15:28">
      <c r="O7280" s="177"/>
      <c r="P7280" s="38"/>
      <c r="Q7280" s="38"/>
      <c r="R7280" s="178"/>
      <c r="S7280" s="38"/>
      <c r="T7280" s="178"/>
      <c r="U7280" s="38"/>
      <c r="AA7280" s="9"/>
      <c r="AB7280" s="366"/>
    </row>
    <row r="7281" spans="15:28">
      <c r="O7281" s="177"/>
      <c r="P7281" s="38"/>
      <c r="Q7281" s="38"/>
      <c r="R7281" s="178"/>
      <c r="S7281" s="38"/>
      <c r="T7281" s="178"/>
      <c r="U7281" s="38"/>
      <c r="AA7281" s="9"/>
      <c r="AB7281" s="366"/>
    </row>
    <row r="7282" spans="15:28">
      <c r="O7282" s="177"/>
      <c r="P7282" s="38"/>
      <c r="Q7282" s="38"/>
      <c r="R7282" s="178"/>
      <c r="S7282" s="38"/>
      <c r="T7282" s="178"/>
      <c r="U7282" s="38"/>
      <c r="AA7282" s="9"/>
      <c r="AB7282" s="366"/>
    </row>
    <row r="7283" spans="15:28">
      <c r="O7283" s="177"/>
      <c r="P7283" s="38"/>
      <c r="Q7283" s="38"/>
      <c r="R7283" s="178"/>
      <c r="S7283" s="38"/>
      <c r="T7283" s="178"/>
      <c r="U7283" s="38"/>
      <c r="AA7283" s="9"/>
      <c r="AB7283" s="366"/>
    </row>
    <row r="7284" spans="15:28">
      <c r="O7284" s="177"/>
      <c r="P7284" s="38"/>
      <c r="Q7284" s="38"/>
      <c r="R7284" s="178"/>
      <c r="S7284" s="38"/>
      <c r="T7284" s="178"/>
      <c r="U7284" s="38"/>
      <c r="AA7284" s="9"/>
      <c r="AB7284" s="366"/>
    </row>
    <row r="7285" spans="15:28">
      <c r="O7285" s="177"/>
      <c r="P7285" s="38"/>
      <c r="Q7285" s="38"/>
      <c r="R7285" s="178"/>
      <c r="S7285" s="38"/>
      <c r="T7285" s="178"/>
      <c r="U7285" s="38"/>
      <c r="AA7285" s="9"/>
      <c r="AB7285" s="366"/>
    </row>
    <row r="7286" spans="15:28">
      <c r="O7286" s="177"/>
      <c r="P7286" s="38"/>
      <c r="Q7286" s="38"/>
      <c r="R7286" s="178"/>
      <c r="S7286" s="38"/>
      <c r="T7286" s="178"/>
      <c r="U7286" s="38"/>
      <c r="AA7286" s="9"/>
      <c r="AB7286" s="366"/>
    </row>
    <row r="7287" spans="15:28">
      <c r="O7287" s="177"/>
      <c r="P7287" s="38"/>
      <c r="Q7287" s="38"/>
      <c r="R7287" s="178"/>
      <c r="S7287" s="38"/>
      <c r="T7287" s="178"/>
      <c r="U7287" s="38"/>
      <c r="AA7287" s="9"/>
      <c r="AB7287" s="366"/>
    </row>
    <row r="7288" spans="15:28">
      <c r="O7288" s="177"/>
      <c r="P7288" s="38"/>
      <c r="Q7288" s="38"/>
      <c r="R7288" s="178"/>
      <c r="S7288" s="38"/>
      <c r="T7288" s="178"/>
      <c r="U7288" s="38"/>
      <c r="AA7288" s="9"/>
      <c r="AB7288" s="366"/>
    </row>
    <row r="7289" spans="15:28">
      <c r="O7289" s="177"/>
      <c r="P7289" s="38"/>
      <c r="Q7289" s="38"/>
      <c r="R7289" s="178"/>
      <c r="S7289" s="38"/>
      <c r="T7289" s="178"/>
      <c r="U7289" s="38"/>
      <c r="AA7289" s="9"/>
      <c r="AB7289" s="366"/>
    </row>
    <row r="7290" spans="15:28">
      <c r="O7290" s="177"/>
      <c r="P7290" s="38"/>
      <c r="Q7290" s="38"/>
      <c r="R7290" s="178"/>
      <c r="S7290" s="38"/>
      <c r="T7290" s="178"/>
      <c r="U7290" s="38"/>
      <c r="AA7290" s="9"/>
      <c r="AB7290" s="366"/>
    </row>
    <row r="7291" spans="15:28">
      <c r="O7291" s="177"/>
      <c r="P7291" s="38"/>
      <c r="Q7291" s="38"/>
      <c r="R7291" s="178"/>
      <c r="S7291" s="38"/>
      <c r="T7291" s="178"/>
      <c r="U7291" s="38"/>
      <c r="AA7291" s="9"/>
      <c r="AB7291" s="366"/>
    </row>
    <row r="7292" spans="15:28">
      <c r="O7292" s="177"/>
      <c r="P7292" s="38"/>
      <c r="Q7292" s="38"/>
      <c r="R7292" s="178"/>
      <c r="S7292" s="38"/>
      <c r="T7292" s="178"/>
      <c r="U7292" s="38"/>
      <c r="AA7292" s="9"/>
      <c r="AB7292" s="366"/>
    </row>
    <row r="7293" spans="15:28">
      <c r="O7293" s="177"/>
      <c r="P7293" s="38"/>
      <c r="Q7293" s="38"/>
      <c r="R7293" s="178"/>
      <c r="S7293" s="38"/>
      <c r="T7293" s="178"/>
      <c r="U7293" s="38"/>
      <c r="AA7293" s="9"/>
      <c r="AB7293" s="366"/>
    </row>
    <row r="7294" spans="15:28">
      <c r="O7294" s="177"/>
      <c r="P7294" s="38"/>
      <c r="Q7294" s="38"/>
      <c r="R7294" s="178"/>
      <c r="S7294" s="38"/>
      <c r="T7294" s="178"/>
      <c r="U7294" s="38"/>
      <c r="AA7294" s="9"/>
      <c r="AB7294" s="366"/>
    </row>
    <row r="7295" spans="15:28">
      <c r="O7295" s="177"/>
      <c r="P7295" s="38"/>
      <c r="Q7295" s="38"/>
      <c r="R7295" s="178"/>
      <c r="S7295" s="38"/>
      <c r="T7295" s="178"/>
      <c r="U7295" s="38"/>
      <c r="AA7295" s="9"/>
      <c r="AB7295" s="366"/>
    </row>
    <row r="7296" spans="15:28">
      <c r="O7296" s="177"/>
      <c r="P7296" s="38"/>
      <c r="Q7296" s="38"/>
      <c r="R7296" s="178"/>
      <c r="S7296" s="38"/>
      <c r="T7296" s="178"/>
      <c r="U7296" s="38"/>
      <c r="AA7296" s="9"/>
      <c r="AB7296" s="366"/>
    </row>
    <row r="7297" spans="15:28">
      <c r="O7297" s="177"/>
      <c r="P7297" s="38"/>
      <c r="Q7297" s="38"/>
      <c r="R7297" s="178"/>
      <c r="S7297" s="38"/>
      <c r="T7297" s="178"/>
      <c r="U7297" s="38"/>
      <c r="AA7297" s="9"/>
      <c r="AB7297" s="366"/>
    </row>
    <row r="7298" spans="15:28">
      <c r="O7298" s="177"/>
      <c r="P7298" s="38"/>
      <c r="Q7298" s="38"/>
      <c r="R7298" s="178"/>
      <c r="S7298" s="38"/>
      <c r="T7298" s="178"/>
      <c r="U7298" s="38"/>
      <c r="AA7298" s="9"/>
      <c r="AB7298" s="366"/>
    </row>
    <row r="7299" spans="15:28">
      <c r="O7299" s="177"/>
      <c r="P7299" s="38"/>
      <c r="Q7299" s="38"/>
      <c r="R7299" s="178"/>
      <c r="S7299" s="38"/>
      <c r="T7299" s="178"/>
      <c r="U7299" s="38"/>
      <c r="AA7299" s="9"/>
      <c r="AB7299" s="366"/>
    </row>
    <row r="7300" spans="15:28">
      <c r="O7300" s="177"/>
      <c r="P7300" s="38"/>
      <c r="Q7300" s="38"/>
      <c r="R7300" s="178"/>
      <c r="S7300" s="38"/>
      <c r="T7300" s="178"/>
      <c r="U7300" s="38"/>
      <c r="AA7300" s="9"/>
      <c r="AB7300" s="366"/>
    </row>
    <row r="7301" spans="15:28">
      <c r="O7301" s="177"/>
      <c r="P7301" s="38"/>
      <c r="Q7301" s="38"/>
      <c r="R7301" s="178"/>
      <c r="S7301" s="38"/>
      <c r="T7301" s="178"/>
      <c r="U7301" s="38"/>
      <c r="AA7301" s="9"/>
      <c r="AB7301" s="366"/>
    </row>
    <row r="7302" spans="15:28">
      <c r="O7302" s="177"/>
      <c r="P7302" s="38"/>
      <c r="Q7302" s="38"/>
      <c r="R7302" s="178"/>
      <c r="S7302" s="38"/>
      <c r="T7302" s="178"/>
      <c r="U7302" s="38"/>
      <c r="AA7302" s="9"/>
      <c r="AB7302" s="366"/>
    </row>
    <row r="7303" spans="15:28">
      <c r="O7303" s="177"/>
      <c r="P7303" s="38"/>
      <c r="Q7303" s="38"/>
      <c r="R7303" s="178"/>
      <c r="S7303" s="38"/>
      <c r="T7303" s="178"/>
      <c r="U7303" s="38"/>
      <c r="AA7303" s="9"/>
      <c r="AB7303" s="366"/>
    </row>
    <row r="7304" spans="15:28">
      <c r="O7304" s="177"/>
      <c r="P7304" s="38"/>
      <c r="Q7304" s="38"/>
      <c r="R7304" s="178"/>
      <c r="S7304" s="38"/>
      <c r="T7304" s="178"/>
      <c r="U7304" s="38"/>
      <c r="AA7304" s="9"/>
      <c r="AB7304" s="366"/>
    </row>
    <row r="7305" spans="15:28">
      <c r="O7305" s="177"/>
      <c r="P7305" s="38"/>
      <c r="Q7305" s="38"/>
      <c r="R7305" s="178"/>
      <c r="S7305" s="38"/>
      <c r="T7305" s="178"/>
      <c r="U7305" s="38"/>
      <c r="AA7305" s="9"/>
      <c r="AB7305" s="366"/>
    </row>
    <row r="7306" spans="15:28">
      <c r="O7306" s="177"/>
      <c r="P7306" s="38"/>
      <c r="Q7306" s="38"/>
      <c r="R7306" s="178"/>
      <c r="S7306" s="38"/>
      <c r="T7306" s="178"/>
      <c r="U7306" s="38"/>
      <c r="AA7306" s="9"/>
      <c r="AB7306" s="366"/>
    </row>
    <row r="7307" spans="15:28">
      <c r="O7307" s="177"/>
      <c r="P7307" s="38"/>
      <c r="Q7307" s="38"/>
      <c r="R7307" s="178"/>
      <c r="S7307" s="38"/>
      <c r="T7307" s="178"/>
      <c r="U7307" s="38"/>
      <c r="AA7307" s="9"/>
      <c r="AB7307" s="366"/>
    </row>
    <row r="7308" spans="15:28">
      <c r="O7308" s="177"/>
      <c r="P7308" s="38"/>
      <c r="Q7308" s="38"/>
      <c r="R7308" s="178"/>
      <c r="S7308" s="38"/>
      <c r="T7308" s="178"/>
      <c r="U7308" s="38"/>
      <c r="AA7308" s="9"/>
      <c r="AB7308" s="366"/>
    </row>
    <row r="7309" spans="15:28">
      <c r="O7309" s="177"/>
      <c r="P7309" s="38"/>
      <c r="Q7309" s="38"/>
      <c r="R7309" s="178"/>
      <c r="S7309" s="38"/>
      <c r="T7309" s="178"/>
      <c r="U7309" s="38"/>
      <c r="AA7309" s="9"/>
      <c r="AB7309" s="366"/>
    </row>
    <row r="7310" spans="15:28">
      <c r="O7310" s="177"/>
      <c r="P7310" s="38"/>
      <c r="Q7310" s="38"/>
      <c r="R7310" s="178"/>
      <c r="S7310" s="38"/>
      <c r="T7310" s="178"/>
      <c r="U7310" s="38"/>
      <c r="AA7310" s="9"/>
      <c r="AB7310" s="366"/>
    </row>
    <row r="7311" spans="15:28">
      <c r="O7311" s="177"/>
      <c r="P7311" s="38"/>
      <c r="Q7311" s="38"/>
      <c r="R7311" s="178"/>
      <c r="S7311" s="38"/>
      <c r="T7311" s="178"/>
      <c r="U7311" s="38"/>
      <c r="AA7311" s="9"/>
      <c r="AB7311" s="366"/>
    </row>
    <row r="7312" spans="15:28">
      <c r="O7312" s="177"/>
      <c r="P7312" s="38"/>
      <c r="Q7312" s="38"/>
      <c r="R7312" s="178"/>
      <c r="S7312" s="38"/>
      <c r="T7312" s="178"/>
      <c r="U7312" s="38"/>
      <c r="AA7312" s="9"/>
      <c r="AB7312" s="366"/>
    </row>
    <row r="7313" spans="15:28">
      <c r="O7313" s="177"/>
      <c r="P7313" s="38"/>
      <c r="Q7313" s="38"/>
      <c r="R7313" s="178"/>
      <c r="S7313" s="38"/>
      <c r="T7313" s="178"/>
      <c r="U7313" s="38"/>
      <c r="AA7313" s="9"/>
      <c r="AB7313" s="366"/>
    </row>
    <row r="7314" spans="15:28">
      <c r="O7314" s="177"/>
      <c r="P7314" s="38"/>
      <c r="Q7314" s="38"/>
      <c r="R7314" s="178"/>
      <c r="S7314" s="38"/>
      <c r="T7314" s="178"/>
      <c r="U7314" s="38"/>
      <c r="AA7314" s="9"/>
      <c r="AB7314" s="366"/>
    </row>
    <row r="7315" spans="15:28">
      <c r="O7315" s="177"/>
      <c r="P7315" s="38"/>
      <c r="Q7315" s="38"/>
      <c r="R7315" s="178"/>
      <c r="S7315" s="38"/>
      <c r="T7315" s="178"/>
      <c r="U7315" s="38"/>
      <c r="AA7315" s="9"/>
      <c r="AB7315" s="366"/>
    </row>
    <row r="7316" spans="15:28">
      <c r="O7316" s="177"/>
      <c r="P7316" s="38"/>
      <c r="Q7316" s="38"/>
      <c r="R7316" s="178"/>
      <c r="S7316" s="38"/>
      <c r="T7316" s="178"/>
      <c r="U7316" s="38"/>
      <c r="AA7316" s="9"/>
      <c r="AB7316" s="366"/>
    </row>
    <row r="7317" spans="15:28">
      <c r="O7317" s="177"/>
      <c r="P7317" s="38"/>
      <c r="Q7317" s="38"/>
      <c r="R7317" s="178"/>
      <c r="S7317" s="38"/>
      <c r="T7317" s="178"/>
      <c r="U7317" s="38"/>
      <c r="AA7317" s="9"/>
      <c r="AB7317" s="366"/>
    </row>
    <row r="7318" spans="15:28">
      <c r="O7318" s="177"/>
      <c r="P7318" s="38"/>
      <c r="Q7318" s="38"/>
      <c r="R7318" s="178"/>
      <c r="S7318" s="38"/>
      <c r="T7318" s="178"/>
      <c r="U7318" s="38"/>
      <c r="AA7318" s="9"/>
      <c r="AB7318" s="366"/>
    </row>
    <row r="7319" spans="15:28">
      <c r="O7319" s="177"/>
      <c r="P7319" s="38"/>
      <c r="Q7319" s="38"/>
      <c r="R7319" s="178"/>
      <c r="S7319" s="38"/>
      <c r="T7319" s="178"/>
      <c r="U7319" s="38"/>
      <c r="AA7319" s="9"/>
      <c r="AB7319" s="366"/>
    </row>
    <row r="7320" spans="15:28">
      <c r="O7320" s="177"/>
      <c r="P7320" s="38"/>
      <c r="Q7320" s="38"/>
      <c r="R7320" s="178"/>
      <c r="S7320" s="38"/>
      <c r="T7320" s="178"/>
      <c r="U7320" s="38"/>
      <c r="AA7320" s="9"/>
      <c r="AB7320" s="366"/>
    </row>
    <row r="7321" spans="15:28">
      <c r="O7321" s="177"/>
      <c r="P7321" s="38"/>
      <c r="Q7321" s="38"/>
      <c r="R7321" s="178"/>
      <c r="S7321" s="38"/>
      <c r="T7321" s="178"/>
      <c r="U7321" s="38"/>
      <c r="AA7321" s="9"/>
      <c r="AB7321" s="366"/>
    </row>
    <row r="7322" spans="15:28">
      <c r="O7322" s="177"/>
      <c r="P7322" s="38"/>
      <c r="Q7322" s="38"/>
      <c r="R7322" s="178"/>
      <c r="S7322" s="38"/>
      <c r="T7322" s="178"/>
      <c r="U7322" s="38"/>
      <c r="AA7322" s="9"/>
      <c r="AB7322" s="366"/>
    </row>
    <row r="7323" spans="15:28">
      <c r="O7323" s="177"/>
      <c r="P7323" s="38"/>
      <c r="Q7323" s="38"/>
      <c r="R7323" s="178"/>
      <c r="S7323" s="38"/>
      <c r="T7323" s="178"/>
      <c r="U7323" s="38"/>
      <c r="AA7323" s="9"/>
      <c r="AB7323" s="366"/>
    </row>
    <row r="7324" spans="15:28">
      <c r="O7324" s="177"/>
      <c r="P7324" s="38"/>
      <c r="Q7324" s="38"/>
      <c r="R7324" s="178"/>
      <c r="S7324" s="38"/>
      <c r="T7324" s="178"/>
      <c r="U7324" s="38"/>
      <c r="AA7324" s="9"/>
      <c r="AB7324" s="366"/>
    </row>
    <row r="7325" spans="15:28">
      <c r="O7325" s="177"/>
      <c r="P7325" s="38"/>
      <c r="Q7325" s="38"/>
      <c r="R7325" s="178"/>
      <c r="S7325" s="38"/>
      <c r="T7325" s="178"/>
      <c r="U7325" s="38"/>
      <c r="AA7325" s="9"/>
      <c r="AB7325" s="366"/>
    </row>
    <row r="7326" spans="15:28">
      <c r="O7326" s="177"/>
      <c r="P7326" s="38"/>
      <c r="Q7326" s="38"/>
      <c r="R7326" s="178"/>
      <c r="S7326" s="38"/>
      <c r="T7326" s="178"/>
      <c r="U7326" s="38"/>
      <c r="AA7326" s="9"/>
      <c r="AB7326" s="366"/>
    </row>
    <row r="7327" spans="15:28">
      <c r="O7327" s="177"/>
      <c r="P7327" s="38"/>
      <c r="Q7327" s="38"/>
      <c r="R7327" s="178"/>
      <c r="S7327" s="38"/>
      <c r="T7327" s="178"/>
      <c r="U7327" s="38"/>
      <c r="AA7327" s="9"/>
      <c r="AB7327" s="366"/>
    </row>
    <row r="7328" spans="15:28">
      <c r="O7328" s="177"/>
      <c r="P7328" s="38"/>
      <c r="Q7328" s="38"/>
      <c r="R7328" s="178"/>
      <c r="S7328" s="38"/>
      <c r="T7328" s="178"/>
      <c r="U7328" s="38"/>
      <c r="AA7328" s="9"/>
      <c r="AB7328" s="366"/>
    </row>
    <row r="7329" spans="15:28">
      <c r="O7329" s="177"/>
      <c r="P7329" s="38"/>
      <c r="Q7329" s="38"/>
      <c r="R7329" s="178"/>
      <c r="S7329" s="38"/>
      <c r="T7329" s="178"/>
      <c r="U7329" s="38"/>
      <c r="AA7329" s="9"/>
      <c r="AB7329" s="366"/>
    </row>
    <row r="7330" spans="15:28">
      <c r="O7330" s="177"/>
      <c r="P7330" s="38"/>
      <c r="Q7330" s="38"/>
      <c r="R7330" s="178"/>
      <c r="S7330" s="38"/>
      <c r="T7330" s="178"/>
      <c r="U7330" s="38"/>
      <c r="AA7330" s="9"/>
      <c r="AB7330" s="366"/>
    </row>
    <row r="7331" spans="15:28">
      <c r="O7331" s="177"/>
      <c r="P7331" s="38"/>
      <c r="Q7331" s="38"/>
      <c r="R7331" s="178"/>
      <c r="S7331" s="38"/>
      <c r="T7331" s="178"/>
      <c r="U7331" s="38"/>
      <c r="AA7331" s="9"/>
      <c r="AB7331" s="366"/>
    </row>
    <row r="7332" spans="15:28">
      <c r="O7332" s="177"/>
      <c r="P7332" s="38"/>
      <c r="Q7332" s="38"/>
      <c r="R7332" s="178"/>
      <c r="S7332" s="38"/>
      <c r="T7332" s="178"/>
      <c r="U7332" s="38"/>
      <c r="AA7332" s="9"/>
      <c r="AB7332" s="366"/>
    </row>
    <row r="7333" spans="15:28">
      <c r="O7333" s="177"/>
      <c r="P7333" s="38"/>
      <c r="Q7333" s="38"/>
      <c r="R7333" s="178"/>
      <c r="S7333" s="38"/>
      <c r="T7333" s="178"/>
      <c r="U7333" s="38"/>
      <c r="AA7333" s="9"/>
      <c r="AB7333" s="366"/>
    </row>
    <row r="7334" spans="15:28">
      <c r="O7334" s="177"/>
      <c r="P7334" s="38"/>
      <c r="Q7334" s="38"/>
      <c r="R7334" s="178"/>
      <c r="S7334" s="38"/>
      <c r="T7334" s="178"/>
      <c r="U7334" s="38"/>
      <c r="AA7334" s="9"/>
      <c r="AB7334" s="366"/>
    </row>
    <row r="7335" spans="15:28">
      <c r="O7335" s="177"/>
      <c r="P7335" s="38"/>
      <c r="Q7335" s="38"/>
      <c r="R7335" s="178"/>
      <c r="S7335" s="38"/>
      <c r="T7335" s="178"/>
      <c r="U7335" s="38"/>
      <c r="AA7335" s="9"/>
      <c r="AB7335" s="366"/>
    </row>
    <row r="7336" spans="15:28">
      <c r="O7336" s="177"/>
      <c r="P7336" s="38"/>
      <c r="Q7336" s="38"/>
      <c r="R7336" s="178"/>
      <c r="S7336" s="38"/>
      <c r="T7336" s="178"/>
      <c r="U7336" s="38"/>
      <c r="AA7336" s="9"/>
      <c r="AB7336" s="366"/>
    </row>
    <row r="7337" spans="15:28">
      <c r="O7337" s="177"/>
      <c r="P7337" s="38"/>
      <c r="Q7337" s="38"/>
      <c r="R7337" s="178"/>
      <c r="S7337" s="38"/>
      <c r="T7337" s="178"/>
      <c r="U7337" s="38"/>
      <c r="AA7337" s="9"/>
      <c r="AB7337" s="366"/>
    </row>
    <row r="7338" spans="15:28">
      <c r="O7338" s="177"/>
      <c r="P7338" s="38"/>
      <c r="Q7338" s="38"/>
      <c r="R7338" s="178"/>
      <c r="S7338" s="38"/>
      <c r="T7338" s="178"/>
      <c r="U7338" s="38"/>
      <c r="AA7338" s="9"/>
      <c r="AB7338" s="366"/>
    </row>
    <row r="7339" spans="15:28">
      <c r="O7339" s="177"/>
      <c r="P7339" s="38"/>
      <c r="Q7339" s="38"/>
      <c r="R7339" s="178"/>
      <c r="S7339" s="38"/>
      <c r="T7339" s="178"/>
      <c r="U7339" s="38"/>
      <c r="AA7339" s="9"/>
      <c r="AB7339" s="366"/>
    </row>
    <row r="7340" spans="15:28">
      <c r="O7340" s="177"/>
      <c r="P7340" s="38"/>
      <c r="Q7340" s="38"/>
      <c r="R7340" s="178"/>
      <c r="S7340" s="38"/>
      <c r="T7340" s="178"/>
      <c r="U7340" s="38"/>
      <c r="AA7340" s="9"/>
      <c r="AB7340" s="366"/>
    </row>
    <row r="7341" spans="15:28">
      <c r="O7341" s="177"/>
      <c r="P7341" s="38"/>
      <c r="Q7341" s="38"/>
      <c r="R7341" s="178"/>
      <c r="S7341" s="38"/>
      <c r="T7341" s="178"/>
      <c r="U7341" s="38"/>
      <c r="AA7341" s="9"/>
      <c r="AB7341" s="366"/>
    </row>
    <row r="7342" spans="15:28">
      <c r="O7342" s="177"/>
      <c r="P7342" s="38"/>
      <c r="Q7342" s="38"/>
      <c r="R7342" s="178"/>
      <c r="S7342" s="38"/>
      <c r="T7342" s="178"/>
      <c r="U7342" s="38"/>
      <c r="AA7342" s="9"/>
      <c r="AB7342" s="366"/>
    </row>
    <row r="7343" spans="15:28">
      <c r="O7343" s="177"/>
      <c r="P7343" s="38"/>
      <c r="Q7343" s="38"/>
      <c r="R7343" s="178"/>
      <c r="S7343" s="38"/>
      <c r="T7343" s="178"/>
      <c r="U7343" s="38"/>
      <c r="AA7343" s="9"/>
      <c r="AB7343" s="366"/>
    </row>
    <row r="7344" spans="15:28">
      <c r="O7344" s="177"/>
      <c r="P7344" s="38"/>
      <c r="Q7344" s="38"/>
      <c r="R7344" s="178"/>
      <c r="S7344" s="38"/>
      <c r="T7344" s="178"/>
      <c r="U7344" s="38"/>
      <c r="AA7344" s="9"/>
      <c r="AB7344" s="366"/>
    </row>
    <row r="7345" spans="15:28">
      <c r="O7345" s="177"/>
      <c r="P7345" s="38"/>
      <c r="Q7345" s="38"/>
      <c r="R7345" s="178"/>
      <c r="S7345" s="38"/>
      <c r="T7345" s="178"/>
      <c r="U7345" s="38"/>
      <c r="AA7345" s="9"/>
      <c r="AB7345" s="366"/>
    </row>
    <row r="7346" spans="15:28">
      <c r="O7346" s="177"/>
      <c r="P7346" s="38"/>
      <c r="Q7346" s="38"/>
      <c r="R7346" s="178"/>
      <c r="S7346" s="38"/>
      <c r="T7346" s="178"/>
      <c r="U7346" s="38"/>
      <c r="AA7346" s="9"/>
      <c r="AB7346" s="366"/>
    </row>
    <row r="7347" spans="15:28">
      <c r="O7347" s="177"/>
      <c r="P7347" s="38"/>
      <c r="Q7347" s="38"/>
      <c r="R7347" s="178"/>
      <c r="S7347" s="38"/>
      <c r="T7347" s="178"/>
      <c r="U7347" s="38"/>
      <c r="AA7347" s="9"/>
      <c r="AB7347" s="366"/>
    </row>
    <row r="7348" spans="15:28">
      <c r="O7348" s="177"/>
      <c r="P7348" s="38"/>
      <c r="Q7348" s="38"/>
      <c r="R7348" s="178"/>
      <c r="S7348" s="38"/>
      <c r="T7348" s="178"/>
      <c r="U7348" s="38"/>
      <c r="AA7348" s="9"/>
      <c r="AB7348" s="366"/>
    </row>
    <row r="7349" spans="15:28">
      <c r="O7349" s="177"/>
      <c r="P7349" s="38"/>
      <c r="Q7349" s="38"/>
      <c r="R7349" s="178"/>
      <c r="S7349" s="38"/>
      <c r="T7349" s="178"/>
      <c r="U7349" s="38"/>
      <c r="AA7349" s="9"/>
      <c r="AB7349" s="366"/>
    </row>
    <row r="7350" spans="15:28">
      <c r="O7350" s="177"/>
      <c r="P7350" s="38"/>
      <c r="Q7350" s="38"/>
      <c r="R7350" s="178"/>
      <c r="S7350" s="38"/>
      <c r="T7350" s="178"/>
      <c r="U7350" s="38"/>
      <c r="AA7350" s="9"/>
      <c r="AB7350" s="366"/>
    </row>
    <row r="7351" spans="15:28">
      <c r="O7351" s="177"/>
      <c r="P7351" s="38"/>
      <c r="Q7351" s="38"/>
      <c r="R7351" s="178"/>
      <c r="S7351" s="38"/>
      <c r="T7351" s="178"/>
      <c r="U7351" s="38"/>
      <c r="AA7351" s="9"/>
      <c r="AB7351" s="366"/>
    </row>
    <row r="7352" spans="15:28">
      <c r="O7352" s="177"/>
      <c r="P7352" s="38"/>
      <c r="Q7352" s="38"/>
      <c r="R7352" s="178"/>
      <c r="S7352" s="38"/>
      <c r="T7352" s="178"/>
      <c r="U7352" s="38"/>
      <c r="AA7352" s="9"/>
      <c r="AB7352" s="366"/>
    </row>
    <row r="7353" spans="15:28">
      <c r="O7353" s="177"/>
      <c r="P7353" s="38"/>
      <c r="Q7353" s="38"/>
      <c r="R7353" s="178"/>
      <c r="S7353" s="38"/>
      <c r="T7353" s="178"/>
      <c r="U7353" s="38"/>
      <c r="AA7353" s="9"/>
      <c r="AB7353" s="366"/>
    </row>
    <row r="7354" spans="15:28">
      <c r="O7354" s="177"/>
      <c r="P7354" s="38"/>
      <c r="Q7354" s="38"/>
      <c r="R7354" s="178"/>
      <c r="S7354" s="38"/>
      <c r="T7354" s="178"/>
      <c r="U7354" s="38"/>
      <c r="AA7354" s="9"/>
      <c r="AB7354" s="366"/>
    </row>
    <row r="7355" spans="15:28">
      <c r="O7355" s="177"/>
      <c r="P7355" s="38"/>
      <c r="Q7355" s="38"/>
      <c r="R7355" s="178"/>
      <c r="S7355" s="38"/>
      <c r="T7355" s="178"/>
      <c r="U7355" s="38"/>
      <c r="AA7355" s="9"/>
      <c r="AB7355" s="366"/>
    </row>
    <row r="7356" spans="15:28">
      <c r="O7356" s="177"/>
      <c r="P7356" s="38"/>
      <c r="Q7356" s="38"/>
      <c r="R7356" s="178"/>
      <c r="S7356" s="38"/>
      <c r="T7356" s="178"/>
      <c r="U7356" s="38"/>
      <c r="AA7356" s="9"/>
      <c r="AB7356" s="366"/>
    </row>
    <row r="7357" spans="15:28">
      <c r="O7357" s="177"/>
      <c r="P7357" s="38"/>
      <c r="Q7357" s="38"/>
      <c r="R7357" s="178"/>
      <c r="S7357" s="38"/>
      <c r="T7357" s="178"/>
      <c r="U7357" s="38"/>
      <c r="AA7357" s="9"/>
      <c r="AB7357" s="366"/>
    </row>
    <row r="7358" spans="15:28">
      <c r="O7358" s="177"/>
      <c r="P7358" s="38"/>
      <c r="Q7358" s="38"/>
      <c r="R7358" s="178"/>
      <c r="S7358" s="38"/>
      <c r="T7358" s="178"/>
      <c r="U7358" s="38"/>
      <c r="AA7358" s="9"/>
      <c r="AB7358" s="366"/>
    </row>
    <row r="7359" spans="15:28">
      <c r="O7359" s="177"/>
      <c r="P7359" s="38"/>
      <c r="Q7359" s="38"/>
      <c r="R7359" s="178"/>
      <c r="S7359" s="38"/>
      <c r="T7359" s="178"/>
      <c r="U7359" s="38"/>
      <c r="AA7359" s="9"/>
      <c r="AB7359" s="366"/>
    </row>
    <row r="7360" spans="15:28">
      <c r="O7360" s="177"/>
      <c r="P7360" s="38"/>
      <c r="Q7360" s="38"/>
      <c r="R7360" s="178"/>
      <c r="S7360" s="38"/>
      <c r="T7360" s="178"/>
      <c r="U7360" s="38"/>
      <c r="AA7360" s="9"/>
      <c r="AB7360" s="366"/>
    </row>
    <row r="7361" spans="15:28">
      <c r="O7361" s="177"/>
      <c r="P7361" s="38"/>
      <c r="Q7361" s="38"/>
      <c r="R7361" s="178"/>
      <c r="S7361" s="38"/>
      <c r="T7361" s="178"/>
      <c r="U7361" s="38"/>
      <c r="AA7361" s="9"/>
      <c r="AB7361" s="366"/>
    </row>
    <row r="7362" spans="15:28">
      <c r="O7362" s="177"/>
      <c r="P7362" s="38"/>
      <c r="Q7362" s="38"/>
      <c r="R7362" s="178"/>
      <c r="S7362" s="38"/>
      <c r="T7362" s="178"/>
      <c r="U7362" s="38"/>
      <c r="AA7362" s="9"/>
      <c r="AB7362" s="366"/>
    </row>
    <row r="7363" spans="15:28">
      <c r="O7363" s="177"/>
      <c r="P7363" s="38"/>
      <c r="Q7363" s="38"/>
      <c r="R7363" s="178"/>
      <c r="S7363" s="38"/>
      <c r="T7363" s="178"/>
      <c r="U7363" s="38"/>
      <c r="AA7363" s="9"/>
      <c r="AB7363" s="366"/>
    </row>
    <row r="7364" spans="15:28">
      <c r="O7364" s="177"/>
      <c r="P7364" s="38"/>
      <c r="Q7364" s="38"/>
      <c r="R7364" s="178"/>
      <c r="S7364" s="38"/>
      <c r="T7364" s="178"/>
      <c r="U7364" s="38"/>
      <c r="AA7364" s="9"/>
      <c r="AB7364" s="366"/>
    </row>
    <row r="7365" spans="15:28">
      <c r="O7365" s="177"/>
      <c r="P7365" s="38"/>
      <c r="Q7365" s="38"/>
      <c r="R7365" s="178"/>
      <c r="S7365" s="38"/>
      <c r="T7365" s="178"/>
      <c r="U7365" s="38"/>
      <c r="AA7365" s="9"/>
      <c r="AB7365" s="366"/>
    </row>
    <row r="7366" spans="15:28">
      <c r="O7366" s="177"/>
      <c r="P7366" s="38"/>
      <c r="Q7366" s="38"/>
      <c r="R7366" s="178"/>
      <c r="S7366" s="38"/>
      <c r="T7366" s="178"/>
      <c r="U7366" s="38"/>
      <c r="AA7366" s="9"/>
      <c r="AB7366" s="366"/>
    </row>
    <row r="7367" spans="15:28">
      <c r="O7367" s="177"/>
      <c r="P7367" s="38"/>
      <c r="Q7367" s="38"/>
      <c r="R7367" s="178"/>
      <c r="S7367" s="38"/>
      <c r="T7367" s="178"/>
      <c r="U7367" s="38"/>
      <c r="AA7367" s="9"/>
      <c r="AB7367" s="366"/>
    </row>
    <row r="7368" spans="15:28">
      <c r="O7368" s="177"/>
      <c r="P7368" s="38"/>
      <c r="Q7368" s="38"/>
      <c r="R7368" s="178"/>
      <c r="S7368" s="38"/>
      <c r="T7368" s="178"/>
      <c r="U7368" s="38"/>
      <c r="AA7368" s="9"/>
      <c r="AB7368" s="366"/>
    </row>
    <row r="7369" spans="15:28">
      <c r="O7369" s="177"/>
      <c r="P7369" s="38"/>
      <c r="Q7369" s="38"/>
      <c r="R7369" s="178"/>
      <c r="S7369" s="38"/>
      <c r="T7369" s="178"/>
      <c r="U7369" s="38"/>
      <c r="AA7369" s="9"/>
      <c r="AB7369" s="366"/>
    </row>
    <row r="7370" spans="15:28">
      <c r="O7370" s="177"/>
      <c r="P7370" s="38"/>
      <c r="Q7370" s="38"/>
      <c r="R7370" s="178"/>
      <c r="S7370" s="38"/>
      <c r="T7370" s="178"/>
      <c r="U7370" s="38"/>
      <c r="AA7370" s="9"/>
      <c r="AB7370" s="366"/>
    </row>
    <row r="7371" spans="15:28">
      <c r="O7371" s="177"/>
      <c r="P7371" s="38"/>
      <c r="Q7371" s="38"/>
      <c r="R7371" s="178"/>
      <c r="S7371" s="38"/>
      <c r="T7371" s="178"/>
      <c r="U7371" s="38"/>
      <c r="AA7371" s="9"/>
      <c r="AB7371" s="366"/>
    </row>
    <row r="7372" spans="15:28">
      <c r="O7372" s="177"/>
      <c r="P7372" s="38"/>
      <c r="Q7372" s="38"/>
      <c r="R7372" s="178"/>
      <c r="S7372" s="38"/>
      <c r="T7372" s="178"/>
      <c r="U7372" s="38"/>
      <c r="AA7372" s="9"/>
      <c r="AB7372" s="366"/>
    </row>
    <row r="7373" spans="15:28">
      <c r="O7373" s="177"/>
      <c r="P7373" s="38"/>
      <c r="Q7373" s="38"/>
      <c r="R7373" s="178"/>
      <c r="S7373" s="38"/>
      <c r="T7373" s="178"/>
      <c r="U7373" s="38"/>
      <c r="AA7373" s="9"/>
      <c r="AB7373" s="366"/>
    </row>
    <row r="7374" spans="15:28">
      <c r="O7374" s="177"/>
      <c r="P7374" s="38"/>
      <c r="Q7374" s="38"/>
      <c r="R7374" s="178"/>
      <c r="S7374" s="38"/>
      <c r="T7374" s="178"/>
      <c r="U7374" s="38"/>
      <c r="AA7374" s="9"/>
      <c r="AB7374" s="366"/>
    </row>
    <row r="7375" spans="15:28">
      <c r="O7375" s="177"/>
      <c r="P7375" s="38"/>
      <c r="Q7375" s="38"/>
      <c r="R7375" s="178"/>
      <c r="S7375" s="38"/>
      <c r="T7375" s="178"/>
      <c r="U7375" s="38"/>
      <c r="AA7375" s="9"/>
      <c r="AB7375" s="366"/>
    </row>
    <row r="7376" spans="15:28">
      <c r="O7376" s="177"/>
      <c r="P7376" s="38"/>
      <c r="Q7376" s="38"/>
      <c r="R7376" s="178"/>
      <c r="S7376" s="38"/>
      <c r="T7376" s="178"/>
      <c r="U7376" s="38"/>
      <c r="AA7376" s="9"/>
      <c r="AB7376" s="366"/>
    </row>
    <row r="7377" spans="15:28">
      <c r="O7377" s="177"/>
      <c r="P7377" s="38"/>
      <c r="Q7377" s="38"/>
      <c r="R7377" s="178"/>
      <c r="S7377" s="38"/>
      <c r="T7377" s="178"/>
      <c r="U7377" s="38"/>
      <c r="AA7377" s="9"/>
      <c r="AB7377" s="366"/>
    </row>
    <row r="7378" spans="15:28">
      <c r="O7378" s="177"/>
      <c r="P7378" s="38"/>
      <c r="Q7378" s="38"/>
      <c r="R7378" s="178"/>
      <c r="S7378" s="38"/>
      <c r="T7378" s="178"/>
      <c r="U7378" s="38"/>
      <c r="AA7378" s="9"/>
      <c r="AB7378" s="366"/>
    </row>
    <row r="7379" spans="15:28">
      <c r="O7379" s="177"/>
      <c r="P7379" s="38"/>
      <c r="Q7379" s="38"/>
      <c r="R7379" s="178"/>
      <c r="S7379" s="38"/>
      <c r="T7379" s="178"/>
      <c r="U7379" s="38"/>
      <c r="AA7379" s="9"/>
      <c r="AB7379" s="366"/>
    </row>
    <row r="7380" spans="15:28">
      <c r="O7380" s="177"/>
      <c r="P7380" s="38"/>
      <c r="Q7380" s="38"/>
      <c r="R7380" s="178"/>
      <c r="S7380" s="38"/>
      <c r="T7380" s="178"/>
      <c r="U7380" s="38"/>
      <c r="AA7380" s="9"/>
      <c r="AB7380" s="366"/>
    </row>
    <row r="7381" spans="15:28">
      <c r="O7381" s="177"/>
      <c r="P7381" s="38"/>
      <c r="Q7381" s="38"/>
      <c r="R7381" s="178"/>
      <c r="S7381" s="38"/>
      <c r="T7381" s="178"/>
      <c r="U7381" s="38"/>
      <c r="AA7381" s="9"/>
      <c r="AB7381" s="366"/>
    </row>
    <row r="7382" spans="15:28">
      <c r="O7382" s="177"/>
      <c r="P7382" s="38"/>
      <c r="Q7382" s="38"/>
      <c r="R7382" s="178"/>
      <c r="S7382" s="38"/>
      <c r="T7382" s="178"/>
      <c r="U7382" s="38"/>
      <c r="AA7382" s="9"/>
      <c r="AB7382" s="366"/>
    </row>
    <row r="7383" spans="15:28">
      <c r="O7383" s="177"/>
      <c r="P7383" s="38"/>
      <c r="Q7383" s="38"/>
      <c r="R7383" s="178"/>
      <c r="S7383" s="38"/>
      <c r="T7383" s="178"/>
      <c r="U7383" s="38"/>
      <c r="AA7383" s="9"/>
      <c r="AB7383" s="366"/>
    </row>
    <row r="7384" spans="15:28">
      <c r="O7384" s="177"/>
      <c r="P7384" s="38"/>
      <c r="Q7384" s="38"/>
      <c r="R7384" s="178"/>
      <c r="S7384" s="38"/>
      <c r="T7384" s="178"/>
      <c r="U7384" s="38"/>
      <c r="AA7384" s="9"/>
      <c r="AB7384" s="366"/>
    </row>
    <row r="7385" spans="15:28">
      <c r="O7385" s="177"/>
      <c r="P7385" s="38"/>
      <c r="Q7385" s="38"/>
      <c r="R7385" s="178"/>
      <c r="S7385" s="38"/>
      <c r="T7385" s="178"/>
      <c r="U7385" s="38"/>
      <c r="AA7385" s="9"/>
      <c r="AB7385" s="366"/>
    </row>
    <row r="7386" spans="15:28">
      <c r="O7386" s="177"/>
      <c r="P7386" s="38"/>
      <c r="Q7386" s="38"/>
      <c r="R7386" s="178"/>
      <c r="S7386" s="38"/>
      <c r="T7386" s="178"/>
      <c r="U7386" s="38"/>
      <c r="AA7386" s="9"/>
      <c r="AB7386" s="366"/>
    </row>
    <row r="7387" spans="15:28">
      <c r="O7387" s="177"/>
      <c r="P7387" s="38"/>
      <c r="Q7387" s="38"/>
      <c r="R7387" s="178"/>
      <c r="S7387" s="38"/>
      <c r="T7387" s="178"/>
      <c r="U7387" s="38"/>
      <c r="AA7387" s="9"/>
      <c r="AB7387" s="366"/>
    </row>
    <row r="7388" spans="15:28">
      <c r="O7388" s="177"/>
      <c r="P7388" s="38"/>
      <c r="Q7388" s="38"/>
      <c r="R7388" s="178"/>
      <c r="S7388" s="38"/>
      <c r="T7388" s="178"/>
      <c r="U7388" s="38"/>
      <c r="AA7388" s="9"/>
      <c r="AB7388" s="366"/>
    </row>
    <row r="7389" spans="15:28">
      <c r="O7389" s="177"/>
      <c r="P7389" s="38"/>
      <c r="Q7389" s="38"/>
      <c r="R7389" s="178"/>
      <c r="S7389" s="38"/>
      <c r="T7389" s="178"/>
      <c r="U7389" s="38"/>
      <c r="AA7389" s="9"/>
      <c r="AB7389" s="366"/>
    </row>
    <row r="7390" spans="15:28">
      <c r="O7390" s="177"/>
      <c r="P7390" s="38"/>
      <c r="Q7390" s="38"/>
      <c r="R7390" s="178"/>
      <c r="S7390" s="38"/>
      <c r="T7390" s="178"/>
      <c r="U7390" s="38"/>
      <c r="AA7390" s="9"/>
      <c r="AB7390" s="366"/>
    </row>
    <row r="7391" spans="15:28">
      <c r="O7391" s="177"/>
      <c r="P7391" s="38"/>
      <c r="Q7391" s="38"/>
      <c r="R7391" s="178"/>
      <c r="S7391" s="38"/>
      <c r="T7391" s="178"/>
      <c r="U7391" s="38"/>
      <c r="AA7391" s="9"/>
      <c r="AB7391" s="366"/>
    </row>
    <row r="7392" spans="15:28">
      <c r="O7392" s="177"/>
      <c r="P7392" s="38"/>
      <c r="Q7392" s="38"/>
      <c r="R7392" s="178"/>
      <c r="S7392" s="38"/>
      <c r="T7392" s="178"/>
      <c r="U7392" s="38"/>
      <c r="AA7392" s="9"/>
      <c r="AB7392" s="366"/>
    </row>
    <row r="7393" spans="15:28">
      <c r="O7393" s="177"/>
      <c r="P7393" s="38"/>
      <c r="Q7393" s="38"/>
      <c r="R7393" s="178"/>
      <c r="S7393" s="38"/>
      <c r="T7393" s="178"/>
      <c r="U7393" s="38"/>
      <c r="AA7393" s="9"/>
      <c r="AB7393" s="366"/>
    </row>
    <row r="7394" spans="15:28">
      <c r="O7394" s="177"/>
      <c r="P7394" s="38"/>
      <c r="Q7394" s="38"/>
      <c r="R7394" s="178"/>
      <c r="S7394" s="38"/>
      <c r="T7394" s="178"/>
      <c r="U7394" s="38"/>
      <c r="AA7394" s="9"/>
      <c r="AB7394" s="366"/>
    </row>
    <row r="7395" spans="15:28">
      <c r="O7395" s="177"/>
      <c r="P7395" s="38"/>
      <c r="Q7395" s="38"/>
      <c r="R7395" s="178"/>
      <c r="S7395" s="38"/>
      <c r="T7395" s="178"/>
      <c r="U7395" s="38"/>
      <c r="AA7395" s="9"/>
      <c r="AB7395" s="366"/>
    </row>
    <row r="7396" spans="15:28">
      <c r="O7396" s="177"/>
      <c r="P7396" s="38"/>
      <c r="Q7396" s="38"/>
      <c r="R7396" s="178"/>
      <c r="S7396" s="38"/>
      <c r="T7396" s="178"/>
      <c r="U7396" s="38"/>
      <c r="AA7396" s="9"/>
      <c r="AB7396" s="366"/>
    </row>
    <row r="7397" spans="15:28">
      <c r="O7397" s="177"/>
      <c r="P7397" s="38"/>
      <c r="Q7397" s="38"/>
      <c r="R7397" s="178"/>
      <c r="S7397" s="38"/>
      <c r="T7397" s="178"/>
      <c r="U7397" s="38"/>
      <c r="AA7397" s="9"/>
      <c r="AB7397" s="366"/>
    </row>
    <row r="7398" spans="15:28">
      <c r="O7398" s="177"/>
      <c r="P7398" s="38"/>
      <c r="Q7398" s="38"/>
      <c r="R7398" s="178"/>
      <c r="S7398" s="38"/>
      <c r="T7398" s="178"/>
      <c r="U7398" s="38"/>
      <c r="AA7398" s="9"/>
      <c r="AB7398" s="366"/>
    </row>
    <row r="7399" spans="15:28">
      <c r="O7399" s="177"/>
      <c r="P7399" s="38"/>
      <c r="Q7399" s="38"/>
      <c r="R7399" s="178"/>
      <c r="S7399" s="38"/>
      <c r="T7399" s="178"/>
      <c r="U7399" s="38"/>
      <c r="AA7399" s="9"/>
      <c r="AB7399" s="366"/>
    </row>
    <row r="7400" spans="15:28">
      <c r="O7400" s="177"/>
      <c r="P7400" s="38"/>
      <c r="Q7400" s="38"/>
      <c r="R7400" s="178"/>
      <c r="S7400" s="38"/>
      <c r="T7400" s="178"/>
      <c r="U7400" s="38"/>
      <c r="AA7400" s="9"/>
      <c r="AB7400" s="366"/>
    </row>
    <row r="7401" spans="15:28">
      <c r="O7401" s="177"/>
      <c r="P7401" s="38"/>
      <c r="Q7401" s="38"/>
      <c r="R7401" s="178"/>
      <c r="S7401" s="38"/>
      <c r="T7401" s="178"/>
      <c r="U7401" s="38"/>
      <c r="AA7401" s="9"/>
      <c r="AB7401" s="366"/>
    </row>
    <row r="7402" spans="15:28">
      <c r="O7402" s="177"/>
      <c r="P7402" s="38"/>
      <c r="Q7402" s="38"/>
      <c r="R7402" s="178"/>
      <c r="S7402" s="38"/>
      <c r="T7402" s="178"/>
      <c r="U7402" s="38"/>
      <c r="AA7402" s="9"/>
      <c r="AB7402" s="366"/>
    </row>
    <row r="7403" spans="15:28">
      <c r="O7403" s="177"/>
      <c r="P7403" s="38"/>
      <c r="Q7403" s="38"/>
      <c r="R7403" s="178"/>
      <c r="S7403" s="38"/>
      <c r="T7403" s="178"/>
      <c r="U7403" s="38"/>
      <c r="AA7403" s="9"/>
      <c r="AB7403" s="366"/>
    </row>
    <row r="7404" spans="15:28">
      <c r="O7404" s="177"/>
      <c r="P7404" s="38"/>
      <c r="Q7404" s="38"/>
      <c r="R7404" s="178"/>
      <c r="S7404" s="38"/>
      <c r="T7404" s="178"/>
      <c r="U7404" s="38"/>
      <c r="AA7404" s="9"/>
      <c r="AB7404" s="366"/>
    </row>
    <row r="7405" spans="15:28">
      <c r="O7405" s="177"/>
      <c r="P7405" s="38"/>
      <c r="Q7405" s="38"/>
      <c r="R7405" s="178"/>
      <c r="S7405" s="38"/>
      <c r="T7405" s="178"/>
      <c r="U7405" s="38"/>
      <c r="AA7405" s="9"/>
      <c r="AB7405" s="366"/>
    </row>
    <row r="7406" spans="15:28">
      <c r="O7406" s="177"/>
      <c r="P7406" s="38"/>
      <c r="Q7406" s="38"/>
      <c r="R7406" s="178"/>
      <c r="S7406" s="38"/>
      <c r="T7406" s="178"/>
      <c r="U7406" s="38"/>
      <c r="AA7406" s="9"/>
      <c r="AB7406" s="366"/>
    </row>
    <row r="7407" spans="15:28">
      <c r="O7407" s="177"/>
      <c r="P7407" s="38"/>
      <c r="Q7407" s="38"/>
      <c r="R7407" s="178"/>
      <c r="S7407" s="38"/>
      <c r="T7407" s="178"/>
      <c r="U7407" s="38"/>
      <c r="AA7407" s="9"/>
      <c r="AB7407" s="366"/>
    </row>
    <row r="7408" spans="15:28">
      <c r="O7408" s="177"/>
      <c r="P7408" s="38"/>
      <c r="Q7408" s="38"/>
      <c r="R7408" s="178"/>
      <c r="S7408" s="38"/>
      <c r="T7408" s="178"/>
      <c r="U7408" s="38"/>
      <c r="AA7408" s="9"/>
      <c r="AB7408" s="366"/>
    </row>
    <row r="7409" spans="15:28">
      <c r="O7409" s="177"/>
      <c r="P7409" s="38"/>
      <c r="Q7409" s="38"/>
      <c r="R7409" s="178"/>
      <c r="S7409" s="38"/>
      <c r="T7409" s="178"/>
      <c r="U7409" s="38"/>
      <c r="AA7409" s="9"/>
      <c r="AB7409" s="366"/>
    </row>
    <row r="7410" spans="15:28">
      <c r="O7410" s="177"/>
      <c r="P7410" s="38"/>
      <c r="Q7410" s="38"/>
      <c r="R7410" s="178"/>
      <c r="S7410" s="38"/>
      <c r="T7410" s="178"/>
      <c r="U7410" s="38"/>
      <c r="AA7410" s="9"/>
      <c r="AB7410" s="366"/>
    </row>
    <row r="7411" spans="15:28">
      <c r="O7411" s="177"/>
      <c r="P7411" s="38"/>
      <c r="Q7411" s="38"/>
      <c r="R7411" s="178"/>
      <c r="S7411" s="38"/>
      <c r="T7411" s="178"/>
      <c r="U7411" s="38"/>
      <c r="AA7411" s="9"/>
      <c r="AB7411" s="366"/>
    </row>
    <row r="7412" spans="15:28">
      <c r="O7412" s="177"/>
      <c r="P7412" s="38"/>
      <c r="Q7412" s="38"/>
      <c r="R7412" s="178"/>
      <c r="S7412" s="38"/>
      <c r="T7412" s="178"/>
      <c r="U7412" s="38"/>
      <c r="AA7412" s="9"/>
      <c r="AB7412" s="366"/>
    </row>
    <row r="7413" spans="15:28">
      <c r="O7413" s="177"/>
      <c r="P7413" s="38"/>
      <c r="Q7413" s="38"/>
      <c r="R7413" s="178"/>
      <c r="S7413" s="38"/>
      <c r="T7413" s="178"/>
      <c r="U7413" s="38"/>
      <c r="AA7413" s="9"/>
      <c r="AB7413" s="366"/>
    </row>
    <row r="7414" spans="15:28">
      <c r="O7414" s="177"/>
      <c r="P7414" s="38"/>
      <c r="Q7414" s="38"/>
      <c r="R7414" s="178"/>
      <c r="S7414" s="38"/>
      <c r="T7414" s="178"/>
      <c r="U7414" s="38"/>
      <c r="AA7414" s="9"/>
      <c r="AB7414" s="366"/>
    </row>
    <row r="7415" spans="15:28">
      <c r="O7415" s="177"/>
      <c r="P7415" s="38"/>
      <c r="Q7415" s="38"/>
      <c r="R7415" s="178"/>
      <c r="S7415" s="38"/>
      <c r="T7415" s="178"/>
      <c r="U7415" s="38"/>
      <c r="AA7415" s="9"/>
      <c r="AB7415" s="366"/>
    </row>
    <row r="7416" spans="15:28">
      <c r="O7416" s="177"/>
      <c r="P7416" s="38"/>
      <c r="Q7416" s="38"/>
      <c r="R7416" s="178"/>
      <c r="S7416" s="38"/>
      <c r="T7416" s="178"/>
      <c r="U7416" s="38"/>
      <c r="AA7416" s="9"/>
      <c r="AB7416" s="366"/>
    </row>
    <row r="7417" spans="15:28">
      <c r="O7417" s="177"/>
      <c r="P7417" s="38"/>
      <c r="Q7417" s="38"/>
      <c r="R7417" s="178"/>
      <c r="S7417" s="38"/>
      <c r="T7417" s="178"/>
      <c r="U7417" s="38"/>
      <c r="AA7417" s="9"/>
      <c r="AB7417" s="366"/>
    </row>
    <row r="7418" spans="15:28">
      <c r="O7418" s="177"/>
      <c r="P7418" s="38"/>
      <c r="Q7418" s="38"/>
      <c r="R7418" s="178"/>
      <c r="S7418" s="38"/>
      <c r="T7418" s="178"/>
      <c r="U7418" s="38"/>
      <c r="AA7418" s="9"/>
      <c r="AB7418" s="366"/>
    </row>
    <row r="7419" spans="15:28">
      <c r="O7419" s="177"/>
      <c r="P7419" s="38"/>
      <c r="Q7419" s="38"/>
      <c r="R7419" s="178"/>
      <c r="S7419" s="38"/>
      <c r="T7419" s="178"/>
      <c r="U7419" s="38"/>
      <c r="AA7419" s="9"/>
      <c r="AB7419" s="366"/>
    </row>
    <row r="7420" spans="15:28">
      <c r="O7420" s="177"/>
      <c r="P7420" s="38"/>
      <c r="Q7420" s="38"/>
      <c r="R7420" s="178"/>
      <c r="S7420" s="38"/>
      <c r="T7420" s="178"/>
      <c r="U7420" s="38"/>
      <c r="AA7420" s="9"/>
      <c r="AB7420" s="366"/>
    </row>
    <row r="7421" spans="15:28">
      <c r="O7421" s="177"/>
      <c r="P7421" s="38"/>
      <c r="Q7421" s="38"/>
      <c r="R7421" s="178"/>
      <c r="S7421" s="38"/>
      <c r="T7421" s="178"/>
      <c r="U7421" s="38"/>
      <c r="AA7421" s="9"/>
      <c r="AB7421" s="366"/>
    </row>
    <row r="7422" spans="15:28">
      <c r="O7422" s="177"/>
      <c r="P7422" s="38"/>
      <c r="Q7422" s="38"/>
      <c r="R7422" s="178"/>
      <c r="S7422" s="38"/>
      <c r="T7422" s="178"/>
      <c r="U7422" s="38"/>
      <c r="AA7422" s="9"/>
      <c r="AB7422" s="366"/>
    </row>
    <row r="7423" spans="15:28">
      <c r="O7423" s="177"/>
      <c r="P7423" s="38"/>
      <c r="Q7423" s="38"/>
      <c r="R7423" s="178"/>
      <c r="S7423" s="38"/>
      <c r="T7423" s="178"/>
      <c r="U7423" s="38"/>
      <c r="AA7423" s="9"/>
      <c r="AB7423" s="366"/>
    </row>
    <row r="7424" spans="15:28">
      <c r="O7424" s="177"/>
      <c r="P7424" s="38"/>
      <c r="Q7424" s="38"/>
      <c r="R7424" s="178"/>
      <c r="S7424" s="38"/>
      <c r="T7424" s="178"/>
      <c r="U7424" s="38"/>
      <c r="AA7424" s="9"/>
      <c r="AB7424" s="366"/>
    </row>
    <row r="7425" spans="15:28">
      <c r="O7425" s="177"/>
      <c r="P7425" s="38"/>
      <c r="Q7425" s="38"/>
      <c r="R7425" s="178"/>
      <c r="S7425" s="38"/>
      <c r="T7425" s="178"/>
      <c r="U7425" s="38"/>
      <c r="AA7425" s="9"/>
      <c r="AB7425" s="366"/>
    </row>
    <row r="7426" spans="15:28">
      <c r="O7426" s="177"/>
      <c r="P7426" s="38"/>
      <c r="Q7426" s="38"/>
      <c r="R7426" s="178"/>
      <c r="S7426" s="38"/>
      <c r="T7426" s="178"/>
      <c r="U7426" s="38"/>
      <c r="AA7426" s="9"/>
      <c r="AB7426" s="366"/>
    </row>
    <row r="7427" spans="15:28">
      <c r="O7427" s="177"/>
      <c r="P7427" s="38"/>
      <c r="Q7427" s="38"/>
      <c r="R7427" s="178"/>
      <c r="S7427" s="38"/>
      <c r="T7427" s="178"/>
      <c r="U7427" s="38"/>
      <c r="AA7427" s="9"/>
      <c r="AB7427" s="366"/>
    </row>
    <row r="7428" spans="15:28">
      <c r="O7428" s="177"/>
      <c r="P7428" s="38"/>
      <c r="Q7428" s="38"/>
      <c r="R7428" s="178"/>
      <c r="S7428" s="38"/>
      <c r="T7428" s="178"/>
      <c r="U7428" s="38"/>
      <c r="AA7428" s="9"/>
      <c r="AB7428" s="366"/>
    </row>
    <row r="7429" spans="15:28">
      <c r="O7429" s="177"/>
      <c r="P7429" s="38"/>
      <c r="Q7429" s="38"/>
      <c r="R7429" s="178"/>
      <c r="S7429" s="38"/>
      <c r="T7429" s="178"/>
      <c r="U7429" s="38"/>
      <c r="AA7429" s="9"/>
      <c r="AB7429" s="366"/>
    </row>
    <row r="7430" spans="15:28">
      <c r="O7430" s="177"/>
      <c r="P7430" s="38"/>
      <c r="Q7430" s="38"/>
      <c r="R7430" s="178"/>
      <c r="S7430" s="38"/>
      <c r="T7430" s="178"/>
      <c r="U7430" s="38"/>
      <c r="AA7430" s="9"/>
      <c r="AB7430" s="366"/>
    </row>
    <row r="7431" spans="15:28">
      <c r="O7431" s="177"/>
      <c r="P7431" s="38"/>
      <c r="Q7431" s="38"/>
      <c r="R7431" s="178"/>
      <c r="S7431" s="38"/>
      <c r="T7431" s="178"/>
      <c r="U7431" s="38"/>
      <c r="AA7431" s="9"/>
      <c r="AB7431" s="366"/>
    </row>
    <row r="7432" spans="15:28">
      <c r="O7432" s="177"/>
      <c r="P7432" s="38"/>
      <c r="Q7432" s="38"/>
      <c r="R7432" s="178"/>
      <c r="S7432" s="38"/>
      <c r="T7432" s="178"/>
      <c r="U7432" s="38"/>
      <c r="AA7432" s="9"/>
      <c r="AB7432" s="366"/>
    </row>
    <row r="7433" spans="15:28">
      <c r="O7433" s="177"/>
      <c r="P7433" s="38"/>
      <c r="Q7433" s="38"/>
      <c r="R7433" s="178"/>
      <c r="S7433" s="38"/>
      <c r="T7433" s="178"/>
      <c r="U7433" s="38"/>
      <c r="AA7433" s="9"/>
      <c r="AB7433" s="366"/>
    </row>
    <row r="7434" spans="15:28">
      <c r="O7434" s="177"/>
      <c r="P7434" s="38"/>
      <c r="Q7434" s="38"/>
      <c r="R7434" s="178"/>
      <c r="S7434" s="38"/>
      <c r="T7434" s="178"/>
      <c r="U7434" s="38"/>
      <c r="AA7434" s="9"/>
      <c r="AB7434" s="366"/>
    </row>
    <row r="7435" spans="15:28">
      <c r="O7435" s="177"/>
      <c r="P7435" s="38"/>
      <c r="Q7435" s="38"/>
      <c r="R7435" s="178"/>
      <c r="S7435" s="38"/>
      <c r="T7435" s="178"/>
      <c r="U7435" s="38"/>
      <c r="AA7435" s="9"/>
      <c r="AB7435" s="366"/>
    </row>
    <row r="7436" spans="15:28">
      <c r="O7436" s="177"/>
      <c r="P7436" s="38"/>
      <c r="Q7436" s="38"/>
      <c r="R7436" s="178"/>
      <c r="S7436" s="38"/>
      <c r="T7436" s="178"/>
      <c r="U7436" s="38"/>
      <c r="AA7436" s="9"/>
      <c r="AB7436" s="366"/>
    </row>
    <row r="7437" spans="15:28">
      <c r="O7437" s="177"/>
      <c r="P7437" s="38"/>
      <c r="Q7437" s="38"/>
      <c r="R7437" s="178"/>
      <c r="S7437" s="38"/>
      <c r="T7437" s="178"/>
      <c r="U7437" s="38"/>
      <c r="AA7437" s="9"/>
      <c r="AB7437" s="366"/>
    </row>
    <row r="7438" spans="15:28">
      <c r="O7438" s="177"/>
      <c r="P7438" s="38"/>
      <c r="Q7438" s="38"/>
      <c r="R7438" s="178"/>
      <c r="S7438" s="38"/>
      <c r="T7438" s="178"/>
      <c r="U7438" s="38"/>
      <c r="AA7438" s="9"/>
      <c r="AB7438" s="366"/>
    </row>
    <row r="7439" spans="15:28">
      <c r="O7439" s="177"/>
      <c r="P7439" s="38"/>
      <c r="Q7439" s="38"/>
      <c r="R7439" s="178"/>
      <c r="S7439" s="38"/>
      <c r="T7439" s="178"/>
      <c r="U7439" s="38"/>
      <c r="AA7439" s="9"/>
      <c r="AB7439" s="366"/>
    </row>
    <row r="7440" spans="15:28">
      <c r="O7440" s="177"/>
      <c r="P7440" s="38"/>
      <c r="Q7440" s="38"/>
      <c r="R7440" s="178"/>
      <c r="S7440" s="38"/>
      <c r="T7440" s="178"/>
      <c r="U7440" s="38"/>
      <c r="AA7440" s="9"/>
      <c r="AB7440" s="366"/>
    </row>
    <row r="7441" spans="15:28">
      <c r="O7441" s="177"/>
      <c r="P7441" s="38"/>
      <c r="Q7441" s="38"/>
      <c r="R7441" s="178"/>
      <c r="S7441" s="38"/>
      <c r="T7441" s="178"/>
      <c r="U7441" s="38"/>
      <c r="AA7441" s="9"/>
      <c r="AB7441" s="366"/>
    </row>
    <row r="7442" spans="15:28">
      <c r="O7442" s="177"/>
      <c r="P7442" s="38"/>
      <c r="Q7442" s="38"/>
      <c r="R7442" s="178"/>
      <c r="S7442" s="38"/>
      <c r="T7442" s="178"/>
      <c r="U7442" s="38"/>
      <c r="AA7442" s="9"/>
      <c r="AB7442" s="366"/>
    </row>
    <row r="7443" spans="15:28">
      <c r="O7443" s="177"/>
      <c r="P7443" s="38"/>
      <c r="Q7443" s="38"/>
      <c r="R7443" s="178"/>
      <c r="S7443" s="38"/>
      <c r="T7443" s="178"/>
      <c r="U7443" s="38"/>
      <c r="AA7443" s="9"/>
      <c r="AB7443" s="366"/>
    </row>
    <row r="7444" spans="15:28">
      <c r="O7444" s="177"/>
      <c r="P7444" s="38"/>
      <c r="Q7444" s="38"/>
      <c r="R7444" s="178"/>
      <c r="S7444" s="38"/>
      <c r="T7444" s="178"/>
      <c r="U7444" s="38"/>
      <c r="AA7444" s="9"/>
      <c r="AB7444" s="366"/>
    </row>
    <row r="7445" spans="15:28">
      <c r="O7445" s="177"/>
      <c r="P7445" s="38"/>
      <c r="Q7445" s="38"/>
      <c r="R7445" s="178"/>
      <c r="S7445" s="38"/>
      <c r="T7445" s="178"/>
      <c r="U7445" s="38"/>
      <c r="AA7445" s="9"/>
      <c r="AB7445" s="366"/>
    </row>
    <row r="7446" spans="15:28">
      <c r="O7446" s="177"/>
      <c r="P7446" s="38"/>
      <c r="Q7446" s="38"/>
      <c r="R7446" s="178"/>
      <c r="S7446" s="38"/>
      <c r="T7446" s="178"/>
      <c r="U7446" s="38"/>
      <c r="AA7446" s="9"/>
      <c r="AB7446" s="366"/>
    </row>
    <row r="7447" spans="15:28">
      <c r="O7447" s="177"/>
      <c r="P7447" s="38"/>
      <c r="Q7447" s="38"/>
      <c r="R7447" s="178"/>
      <c r="S7447" s="38"/>
      <c r="T7447" s="178"/>
      <c r="U7447" s="38"/>
      <c r="AA7447" s="9"/>
      <c r="AB7447" s="366"/>
    </row>
    <row r="7448" spans="15:28">
      <c r="O7448" s="177"/>
      <c r="P7448" s="38"/>
      <c r="Q7448" s="38"/>
      <c r="R7448" s="178"/>
      <c r="S7448" s="38"/>
      <c r="T7448" s="178"/>
      <c r="U7448" s="38"/>
      <c r="AA7448" s="9"/>
      <c r="AB7448" s="366"/>
    </row>
    <row r="7449" spans="15:28">
      <c r="O7449" s="177"/>
      <c r="P7449" s="38"/>
      <c r="Q7449" s="38"/>
      <c r="R7449" s="178"/>
      <c r="S7449" s="38"/>
      <c r="T7449" s="178"/>
      <c r="U7449" s="38"/>
      <c r="AA7449" s="9"/>
      <c r="AB7449" s="366"/>
    </row>
    <row r="7450" spans="15:28">
      <c r="O7450" s="177"/>
      <c r="P7450" s="38"/>
      <c r="Q7450" s="38"/>
      <c r="R7450" s="178"/>
      <c r="S7450" s="38"/>
      <c r="T7450" s="178"/>
      <c r="U7450" s="38"/>
      <c r="AA7450" s="9"/>
      <c r="AB7450" s="366"/>
    </row>
    <row r="7451" spans="15:28">
      <c r="O7451" s="177"/>
      <c r="P7451" s="38"/>
      <c r="Q7451" s="38"/>
      <c r="R7451" s="178"/>
      <c r="S7451" s="38"/>
      <c r="T7451" s="178"/>
      <c r="U7451" s="38"/>
      <c r="AA7451" s="9"/>
      <c r="AB7451" s="366"/>
    </row>
    <row r="7452" spans="15:28">
      <c r="O7452" s="177"/>
      <c r="P7452" s="38"/>
      <c r="Q7452" s="38"/>
      <c r="R7452" s="178"/>
      <c r="S7452" s="38"/>
      <c r="T7452" s="178"/>
      <c r="U7452" s="38"/>
      <c r="AA7452" s="9"/>
      <c r="AB7452" s="366"/>
    </row>
    <row r="7453" spans="15:28">
      <c r="O7453" s="177"/>
      <c r="P7453" s="38"/>
      <c r="Q7453" s="38"/>
      <c r="R7453" s="178"/>
      <c r="S7453" s="38"/>
      <c r="T7453" s="178"/>
      <c r="U7453" s="38"/>
      <c r="AA7453" s="9"/>
      <c r="AB7453" s="366"/>
    </row>
    <row r="7454" spans="15:28">
      <c r="O7454" s="177"/>
      <c r="P7454" s="38"/>
      <c r="Q7454" s="38"/>
      <c r="R7454" s="178"/>
      <c r="S7454" s="38"/>
      <c r="T7454" s="178"/>
      <c r="U7454" s="38"/>
      <c r="AA7454" s="9"/>
      <c r="AB7454" s="366"/>
    </row>
    <row r="7455" spans="15:28">
      <c r="O7455" s="177"/>
      <c r="P7455" s="38"/>
      <c r="Q7455" s="38"/>
      <c r="R7455" s="178"/>
      <c r="S7455" s="38"/>
      <c r="T7455" s="178"/>
      <c r="U7455" s="38"/>
      <c r="AA7455" s="9"/>
      <c r="AB7455" s="366"/>
    </row>
    <row r="7456" spans="15:28">
      <c r="O7456" s="177"/>
      <c r="P7456" s="38"/>
      <c r="Q7456" s="38"/>
      <c r="R7456" s="178"/>
      <c r="S7456" s="38"/>
      <c r="T7456" s="178"/>
      <c r="U7456" s="38"/>
      <c r="AA7456" s="9"/>
      <c r="AB7456" s="366"/>
    </row>
    <row r="7457" spans="15:28">
      <c r="O7457" s="177"/>
      <c r="P7457" s="38"/>
      <c r="Q7457" s="38"/>
      <c r="R7457" s="178"/>
      <c r="S7457" s="38"/>
      <c r="T7457" s="178"/>
      <c r="U7457" s="38"/>
      <c r="AA7457" s="9"/>
      <c r="AB7457" s="366"/>
    </row>
    <row r="7458" spans="15:28">
      <c r="O7458" s="177"/>
      <c r="P7458" s="38"/>
      <c r="Q7458" s="38"/>
      <c r="R7458" s="178"/>
      <c r="S7458" s="38"/>
      <c r="T7458" s="178"/>
      <c r="U7458" s="38"/>
      <c r="AA7458" s="9"/>
      <c r="AB7458" s="366"/>
    </row>
    <row r="7459" spans="15:28">
      <c r="O7459" s="177"/>
      <c r="P7459" s="38"/>
      <c r="Q7459" s="38"/>
      <c r="R7459" s="178"/>
      <c r="S7459" s="38"/>
      <c r="T7459" s="178"/>
      <c r="U7459" s="38"/>
      <c r="AA7459" s="9"/>
      <c r="AB7459" s="366"/>
    </row>
    <row r="7460" spans="15:28">
      <c r="O7460" s="177"/>
      <c r="P7460" s="38"/>
      <c r="Q7460" s="38"/>
      <c r="R7460" s="178"/>
      <c r="S7460" s="38"/>
      <c r="T7460" s="178"/>
      <c r="U7460" s="38"/>
      <c r="AA7460" s="9"/>
      <c r="AB7460" s="366"/>
    </row>
    <row r="7461" spans="15:28">
      <c r="O7461" s="177"/>
      <c r="P7461" s="38"/>
      <c r="Q7461" s="38"/>
      <c r="R7461" s="178"/>
      <c r="S7461" s="38"/>
      <c r="T7461" s="178"/>
      <c r="U7461" s="38"/>
      <c r="AA7461" s="9"/>
      <c r="AB7461" s="366"/>
    </row>
    <row r="7462" spans="15:28">
      <c r="O7462" s="177"/>
      <c r="P7462" s="38"/>
      <c r="Q7462" s="38"/>
      <c r="R7462" s="178"/>
      <c r="S7462" s="38"/>
      <c r="T7462" s="178"/>
      <c r="U7462" s="38"/>
      <c r="AA7462" s="9"/>
      <c r="AB7462" s="366"/>
    </row>
    <row r="7463" spans="15:28">
      <c r="O7463" s="177"/>
      <c r="P7463" s="38"/>
      <c r="Q7463" s="38"/>
      <c r="R7463" s="178"/>
      <c r="S7463" s="38"/>
      <c r="T7463" s="178"/>
      <c r="U7463" s="38"/>
      <c r="AA7463" s="9"/>
      <c r="AB7463" s="366"/>
    </row>
    <row r="7464" spans="15:28">
      <c r="O7464" s="177"/>
      <c r="P7464" s="38"/>
      <c r="Q7464" s="38"/>
      <c r="R7464" s="178"/>
      <c r="S7464" s="38"/>
      <c r="T7464" s="178"/>
      <c r="U7464" s="38"/>
      <c r="AA7464" s="9"/>
      <c r="AB7464" s="366"/>
    </row>
    <row r="7465" spans="15:28">
      <c r="O7465" s="177"/>
      <c r="P7465" s="38"/>
      <c r="Q7465" s="38"/>
      <c r="R7465" s="178"/>
      <c r="S7465" s="38"/>
      <c r="T7465" s="178"/>
      <c r="U7465" s="38"/>
      <c r="AA7465" s="9"/>
      <c r="AB7465" s="366"/>
    </row>
    <row r="7466" spans="15:28">
      <c r="O7466" s="177"/>
      <c r="P7466" s="38"/>
      <c r="Q7466" s="38"/>
      <c r="R7466" s="178"/>
      <c r="S7466" s="38"/>
      <c r="T7466" s="178"/>
      <c r="U7466" s="38"/>
      <c r="AA7466" s="9"/>
      <c r="AB7466" s="366"/>
    </row>
    <row r="7467" spans="15:28">
      <c r="O7467" s="177"/>
      <c r="P7467" s="38"/>
      <c r="Q7467" s="38"/>
      <c r="R7467" s="178"/>
      <c r="S7467" s="38"/>
      <c r="T7467" s="178"/>
      <c r="U7467" s="38"/>
      <c r="AA7467" s="9"/>
      <c r="AB7467" s="366"/>
    </row>
    <row r="7468" spans="15:28">
      <c r="O7468" s="177"/>
      <c r="P7468" s="38"/>
      <c r="Q7468" s="38"/>
      <c r="R7468" s="178"/>
      <c r="S7468" s="38"/>
      <c r="T7468" s="178"/>
      <c r="U7468" s="38"/>
      <c r="AA7468" s="9"/>
      <c r="AB7468" s="366"/>
    </row>
    <row r="7469" spans="15:28">
      <c r="O7469" s="177"/>
      <c r="P7469" s="38"/>
      <c r="Q7469" s="38"/>
      <c r="R7469" s="178"/>
      <c r="S7469" s="38"/>
      <c r="T7469" s="178"/>
      <c r="U7469" s="38"/>
      <c r="AA7469" s="9"/>
      <c r="AB7469" s="366"/>
    </row>
    <row r="7470" spans="15:28">
      <c r="O7470" s="177"/>
      <c r="P7470" s="38"/>
      <c r="Q7470" s="38"/>
      <c r="R7470" s="178"/>
      <c r="S7470" s="38"/>
      <c r="T7470" s="178"/>
      <c r="U7470" s="38"/>
      <c r="AA7470" s="9"/>
      <c r="AB7470" s="366"/>
    </row>
    <row r="7471" spans="15:28">
      <c r="O7471" s="177"/>
      <c r="P7471" s="38"/>
      <c r="Q7471" s="38"/>
      <c r="R7471" s="178"/>
      <c r="S7471" s="38"/>
      <c r="T7471" s="178"/>
      <c r="U7471" s="38"/>
      <c r="AA7471" s="9"/>
      <c r="AB7471" s="366"/>
    </row>
    <row r="7472" spans="15:28">
      <c r="O7472" s="177"/>
      <c r="P7472" s="38"/>
      <c r="Q7472" s="38"/>
      <c r="R7472" s="178"/>
      <c r="S7472" s="38"/>
      <c r="T7472" s="178"/>
      <c r="U7472" s="38"/>
      <c r="AA7472" s="9"/>
      <c r="AB7472" s="366"/>
    </row>
    <row r="7473" spans="15:28">
      <c r="O7473" s="177"/>
      <c r="P7473" s="38"/>
      <c r="Q7473" s="38"/>
      <c r="R7473" s="178"/>
      <c r="S7473" s="38"/>
      <c r="T7473" s="178"/>
      <c r="U7473" s="38"/>
      <c r="AA7473" s="9"/>
      <c r="AB7473" s="366"/>
    </row>
    <row r="7474" spans="15:28">
      <c r="O7474" s="177"/>
      <c r="P7474" s="38"/>
      <c r="Q7474" s="38"/>
      <c r="R7474" s="178"/>
      <c r="S7474" s="38"/>
      <c r="T7474" s="178"/>
      <c r="U7474" s="38"/>
      <c r="AA7474" s="9"/>
      <c r="AB7474" s="366"/>
    </row>
    <row r="7475" spans="15:28">
      <c r="O7475" s="177"/>
      <c r="P7475" s="38"/>
      <c r="Q7475" s="38"/>
      <c r="R7475" s="178"/>
      <c r="S7475" s="38"/>
      <c r="T7475" s="178"/>
      <c r="U7475" s="38"/>
      <c r="AA7475" s="9"/>
      <c r="AB7475" s="366"/>
    </row>
    <row r="7476" spans="15:28">
      <c r="O7476" s="177"/>
      <c r="P7476" s="38"/>
      <c r="Q7476" s="38"/>
      <c r="R7476" s="178"/>
      <c r="S7476" s="38"/>
      <c r="T7476" s="178"/>
      <c r="U7476" s="38"/>
      <c r="AA7476" s="9"/>
      <c r="AB7476" s="366"/>
    </row>
    <row r="7477" spans="15:28">
      <c r="O7477" s="177"/>
      <c r="P7477" s="38"/>
      <c r="Q7477" s="38"/>
      <c r="R7477" s="178"/>
      <c r="S7477" s="38"/>
      <c r="T7477" s="178"/>
      <c r="U7477" s="38"/>
      <c r="AA7477" s="9"/>
      <c r="AB7477" s="366"/>
    </row>
    <row r="7478" spans="15:28">
      <c r="O7478" s="177"/>
      <c r="P7478" s="38"/>
      <c r="Q7478" s="38"/>
      <c r="R7478" s="178"/>
      <c r="S7478" s="38"/>
      <c r="T7478" s="178"/>
      <c r="U7478" s="38"/>
      <c r="AA7478" s="9"/>
      <c r="AB7478" s="366"/>
    </row>
    <row r="7479" spans="15:28">
      <c r="O7479" s="177"/>
      <c r="P7479" s="38"/>
      <c r="Q7479" s="38"/>
      <c r="R7479" s="178"/>
      <c r="S7479" s="38"/>
      <c r="T7479" s="178"/>
      <c r="U7479" s="38"/>
      <c r="AA7479" s="9"/>
      <c r="AB7479" s="366"/>
    </row>
    <row r="7480" spans="15:28">
      <c r="O7480" s="177"/>
      <c r="P7480" s="38"/>
      <c r="Q7480" s="38"/>
      <c r="R7480" s="178"/>
      <c r="S7480" s="38"/>
      <c r="T7480" s="178"/>
      <c r="U7480" s="38"/>
      <c r="AA7480" s="9"/>
      <c r="AB7480" s="366"/>
    </row>
    <row r="7481" spans="15:28">
      <c r="O7481" s="177"/>
      <c r="P7481" s="38"/>
      <c r="Q7481" s="38"/>
      <c r="R7481" s="178"/>
      <c r="S7481" s="38"/>
      <c r="T7481" s="178"/>
      <c r="U7481" s="38"/>
      <c r="AA7481" s="9"/>
      <c r="AB7481" s="366"/>
    </row>
    <row r="7482" spans="15:28">
      <c r="O7482" s="177"/>
      <c r="P7482" s="38"/>
      <c r="Q7482" s="38"/>
      <c r="R7482" s="178"/>
      <c r="S7482" s="38"/>
      <c r="T7482" s="178"/>
      <c r="U7482" s="38"/>
      <c r="AA7482" s="9"/>
      <c r="AB7482" s="366"/>
    </row>
    <row r="7483" spans="15:28">
      <c r="O7483" s="177"/>
      <c r="P7483" s="38"/>
      <c r="Q7483" s="38"/>
      <c r="R7483" s="178"/>
      <c r="S7483" s="38"/>
      <c r="T7483" s="178"/>
      <c r="U7483" s="38"/>
      <c r="AA7483" s="9"/>
      <c r="AB7483" s="366"/>
    </row>
    <row r="7484" spans="15:28">
      <c r="O7484" s="177"/>
      <c r="P7484" s="38"/>
      <c r="Q7484" s="38"/>
      <c r="R7484" s="178"/>
      <c r="S7484" s="38"/>
      <c r="T7484" s="178"/>
      <c r="U7484" s="38"/>
      <c r="AA7484" s="9"/>
      <c r="AB7484" s="366"/>
    </row>
    <row r="7485" spans="15:28">
      <c r="O7485" s="177"/>
      <c r="P7485" s="38"/>
      <c r="Q7485" s="38"/>
      <c r="R7485" s="178"/>
      <c r="S7485" s="38"/>
      <c r="T7485" s="178"/>
      <c r="U7485" s="38"/>
      <c r="AA7485" s="9"/>
      <c r="AB7485" s="366"/>
    </row>
    <row r="7486" spans="15:28">
      <c r="O7486" s="177"/>
      <c r="P7486" s="38"/>
      <c r="Q7486" s="38"/>
      <c r="R7486" s="178"/>
      <c r="S7486" s="38"/>
      <c r="T7486" s="178"/>
      <c r="U7486" s="38"/>
      <c r="AA7486" s="9"/>
      <c r="AB7486" s="366"/>
    </row>
    <row r="7487" spans="15:28">
      <c r="O7487" s="177"/>
      <c r="P7487" s="38"/>
      <c r="Q7487" s="38"/>
      <c r="R7487" s="178"/>
      <c r="S7487" s="38"/>
      <c r="T7487" s="178"/>
      <c r="U7487" s="38"/>
      <c r="AA7487" s="9"/>
      <c r="AB7487" s="366"/>
    </row>
    <row r="7488" spans="15:28">
      <c r="O7488" s="177"/>
      <c r="P7488" s="38"/>
      <c r="Q7488" s="38"/>
      <c r="R7488" s="178"/>
      <c r="S7488" s="38"/>
      <c r="T7488" s="178"/>
      <c r="U7488" s="38"/>
      <c r="AA7488" s="9"/>
      <c r="AB7488" s="366"/>
    </row>
    <row r="7489" spans="15:28">
      <c r="O7489" s="177"/>
      <c r="P7489" s="38"/>
      <c r="Q7489" s="38"/>
      <c r="R7489" s="178"/>
      <c r="S7489" s="38"/>
      <c r="T7489" s="178"/>
      <c r="U7489" s="38"/>
      <c r="AA7489" s="9"/>
      <c r="AB7489" s="366"/>
    </row>
    <row r="7490" spans="15:28">
      <c r="O7490" s="177"/>
      <c r="P7490" s="38"/>
      <c r="Q7490" s="38"/>
      <c r="R7490" s="178"/>
      <c r="S7490" s="38"/>
      <c r="T7490" s="178"/>
      <c r="U7490" s="38"/>
      <c r="AA7490" s="9"/>
      <c r="AB7490" s="366"/>
    </row>
    <row r="7491" spans="15:28">
      <c r="O7491" s="177"/>
      <c r="P7491" s="38"/>
      <c r="Q7491" s="38"/>
      <c r="R7491" s="178"/>
      <c r="S7491" s="38"/>
      <c r="T7491" s="178"/>
      <c r="U7491" s="38"/>
      <c r="AA7491" s="9"/>
      <c r="AB7491" s="366"/>
    </row>
    <row r="7492" spans="15:28">
      <c r="O7492" s="177"/>
      <c r="P7492" s="38"/>
      <c r="Q7492" s="38"/>
      <c r="R7492" s="178"/>
      <c r="S7492" s="38"/>
      <c r="T7492" s="178"/>
      <c r="U7492" s="38"/>
      <c r="AA7492" s="9"/>
      <c r="AB7492" s="366"/>
    </row>
    <row r="7493" spans="15:28">
      <c r="O7493" s="177"/>
      <c r="P7493" s="38"/>
      <c r="Q7493" s="38"/>
      <c r="R7493" s="178"/>
      <c r="S7493" s="38"/>
      <c r="T7493" s="178"/>
      <c r="U7493" s="38"/>
      <c r="AA7493" s="9"/>
      <c r="AB7493" s="366"/>
    </row>
    <row r="7494" spans="15:28">
      <c r="O7494" s="177"/>
      <c r="P7494" s="38"/>
      <c r="Q7494" s="38"/>
      <c r="R7494" s="178"/>
      <c r="S7494" s="38"/>
      <c r="T7494" s="178"/>
      <c r="U7494" s="38"/>
      <c r="AA7494" s="9"/>
      <c r="AB7494" s="366"/>
    </row>
    <row r="7495" spans="15:28">
      <c r="O7495" s="177"/>
      <c r="P7495" s="38"/>
      <c r="Q7495" s="38"/>
      <c r="R7495" s="178"/>
      <c r="S7495" s="38"/>
      <c r="T7495" s="178"/>
      <c r="U7495" s="38"/>
      <c r="AA7495" s="9"/>
      <c r="AB7495" s="366"/>
    </row>
    <row r="7496" spans="15:28">
      <c r="O7496" s="177"/>
      <c r="P7496" s="38"/>
      <c r="Q7496" s="38"/>
      <c r="R7496" s="178"/>
      <c r="S7496" s="38"/>
      <c r="T7496" s="178"/>
      <c r="U7496" s="38"/>
      <c r="AA7496" s="9"/>
      <c r="AB7496" s="366"/>
    </row>
    <row r="7497" spans="15:28">
      <c r="O7497" s="177"/>
      <c r="P7497" s="38"/>
      <c r="Q7497" s="38"/>
      <c r="R7497" s="178"/>
      <c r="S7497" s="38"/>
      <c r="T7497" s="178"/>
      <c r="U7497" s="38"/>
      <c r="AA7497" s="9"/>
      <c r="AB7497" s="366"/>
    </row>
    <row r="7498" spans="15:28">
      <c r="O7498" s="177"/>
      <c r="P7498" s="38"/>
      <c r="Q7498" s="38"/>
      <c r="R7498" s="178"/>
      <c r="S7498" s="38"/>
      <c r="T7498" s="178"/>
      <c r="U7498" s="38"/>
      <c r="AA7498" s="9"/>
      <c r="AB7498" s="366"/>
    </row>
    <row r="7499" spans="15:28">
      <c r="O7499" s="177"/>
      <c r="P7499" s="38"/>
      <c r="Q7499" s="38"/>
      <c r="R7499" s="178"/>
      <c r="S7499" s="38"/>
      <c r="T7499" s="178"/>
      <c r="U7499" s="38"/>
      <c r="AA7499" s="9"/>
      <c r="AB7499" s="366"/>
    </row>
    <row r="7500" spans="15:28">
      <c r="O7500" s="177"/>
      <c r="P7500" s="38"/>
      <c r="Q7500" s="38"/>
      <c r="R7500" s="178"/>
      <c r="S7500" s="38"/>
      <c r="T7500" s="178"/>
      <c r="U7500" s="38"/>
      <c r="AA7500" s="9"/>
      <c r="AB7500" s="366"/>
    </row>
    <row r="7501" spans="15:28">
      <c r="O7501" s="177"/>
      <c r="P7501" s="38"/>
      <c r="Q7501" s="38"/>
      <c r="R7501" s="178"/>
      <c r="S7501" s="38"/>
      <c r="T7501" s="178"/>
      <c r="U7501" s="38"/>
      <c r="AA7501" s="9"/>
      <c r="AB7501" s="366"/>
    </row>
    <row r="7502" spans="15:28">
      <c r="O7502" s="177"/>
      <c r="P7502" s="38"/>
      <c r="Q7502" s="38"/>
      <c r="R7502" s="178"/>
      <c r="S7502" s="38"/>
      <c r="T7502" s="178"/>
      <c r="U7502" s="38"/>
      <c r="AA7502" s="9"/>
      <c r="AB7502" s="366"/>
    </row>
    <row r="7503" spans="15:28">
      <c r="O7503" s="177"/>
      <c r="P7503" s="38"/>
      <c r="Q7503" s="38"/>
      <c r="R7503" s="178"/>
      <c r="S7503" s="38"/>
      <c r="T7503" s="178"/>
      <c r="U7503" s="38"/>
      <c r="AA7503" s="9"/>
      <c r="AB7503" s="366"/>
    </row>
    <row r="7504" spans="15:28">
      <c r="O7504" s="177"/>
      <c r="P7504" s="38"/>
      <c r="Q7504" s="38"/>
      <c r="R7504" s="178"/>
      <c r="S7504" s="38"/>
      <c r="T7504" s="178"/>
      <c r="U7504" s="38"/>
      <c r="AA7504" s="9"/>
      <c r="AB7504" s="366"/>
    </row>
    <row r="7505" spans="15:28">
      <c r="O7505" s="177"/>
      <c r="P7505" s="38"/>
      <c r="Q7505" s="38"/>
      <c r="R7505" s="178"/>
      <c r="S7505" s="38"/>
      <c r="T7505" s="178"/>
      <c r="U7505" s="38"/>
      <c r="AA7505" s="9"/>
      <c r="AB7505" s="366"/>
    </row>
    <row r="7506" spans="15:28">
      <c r="O7506" s="177"/>
      <c r="P7506" s="38"/>
      <c r="Q7506" s="38"/>
      <c r="R7506" s="178"/>
      <c r="S7506" s="38"/>
      <c r="T7506" s="178"/>
      <c r="U7506" s="38"/>
      <c r="AA7506" s="9"/>
      <c r="AB7506" s="366"/>
    </row>
    <row r="7507" spans="15:28">
      <c r="O7507" s="177"/>
      <c r="P7507" s="38"/>
      <c r="Q7507" s="38"/>
      <c r="R7507" s="178"/>
      <c r="S7507" s="38"/>
      <c r="T7507" s="178"/>
      <c r="U7507" s="38"/>
      <c r="AA7507" s="9"/>
      <c r="AB7507" s="366"/>
    </row>
    <row r="7508" spans="15:28">
      <c r="O7508" s="177"/>
      <c r="P7508" s="38"/>
      <c r="Q7508" s="38"/>
      <c r="R7508" s="178"/>
      <c r="S7508" s="38"/>
      <c r="T7508" s="178"/>
      <c r="U7508" s="38"/>
      <c r="AA7508" s="9"/>
      <c r="AB7508" s="366"/>
    </row>
    <row r="7509" spans="15:28">
      <c r="O7509" s="177"/>
      <c r="P7509" s="38"/>
      <c r="Q7509" s="38"/>
      <c r="R7509" s="178"/>
      <c r="S7509" s="38"/>
      <c r="T7509" s="178"/>
      <c r="U7509" s="38"/>
      <c r="AA7509" s="9"/>
      <c r="AB7509" s="366"/>
    </row>
    <row r="7510" spans="15:28">
      <c r="O7510" s="177"/>
      <c r="P7510" s="38"/>
      <c r="Q7510" s="38"/>
      <c r="R7510" s="178"/>
      <c r="S7510" s="38"/>
      <c r="T7510" s="178"/>
      <c r="U7510" s="38"/>
      <c r="AA7510" s="9"/>
      <c r="AB7510" s="366"/>
    </row>
    <row r="7511" spans="15:28">
      <c r="O7511" s="177"/>
      <c r="P7511" s="38"/>
      <c r="Q7511" s="38"/>
      <c r="R7511" s="178"/>
      <c r="S7511" s="38"/>
      <c r="T7511" s="178"/>
      <c r="U7511" s="38"/>
      <c r="AA7511" s="9"/>
      <c r="AB7511" s="366"/>
    </row>
    <row r="7512" spans="15:28">
      <c r="O7512" s="177"/>
      <c r="P7512" s="38"/>
      <c r="Q7512" s="38"/>
      <c r="R7512" s="178"/>
      <c r="S7512" s="38"/>
      <c r="T7512" s="178"/>
      <c r="U7512" s="38"/>
      <c r="AA7512" s="9"/>
      <c r="AB7512" s="366"/>
    </row>
    <row r="7513" spans="15:28">
      <c r="O7513" s="177"/>
      <c r="P7513" s="38"/>
      <c r="Q7513" s="38"/>
      <c r="R7513" s="178"/>
      <c r="S7513" s="38"/>
      <c r="T7513" s="178"/>
      <c r="U7513" s="38"/>
      <c r="AA7513" s="9"/>
      <c r="AB7513" s="366"/>
    </row>
    <row r="7514" spans="15:28">
      <c r="O7514" s="177"/>
      <c r="P7514" s="38"/>
      <c r="Q7514" s="38"/>
      <c r="R7514" s="178"/>
      <c r="S7514" s="38"/>
      <c r="T7514" s="178"/>
      <c r="U7514" s="38"/>
      <c r="AA7514" s="9"/>
      <c r="AB7514" s="366"/>
    </row>
    <row r="7515" spans="15:28">
      <c r="O7515" s="177"/>
      <c r="P7515" s="38"/>
      <c r="Q7515" s="38"/>
      <c r="R7515" s="178"/>
      <c r="S7515" s="38"/>
      <c r="T7515" s="178"/>
      <c r="U7515" s="38"/>
      <c r="AA7515" s="9"/>
      <c r="AB7515" s="366"/>
    </row>
    <row r="7516" spans="15:28">
      <c r="O7516" s="177"/>
      <c r="P7516" s="38"/>
      <c r="Q7516" s="38"/>
      <c r="R7516" s="178"/>
      <c r="S7516" s="38"/>
      <c r="T7516" s="178"/>
      <c r="U7516" s="38"/>
      <c r="AA7516" s="9"/>
      <c r="AB7516" s="366"/>
    </row>
    <row r="7517" spans="15:28">
      <c r="O7517" s="177"/>
      <c r="P7517" s="38"/>
      <c r="Q7517" s="38"/>
      <c r="R7517" s="178"/>
      <c r="S7517" s="38"/>
      <c r="T7517" s="178"/>
      <c r="U7517" s="38"/>
      <c r="AA7517" s="9"/>
      <c r="AB7517" s="366"/>
    </row>
    <row r="7518" spans="15:28">
      <c r="O7518" s="177"/>
      <c r="P7518" s="38"/>
      <c r="Q7518" s="38"/>
      <c r="R7518" s="178"/>
      <c r="S7518" s="38"/>
      <c r="T7518" s="178"/>
      <c r="U7518" s="38"/>
      <c r="AA7518" s="9"/>
      <c r="AB7518" s="366"/>
    </row>
    <row r="7519" spans="15:28">
      <c r="O7519" s="177"/>
      <c r="P7519" s="38"/>
      <c r="Q7519" s="38"/>
      <c r="R7519" s="178"/>
      <c r="S7519" s="38"/>
      <c r="T7519" s="178"/>
      <c r="U7519" s="38"/>
      <c r="AA7519" s="9"/>
      <c r="AB7519" s="366"/>
    </row>
    <row r="7520" spans="15:28">
      <c r="O7520" s="177"/>
      <c r="P7520" s="38"/>
      <c r="Q7520" s="38"/>
      <c r="R7520" s="178"/>
      <c r="S7520" s="38"/>
      <c r="T7520" s="178"/>
      <c r="U7520" s="38"/>
      <c r="AA7520" s="9"/>
      <c r="AB7520" s="366"/>
    </row>
    <row r="7521" spans="15:28">
      <c r="O7521" s="177"/>
      <c r="P7521" s="38"/>
      <c r="Q7521" s="38"/>
      <c r="R7521" s="178"/>
      <c r="S7521" s="38"/>
      <c r="T7521" s="178"/>
      <c r="U7521" s="38"/>
      <c r="AA7521" s="9"/>
      <c r="AB7521" s="366"/>
    </row>
    <row r="7522" spans="15:28">
      <c r="O7522" s="177"/>
      <c r="P7522" s="38"/>
      <c r="Q7522" s="38"/>
      <c r="R7522" s="178"/>
      <c r="S7522" s="38"/>
      <c r="T7522" s="178"/>
      <c r="U7522" s="38"/>
      <c r="AA7522" s="9"/>
      <c r="AB7522" s="366"/>
    </row>
    <row r="7523" spans="15:28">
      <c r="O7523" s="177"/>
      <c r="P7523" s="38"/>
      <c r="Q7523" s="38"/>
      <c r="R7523" s="178"/>
      <c r="S7523" s="38"/>
      <c r="T7523" s="178"/>
      <c r="U7523" s="38"/>
      <c r="AA7523" s="9"/>
      <c r="AB7523" s="366"/>
    </row>
    <row r="7524" spans="15:28">
      <c r="O7524" s="177"/>
      <c r="P7524" s="38"/>
      <c r="Q7524" s="38"/>
      <c r="R7524" s="178"/>
      <c r="S7524" s="38"/>
      <c r="T7524" s="178"/>
      <c r="U7524" s="38"/>
      <c r="AA7524" s="9"/>
      <c r="AB7524" s="366"/>
    </row>
    <row r="7525" spans="15:28">
      <c r="O7525" s="177"/>
      <c r="P7525" s="38"/>
      <c r="Q7525" s="38"/>
      <c r="R7525" s="178"/>
      <c r="S7525" s="38"/>
      <c r="T7525" s="178"/>
      <c r="U7525" s="38"/>
      <c r="AA7525" s="9"/>
      <c r="AB7525" s="366"/>
    </row>
    <row r="7526" spans="15:28">
      <c r="O7526" s="177"/>
      <c r="P7526" s="38"/>
      <c r="Q7526" s="38"/>
      <c r="R7526" s="178"/>
      <c r="S7526" s="38"/>
      <c r="T7526" s="178"/>
      <c r="U7526" s="38"/>
      <c r="AA7526" s="9"/>
      <c r="AB7526" s="366"/>
    </row>
    <row r="7527" spans="15:28">
      <c r="O7527" s="177"/>
      <c r="P7527" s="38"/>
      <c r="Q7527" s="38"/>
      <c r="R7527" s="178"/>
      <c r="S7527" s="38"/>
      <c r="T7527" s="178"/>
      <c r="U7527" s="38"/>
      <c r="AA7527" s="9"/>
      <c r="AB7527" s="366"/>
    </row>
    <row r="7528" spans="15:28">
      <c r="O7528" s="177"/>
      <c r="P7528" s="38"/>
      <c r="Q7528" s="38"/>
      <c r="R7528" s="178"/>
      <c r="S7528" s="38"/>
      <c r="T7528" s="178"/>
      <c r="U7528" s="38"/>
      <c r="AA7528" s="9"/>
      <c r="AB7528" s="366"/>
    </row>
    <row r="7529" spans="15:28">
      <c r="O7529" s="177"/>
      <c r="P7529" s="38"/>
      <c r="Q7529" s="38"/>
      <c r="R7529" s="178"/>
      <c r="S7529" s="38"/>
      <c r="T7529" s="178"/>
      <c r="U7529" s="38"/>
      <c r="AA7529" s="9"/>
      <c r="AB7529" s="366"/>
    </row>
    <row r="7530" spans="15:28">
      <c r="O7530" s="177"/>
      <c r="P7530" s="38"/>
      <c r="Q7530" s="38"/>
      <c r="R7530" s="178"/>
      <c r="S7530" s="38"/>
      <c r="T7530" s="178"/>
      <c r="U7530" s="38"/>
      <c r="AA7530" s="9"/>
      <c r="AB7530" s="366"/>
    </row>
    <row r="7531" spans="15:28">
      <c r="O7531" s="177"/>
      <c r="P7531" s="38"/>
      <c r="Q7531" s="38"/>
      <c r="R7531" s="178"/>
      <c r="S7531" s="38"/>
      <c r="T7531" s="178"/>
      <c r="U7531" s="38"/>
      <c r="AA7531" s="9"/>
      <c r="AB7531" s="366"/>
    </row>
    <row r="7532" spans="15:28">
      <c r="O7532" s="177"/>
      <c r="P7532" s="38"/>
      <c r="Q7532" s="38"/>
      <c r="R7532" s="178"/>
      <c r="S7532" s="38"/>
      <c r="T7532" s="178"/>
      <c r="U7532" s="38"/>
      <c r="AA7532" s="9"/>
      <c r="AB7532" s="366"/>
    </row>
    <row r="7533" spans="15:28">
      <c r="O7533" s="177"/>
      <c r="P7533" s="38"/>
      <c r="Q7533" s="38"/>
      <c r="R7533" s="178"/>
      <c r="S7533" s="38"/>
      <c r="T7533" s="178"/>
      <c r="U7533" s="38"/>
      <c r="AA7533" s="9"/>
      <c r="AB7533" s="366"/>
    </row>
    <row r="7534" spans="15:28">
      <c r="O7534" s="177"/>
      <c r="P7534" s="38"/>
      <c r="Q7534" s="38"/>
      <c r="R7534" s="178"/>
      <c r="S7534" s="38"/>
      <c r="T7534" s="178"/>
      <c r="U7534" s="38"/>
      <c r="AA7534" s="9"/>
      <c r="AB7534" s="366"/>
    </row>
    <row r="7535" spans="15:28">
      <c r="O7535" s="177"/>
      <c r="P7535" s="38"/>
      <c r="Q7535" s="38"/>
      <c r="R7535" s="178"/>
      <c r="S7535" s="38"/>
      <c r="T7535" s="178"/>
      <c r="U7535" s="38"/>
      <c r="AA7535" s="9"/>
      <c r="AB7535" s="366"/>
    </row>
    <row r="7536" spans="15:28">
      <c r="O7536" s="177"/>
      <c r="P7536" s="38"/>
      <c r="Q7536" s="38"/>
      <c r="R7536" s="178"/>
      <c r="S7536" s="38"/>
      <c r="T7536" s="178"/>
      <c r="U7536" s="38"/>
      <c r="AA7536" s="9"/>
      <c r="AB7536" s="366"/>
    </row>
    <row r="7537" spans="15:28">
      <c r="O7537" s="177"/>
      <c r="P7537" s="38"/>
      <c r="Q7537" s="38"/>
      <c r="R7537" s="178"/>
      <c r="S7537" s="38"/>
      <c r="T7537" s="178"/>
      <c r="U7537" s="38"/>
      <c r="AA7537" s="9"/>
      <c r="AB7537" s="366"/>
    </row>
    <row r="7538" spans="15:28">
      <c r="O7538" s="177"/>
      <c r="P7538" s="38"/>
      <c r="Q7538" s="38"/>
      <c r="R7538" s="178"/>
      <c r="S7538" s="38"/>
      <c r="T7538" s="178"/>
      <c r="U7538" s="38"/>
      <c r="AA7538" s="9"/>
      <c r="AB7538" s="366"/>
    </row>
    <row r="7539" spans="15:28">
      <c r="O7539" s="177"/>
      <c r="P7539" s="38"/>
      <c r="Q7539" s="38"/>
      <c r="R7539" s="178"/>
      <c r="S7539" s="38"/>
      <c r="T7539" s="178"/>
      <c r="U7539" s="38"/>
      <c r="AA7539" s="9"/>
      <c r="AB7539" s="366"/>
    </row>
    <row r="7540" spans="15:28">
      <c r="O7540" s="177"/>
      <c r="P7540" s="38"/>
      <c r="Q7540" s="38"/>
      <c r="R7540" s="178"/>
      <c r="S7540" s="38"/>
      <c r="T7540" s="178"/>
      <c r="U7540" s="38"/>
      <c r="AA7540" s="9"/>
      <c r="AB7540" s="366"/>
    </row>
    <row r="7541" spans="15:28">
      <c r="O7541" s="177"/>
      <c r="P7541" s="38"/>
      <c r="Q7541" s="38"/>
      <c r="R7541" s="178"/>
      <c r="S7541" s="38"/>
      <c r="T7541" s="178"/>
      <c r="U7541" s="38"/>
      <c r="AA7541" s="9"/>
      <c r="AB7541" s="366"/>
    </row>
    <row r="7542" spans="15:28">
      <c r="O7542" s="177"/>
      <c r="P7542" s="38"/>
      <c r="Q7542" s="38"/>
      <c r="R7542" s="178"/>
      <c r="S7542" s="38"/>
      <c r="T7542" s="178"/>
      <c r="U7542" s="38"/>
      <c r="AA7542" s="9"/>
      <c r="AB7542" s="366"/>
    </row>
    <row r="7543" spans="15:28">
      <c r="O7543" s="177"/>
      <c r="P7543" s="38"/>
      <c r="Q7543" s="38"/>
      <c r="R7543" s="178"/>
      <c r="S7543" s="38"/>
      <c r="T7543" s="178"/>
      <c r="U7543" s="38"/>
      <c r="AA7543" s="9"/>
      <c r="AB7543" s="366"/>
    </row>
    <row r="7544" spans="15:28">
      <c r="O7544" s="177"/>
      <c r="P7544" s="38"/>
      <c r="Q7544" s="38"/>
      <c r="R7544" s="178"/>
      <c r="S7544" s="38"/>
      <c r="T7544" s="178"/>
      <c r="U7544" s="38"/>
      <c r="AA7544" s="9"/>
      <c r="AB7544" s="366"/>
    </row>
    <row r="7545" spans="15:28">
      <c r="O7545" s="177"/>
      <c r="P7545" s="38"/>
      <c r="Q7545" s="38"/>
      <c r="R7545" s="178"/>
      <c r="S7545" s="38"/>
      <c r="T7545" s="178"/>
      <c r="U7545" s="38"/>
      <c r="AA7545" s="9"/>
      <c r="AB7545" s="366"/>
    </row>
    <row r="7546" spans="15:28">
      <c r="O7546" s="177"/>
      <c r="P7546" s="38"/>
      <c r="Q7546" s="38"/>
      <c r="R7546" s="178"/>
      <c r="S7546" s="38"/>
      <c r="T7546" s="178"/>
      <c r="U7546" s="38"/>
      <c r="AA7546" s="9"/>
      <c r="AB7546" s="366"/>
    </row>
    <row r="7547" spans="15:28">
      <c r="O7547" s="177"/>
      <c r="P7547" s="38"/>
      <c r="Q7547" s="38"/>
      <c r="R7547" s="178"/>
      <c r="S7547" s="38"/>
      <c r="T7547" s="178"/>
      <c r="U7547" s="38"/>
      <c r="AA7547" s="9"/>
      <c r="AB7547" s="366"/>
    </row>
    <row r="7548" spans="15:28">
      <c r="O7548" s="177"/>
      <c r="P7548" s="38"/>
      <c r="Q7548" s="38"/>
      <c r="R7548" s="178"/>
      <c r="S7548" s="38"/>
      <c r="T7548" s="178"/>
      <c r="U7548" s="38"/>
      <c r="AA7548" s="9"/>
      <c r="AB7548" s="366"/>
    </row>
    <row r="7549" spans="15:28">
      <c r="O7549" s="177"/>
      <c r="P7549" s="38"/>
      <c r="Q7549" s="38"/>
      <c r="R7549" s="178"/>
      <c r="S7549" s="38"/>
      <c r="T7549" s="178"/>
      <c r="U7549" s="38"/>
      <c r="AA7549" s="9"/>
      <c r="AB7549" s="366"/>
    </row>
    <row r="7550" spans="15:28">
      <c r="O7550" s="177"/>
      <c r="P7550" s="38"/>
      <c r="Q7550" s="38"/>
      <c r="R7550" s="178"/>
      <c r="S7550" s="38"/>
      <c r="T7550" s="178"/>
      <c r="U7550" s="38"/>
      <c r="AA7550" s="9"/>
      <c r="AB7550" s="366"/>
    </row>
    <row r="7551" spans="15:28">
      <c r="O7551" s="177"/>
      <c r="P7551" s="38"/>
      <c r="Q7551" s="38"/>
      <c r="R7551" s="178"/>
      <c r="S7551" s="38"/>
      <c r="T7551" s="178"/>
      <c r="U7551" s="38"/>
      <c r="AA7551" s="9"/>
      <c r="AB7551" s="366"/>
    </row>
    <row r="7552" spans="15:28">
      <c r="O7552" s="177"/>
      <c r="P7552" s="38"/>
      <c r="Q7552" s="38"/>
      <c r="R7552" s="178"/>
      <c r="S7552" s="38"/>
      <c r="T7552" s="178"/>
      <c r="U7552" s="38"/>
      <c r="AA7552" s="9"/>
      <c r="AB7552" s="366"/>
    </row>
    <row r="7553" spans="15:28">
      <c r="O7553" s="177"/>
      <c r="P7553" s="38"/>
      <c r="Q7553" s="38"/>
      <c r="R7553" s="178"/>
      <c r="S7553" s="38"/>
      <c r="T7553" s="178"/>
      <c r="U7553" s="38"/>
      <c r="AA7553" s="9"/>
      <c r="AB7553" s="366"/>
    </row>
    <row r="7554" spans="15:28">
      <c r="O7554" s="177"/>
      <c r="P7554" s="38"/>
      <c r="Q7554" s="38"/>
      <c r="R7554" s="178"/>
      <c r="S7554" s="38"/>
      <c r="T7554" s="178"/>
      <c r="U7554" s="38"/>
      <c r="AA7554" s="9"/>
      <c r="AB7554" s="366"/>
    </row>
    <row r="7555" spans="15:28">
      <c r="O7555" s="177"/>
      <c r="P7555" s="38"/>
      <c r="Q7555" s="38"/>
      <c r="R7555" s="178"/>
      <c r="S7555" s="38"/>
      <c r="T7555" s="178"/>
      <c r="U7555" s="38"/>
      <c r="AA7555" s="9"/>
      <c r="AB7555" s="366"/>
    </row>
    <row r="7556" spans="15:28">
      <c r="O7556" s="177"/>
      <c r="P7556" s="38"/>
      <c r="Q7556" s="38"/>
      <c r="R7556" s="178"/>
      <c r="S7556" s="38"/>
      <c r="T7556" s="178"/>
      <c r="U7556" s="38"/>
      <c r="AA7556" s="9"/>
      <c r="AB7556" s="366"/>
    </row>
    <row r="7557" spans="15:28">
      <c r="O7557" s="177"/>
      <c r="P7557" s="38"/>
      <c r="Q7557" s="38"/>
      <c r="R7557" s="178"/>
      <c r="S7557" s="38"/>
      <c r="T7557" s="178"/>
      <c r="U7557" s="38"/>
      <c r="AA7557" s="9"/>
      <c r="AB7557" s="366"/>
    </row>
    <row r="7558" spans="15:28">
      <c r="O7558" s="177"/>
      <c r="P7558" s="38"/>
      <c r="Q7558" s="38"/>
      <c r="R7558" s="178"/>
      <c r="S7558" s="38"/>
      <c r="T7558" s="178"/>
      <c r="U7558" s="38"/>
      <c r="AA7558" s="9"/>
      <c r="AB7558" s="366"/>
    </row>
    <row r="7559" spans="15:28">
      <c r="O7559" s="177"/>
      <c r="P7559" s="38"/>
      <c r="Q7559" s="38"/>
      <c r="R7559" s="178"/>
      <c r="S7559" s="38"/>
      <c r="T7559" s="178"/>
      <c r="U7559" s="38"/>
      <c r="AA7559" s="9"/>
      <c r="AB7559" s="366"/>
    </row>
    <row r="7560" spans="15:28">
      <c r="O7560" s="177"/>
      <c r="P7560" s="38"/>
      <c r="Q7560" s="38"/>
      <c r="R7560" s="178"/>
      <c r="S7560" s="38"/>
      <c r="T7560" s="178"/>
      <c r="U7560" s="38"/>
      <c r="AA7560" s="9"/>
      <c r="AB7560" s="366"/>
    </row>
    <row r="7561" spans="15:28">
      <c r="O7561" s="177"/>
      <c r="P7561" s="38"/>
      <c r="Q7561" s="38"/>
      <c r="R7561" s="178"/>
      <c r="S7561" s="38"/>
      <c r="T7561" s="178"/>
      <c r="U7561" s="38"/>
      <c r="AA7561" s="9"/>
      <c r="AB7561" s="366"/>
    </row>
    <row r="7562" spans="15:28">
      <c r="O7562" s="177"/>
      <c r="P7562" s="38"/>
      <c r="Q7562" s="38"/>
      <c r="R7562" s="178"/>
      <c r="S7562" s="38"/>
      <c r="T7562" s="178"/>
      <c r="U7562" s="38"/>
      <c r="AA7562" s="9"/>
      <c r="AB7562" s="366"/>
    </row>
    <row r="7563" spans="15:28">
      <c r="O7563" s="177"/>
      <c r="P7563" s="38"/>
      <c r="Q7563" s="38"/>
      <c r="R7563" s="178"/>
      <c r="S7563" s="38"/>
      <c r="T7563" s="178"/>
      <c r="U7563" s="38"/>
      <c r="AA7563" s="9"/>
      <c r="AB7563" s="366"/>
    </row>
    <row r="7564" spans="15:28">
      <c r="O7564" s="177"/>
      <c r="P7564" s="38"/>
      <c r="Q7564" s="38"/>
      <c r="R7564" s="178"/>
      <c r="S7564" s="38"/>
      <c r="T7564" s="178"/>
      <c r="U7564" s="38"/>
      <c r="AA7564" s="9"/>
      <c r="AB7564" s="366"/>
    </row>
    <row r="7565" spans="15:28">
      <c r="O7565" s="177"/>
      <c r="P7565" s="38"/>
      <c r="Q7565" s="38"/>
      <c r="R7565" s="178"/>
      <c r="S7565" s="38"/>
      <c r="T7565" s="178"/>
      <c r="U7565" s="38"/>
      <c r="AA7565" s="9"/>
      <c r="AB7565" s="366"/>
    </row>
    <row r="7566" spans="15:28">
      <c r="O7566" s="177"/>
      <c r="P7566" s="38"/>
      <c r="Q7566" s="38"/>
      <c r="R7566" s="178"/>
      <c r="S7566" s="38"/>
      <c r="T7566" s="178"/>
      <c r="U7566" s="38"/>
      <c r="AA7566" s="9"/>
      <c r="AB7566" s="366"/>
    </row>
    <row r="7567" spans="15:28">
      <c r="O7567" s="177"/>
      <c r="P7567" s="38"/>
      <c r="Q7567" s="38"/>
      <c r="R7567" s="178"/>
      <c r="S7567" s="38"/>
      <c r="T7567" s="178"/>
      <c r="U7567" s="38"/>
      <c r="AA7567" s="9"/>
      <c r="AB7567" s="366"/>
    </row>
    <row r="7568" spans="15:28">
      <c r="O7568" s="177"/>
      <c r="P7568" s="38"/>
      <c r="Q7568" s="38"/>
      <c r="R7568" s="178"/>
      <c r="S7568" s="38"/>
      <c r="T7568" s="178"/>
      <c r="U7568" s="38"/>
      <c r="AA7568" s="9"/>
      <c r="AB7568" s="366"/>
    </row>
    <row r="7569" spans="15:28">
      <c r="O7569" s="177"/>
      <c r="P7569" s="38"/>
      <c r="Q7569" s="38"/>
      <c r="R7569" s="178"/>
      <c r="S7569" s="38"/>
      <c r="T7569" s="178"/>
      <c r="U7569" s="38"/>
      <c r="AA7569" s="9"/>
      <c r="AB7569" s="366"/>
    </row>
    <row r="7570" spans="15:28">
      <c r="O7570" s="177"/>
      <c r="P7570" s="38"/>
      <c r="Q7570" s="38"/>
      <c r="R7570" s="178"/>
      <c r="S7570" s="38"/>
      <c r="T7570" s="178"/>
      <c r="U7570" s="38"/>
      <c r="AA7570" s="9"/>
      <c r="AB7570" s="366"/>
    </row>
    <row r="7571" spans="15:28">
      <c r="O7571" s="177"/>
      <c r="P7571" s="38"/>
      <c r="Q7571" s="38"/>
      <c r="R7571" s="178"/>
      <c r="S7571" s="38"/>
      <c r="T7571" s="178"/>
      <c r="U7571" s="38"/>
      <c r="AA7571" s="9"/>
      <c r="AB7571" s="366"/>
    </row>
    <row r="7572" spans="15:28">
      <c r="O7572" s="177"/>
      <c r="P7572" s="38"/>
      <c r="Q7572" s="38"/>
      <c r="R7572" s="178"/>
      <c r="S7572" s="38"/>
      <c r="T7572" s="178"/>
      <c r="U7572" s="38"/>
      <c r="AA7572" s="9"/>
      <c r="AB7572" s="366"/>
    </row>
    <row r="7573" spans="15:28">
      <c r="O7573" s="177"/>
      <c r="P7573" s="38"/>
      <c r="Q7573" s="38"/>
      <c r="R7573" s="178"/>
      <c r="S7573" s="38"/>
      <c r="T7573" s="178"/>
      <c r="U7573" s="38"/>
      <c r="AA7573" s="9"/>
      <c r="AB7573" s="366"/>
    </row>
    <row r="7574" spans="15:28">
      <c r="O7574" s="177"/>
      <c r="P7574" s="38"/>
      <c r="Q7574" s="38"/>
      <c r="R7574" s="178"/>
      <c r="S7574" s="38"/>
      <c r="T7574" s="178"/>
      <c r="U7574" s="38"/>
      <c r="AA7574" s="9"/>
      <c r="AB7574" s="366"/>
    </row>
    <row r="7575" spans="15:28">
      <c r="O7575" s="177"/>
      <c r="P7575" s="38"/>
      <c r="Q7575" s="38"/>
      <c r="R7575" s="178"/>
      <c r="S7575" s="38"/>
      <c r="T7575" s="178"/>
      <c r="U7575" s="38"/>
      <c r="AA7575" s="9"/>
      <c r="AB7575" s="366"/>
    </row>
    <row r="7576" spans="15:28">
      <c r="O7576" s="177"/>
      <c r="P7576" s="38"/>
      <c r="Q7576" s="38"/>
      <c r="R7576" s="178"/>
      <c r="S7576" s="38"/>
      <c r="T7576" s="178"/>
      <c r="U7576" s="38"/>
      <c r="AA7576" s="9"/>
      <c r="AB7576" s="366"/>
    </row>
    <row r="7577" spans="15:28">
      <c r="O7577" s="177"/>
      <c r="P7577" s="38"/>
      <c r="Q7577" s="38"/>
      <c r="R7577" s="178"/>
      <c r="S7577" s="38"/>
      <c r="T7577" s="178"/>
      <c r="U7577" s="38"/>
      <c r="AA7577" s="9"/>
      <c r="AB7577" s="366"/>
    </row>
    <row r="7578" spans="15:28">
      <c r="O7578" s="177"/>
      <c r="P7578" s="38"/>
      <c r="Q7578" s="38"/>
      <c r="R7578" s="178"/>
      <c r="S7578" s="38"/>
      <c r="T7578" s="178"/>
      <c r="U7578" s="38"/>
      <c r="AA7578" s="9"/>
      <c r="AB7578" s="366"/>
    </row>
    <row r="7579" spans="15:28">
      <c r="O7579" s="177"/>
      <c r="P7579" s="38"/>
      <c r="Q7579" s="38"/>
      <c r="R7579" s="178"/>
      <c r="S7579" s="38"/>
      <c r="T7579" s="178"/>
      <c r="U7579" s="38"/>
      <c r="AA7579" s="9"/>
      <c r="AB7579" s="366"/>
    </row>
    <row r="7580" spans="15:28">
      <c r="O7580" s="177"/>
      <c r="P7580" s="38"/>
      <c r="Q7580" s="38"/>
      <c r="R7580" s="178"/>
      <c r="S7580" s="38"/>
      <c r="T7580" s="178"/>
      <c r="U7580" s="38"/>
      <c r="AA7580" s="9"/>
      <c r="AB7580" s="366"/>
    </row>
    <row r="7581" spans="15:28">
      <c r="O7581" s="177"/>
      <c r="P7581" s="38"/>
      <c r="Q7581" s="38"/>
      <c r="R7581" s="178"/>
      <c r="S7581" s="38"/>
      <c r="T7581" s="178"/>
      <c r="U7581" s="38"/>
      <c r="AA7581" s="9"/>
      <c r="AB7581" s="366"/>
    </row>
    <row r="7582" spans="15:28">
      <c r="O7582" s="177"/>
      <c r="P7582" s="38"/>
      <c r="Q7582" s="38"/>
      <c r="R7582" s="178"/>
      <c r="S7582" s="38"/>
      <c r="T7582" s="178"/>
      <c r="U7582" s="38"/>
      <c r="AA7582" s="9"/>
      <c r="AB7582" s="366"/>
    </row>
    <row r="7583" spans="15:28">
      <c r="O7583" s="177"/>
      <c r="P7583" s="38"/>
      <c r="Q7583" s="38"/>
      <c r="R7583" s="178"/>
      <c r="S7583" s="38"/>
      <c r="T7583" s="178"/>
      <c r="U7583" s="38"/>
      <c r="AA7583" s="9"/>
      <c r="AB7583" s="366"/>
    </row>
    <row r="7584" spans="15:28">
      <c r="O7584" s="177"/>
      <c r="P7584" s="38"/>
      <c r="Q7584" s="38"/>
      <c r="R7584" s="178"/>
      <c r="S7584" s="38"/>
      <c r="T7584" s="178"/>
      <c r="U7584" s="38"/>
      <c r="AA7584" s="9"/>
      <c r="AB7584" s="366"/>
    </row>
    <row r="7585" spans="15:28">
      <c r="O7585" s="177"/>
      <c r="P7585" s="38"/>
      <c r="Q7585" s="38"/>
      <c r="R7585" s="178"/>
      <c r="S7585" s="38"/>
      <c r="T7585" s="178"/>
      <c r="U7585" s="38"/>
      <c r="AA7585" s="9"/>
      <c r="AB7585" s="366"/>
    </row>
    <row r="7586" spans="15:28">
      <c r="O7586" s="177"/>
      <c r="P7586" s="38"/>
      <c r="Q7586" s="38"/>
      <c r="R7586" s="178"/>
      <c r="S7586" s="38"/>
      <c r="T7586" s="178"/>
      <c r="U7586" s="38"/>
      <c r="AA7586" s="9"/>
      <c r="AB7586" s="366"/>
    </row>
    <row r="7587" spans="15:28">
      <c r="O7587" s="177"/>
      <c r="P7587" s="38"/>
      <c r="Q7587" s="38"/>
      <c r="R7587" s="178"/>
      <c r="S7587" s="38"/>
      <c r="T7587" s="178"/>
      <c r="U7587" s="38"/>
      <c r="AA7587" s="9"/>
      <c r="AB7587" s="366"/>
    </row>
    <row r="7588" spans="15:28">
      <c r="O7588" s="177"/>
      <c r="P7588" s="38"/>
      <c r="Q7588" s="38"/>
      <c r="R7588" s="178"/>
      <c r="S7588" s="38"/>
      <c r="T7588" s="178"/>
      <c r="U7588" s="38"/>
      <c r="AA7588" s="9"/>
      <c r="AB7588" s="366"/>
    </row>
    <row r="7589" spans="15:28">
      <c r="O7589" s="177"/>
      <c r="P7589" s="38"/>
      <c r="Q7589" s="38"/>
      <c r="R7589" s="178"/>
      <c r="S7589" s="38"/>
      <c r="T7589" s="178"/>
      <c r="U7589" s="38"/>
      <c r="AA7589" s="9"/>
      <c r="AB7589" s="366"/>
    </row>
    <row r="7590" spans="15:28">
      <c r="O7590" s="177"/>
      <c r="P7590" s="38"/>
      <c r="Q7590" s="38"/>
      <c r="R7590" s="178"/>
      <c r="S7590" s="38"/>
      <c r="T7590" s="178"/>
      <c r="U7590" s="38"/>
      <c r="AA7590" s="9"/>
      <c r="AB7590" s="366"/>
    </row>
    <row r="7591" spans="15:28">
      <c r="O7591" s="177"/>
      <c r="P7591" s="38"/>
      <c r="Q7591" s="38"/>
      <c r="R7591" s="178"/>
      <c r="S7591" s="38"/>
      <c r="T7591" s="178"/>
      <c r="U7591" s="38"/>
      <c r="AA7591" s="9"/>
      <c r="AB7591" s="366"/>
    </row>
    <row r="7592" spans="15:28">
      <c r="O7592" s="177"/>
      <c r="P7592" s="38"/>
      <c r="Q7592" s="38"/>
      <c r="R7592" s="178"/>
      <c r="S7592" s="38"/>
      <c r="T7592" s="178"/>
      <c r="U7592" s="38"/>
      <c r="AA7592" s="9"/>
      <c r="AB7592" s="366"/>
    </row>
    <row r="7593" spans="15:28">
      <c r="O7593" s="177"/>
      <c r="P7593" s="38"/>
      <c r="Q7593" s="38"/>
      <c r="R7593" s="178"/>
      <c r="S7593" s="38"/>
      <c r="T7593" s="178"/>
      <c r="U7593" s="38"/>
      <c r="AA7593" s="9"/>
      <c r="AB7593" s="366"/>
    </row>
    <row r="7594" spans="15:28">
      <c r="O7594" s="177"/>
      <c r="P7594" s="38"/>
      <c r="Q7594" s="38"/>
      <c r="R7594" s="178"/>
      <c r="S7594" s="38"/>
      <c r="T7594" s="178"/>
      <c r="U7594" s="38"/>
      <c r="AA7594" s="9"/>
      <c r="AB7594" s="366"/>
    </row>
    <row r="7595" spans="15:28">
      <c r="O7595" s="177"/>
      <c r="P7595" s="38"/>
      <c r="Q7595" s="38"/>
      <c r="R7595" s="178"/>
      <c r="S7595" s="38"/>
      <c r="T7595" s="178"/>
      <c r="U7595" s="38"/>
      <c r="AA7595" s="9"/>
      <c r="AB7595" s="366"/>
    </row>
    <row r="7596" spans="15:28">
      <c r="O7596" s="177"/>
      <c r="P7596" s="38"/>
      <c r="Q7596" s="38"/>
      <c r="R7596" s="178"/>
      <c r="S7596" s="38"/>
      <c r="T7596" s="178"/>
      <c r="U7596" s="38"/>
      <c r="AA7596" s="9"/>
      <c r="AB7596" s="366"/>
    </row>
    <row r="7597" spans="15:28">
      <c r="O7597" s="177"/>
      <c r="P7597" s="38"/>
      <c r="Q7597" s="38"/>
      <c r="R7597" s="178"/>
      <c r="S7597" s="38"/>
      <c r="T7597" s="178"/>
      <c r="U7597" s="38"/>
      <c r="AA7597" s="9"/>
      <c r="AB7597" s="366"/>
    </row>
    <row r="7598" spans="15:28">
      <c r="O7598" s="177"/>
      <c r="P7598" s="38"/>
      <c r="Q7598" s="38"/>
      <c r="R7598" s="178"/>
      <c r="S7598" s="38"/>
      <c r="T7598" s="178"/>
      <c r="U7598" s="38"/>
      <c r="AA7598" s="9"/>
      <c r="AB7598" s="366"/>
    </row>
    <row r="7599" spans="15:28">
      <c r="O7599" s="177"/>
      <c r="P7599" s="38"/>
      <c r="Q7599" s="38"/>
      <c r="R7599" s="178"/>
      <c r="S7599" s="38"/>
      <c r="T7599" s="178"/>
      <c r="U7599" s="38"/>
      <c r="AA7599" s="9"/>
      <c r="AB7599" s="366"/>
    </row>
    <row r="7600" spans="15:28">
      <c r="O7600" s="177"/>
      <c r="P7600" s="38"/>
      <c r="Q7600" s="38"/>
      <c r="R7600" s="178"/>
      <c r="S7600" s="38"/>
      <c r="T7600" s="178"/>
      <c r="U7600" s="38"/>
      <c r="AA7600" s="9"/>
      <c r="AB7600" s="366"/>
    </row>
    <row r="7601" spans="15:28">
      <c r="O7601" s="177"/>
      <c r="P7601" s="38"/>
      <c r="Q7601" s="38"/>
      <c r="R7601" s="178"/>
      <c r="S7601" s="38"/>
      <c r="T7601" s="178"/>
      <c r="U7601" s="38"/>
      <c r="AA7601" s="9"/>
      <c r="AB7601" s="366"/>
    </row>
    <row r="7602" spans="15:28">
      <c r="O7602" s="177"/>
      <c r="P7602" s="38"/>
      <c r="Q7602" s="38"/>
      <c r="R7602" s="178"/>
      <c r="S7602" s="38"/>
      <c r="T7602" s="178"/>
      <c r="U7602" s="38"/>
      <c r="AA7602" s="9"/>
      <c r="AB7602" s="366"/>
    </row>
    <row r="7603" spans="15:28">
      <c r="O7603" s="177"/>
      <c r="P7603" s="38"/>
      <c r="Q7603" s="38"/>
      <c r="R7603" s="178"/>
      <c r="S7603" s="38"/>
      <c r="T7603" s="178"/>
      <c r="U7603" s="38"/>
      <c r="AA7603" s="9"/>
      <c r="AB7603" s="366"/>
    </row>
    <row r="7604" spans="15:28">
      <c r="O7604" s="177"/>
      <c r="P7604" s="38"/>
      <c r="Q7604" s="38"/>
      <c r="R7604" s="178"/>
      <c r="S7604" s="38"/>
      <c r="T7604" s="178"/>
      <c r="U7604" s="38"/>
      <c r="AA7604" s="9"/>
      <c r="AB7604" s="366"/>
    </row>
    <row r="7605" spans="15:28">
      <c r="O7605" s="177"/>
      <c r="P7605" s="38"/>
      <c r="Q7605" s="38"/>
      <c r="R7605" s="178"/>
      <c r="S7605" s="38"/>
      <c r="T7605" s="178"/>
      <c r="U7605" s="38"/>
      <c r="AA7605" s="9"/>
      <c r="AB7605" s="366"/>
    </row>
    <row r="7606" spans="15:28">
      <c r="O7606" s="177"/>
      <c r="P7606" s="38"/>
      <c r="Q7606" s="38"/>
      <c r="R7606" s="178"/>
      <c r="S7606" s="38"/>
      <c r="T7606" s="178"/>
      <c r="U7606" s="38"/>
      <c r="AA7606" s="9"/>
      <c r="AB7606" s="366"/>
    </row>
    <row r="7607" spans="15:28">
      <c r="O7607" s="177"/>
      <c r="P7607" s="38"/>
      <c r="Q7607" s="38"/>
      <c r="R7607" s="178"/>
      <c r="S7607" s="38"/>
      <c r="T7607" s="178"/>
      <c r="U7607" s="38"/>
      <c r="AA7607" s="9"/>
      <c r="AB7607" s="366"/>
    </row>
    <row r="7608" spans="15:28">
      <c r="O7608" s="177"/>
      <c r="P7608" s="38"/>
      <c r="Q7608" s="38"/>
      <c r="R7608" s="178"/>
      <c r="S7608" s="38"/>
      <c r="T7608" s="178"/>
      <c r="U7608" s="38"/>
      <c r="AA7608" s="9"/>
      <c r="AB7608" s="366"/>
    </row>
    <row r="7609" spans="15:28">
      <c r="O7609" s="177"/>
      <c r="P7609" s="38"/>
      <c r="Q7609" s="38"/>
      <c r="R7609" s="178"/>
      <c r="S7609" s="38"/>
      <c r="T7609" s="178"/>
      <c r="U7609" s="38"/>
      <c r="AA7609" s="9"/>
      <c r="AB7609" s="366"/>
    </row>
    <row r="7610" spans="15:28">
      <c r="O7610" s="177"/>
      <c r="P7610" s="38"/>
      <c r="Q7610" s="38"/>
      <c r="R7610" s="178"/>
      <c r="S7610" s="38"/>
      <c r="T7610" s="178"/>
      <c r="U7610" s="38"/>
      <c r="AA7610" s="9"/>
      <c r="AB7610" s="366"/>
    </row>
    <row r="7611" spans="15:28">
      <c r="O7611" s="177"/>
      <c r="P7611" s="38"/>
      <c r="Q7611" s="38"/>
      <c r="R7611" s="178"/>
      <c r="S7611" s="38"/>
      <c r="T7611" s="178"/>
      <c r="U7611" s="38"/>
      <c r="AA7611" s="9"/>
      <c r="AB7611" s="366"/>
    </row>
    <row r="7612" spans="15:28">
      <c r="O7612" s="177"/>
      <c r="P7612" s="38"/>
      <c r="Q7612" s="38"/>
      <c r="R7612" s="178"/>
      <c r="S7612" s="38"/>
      <c r="T7612" s="178"/>
      <c r="U7612" s="38"/>
      <c r="AA7612" s="9"/>
      <c r="AB7612" s="366"/>
    </row>
    <row r="7613" spans="15:28">
      <c r="O7613" s="177"/>
      <c r="P7613" s="38"/>
      <c r="Q7613" s="38"/>
      <c r="R7613" s="178"/>
      <c r="S7613" s="38"/>
      <c r="T7613" s="178"/>
      <c r="U7613" s="38"/>
      <c r="AA7613" s="9"/>
      <c r="AB7613" s="366"/>
    </row>
    <row r="7614" spans="15:28">
      <c r="O7614" s="177"/>
      <c r="P7614" s="38"/>
      <c r="Q7614" s="38"/>
      <c r="R7614" s="178"/>
      <c r="S7614" s="38"/>
      <c r="T7614" s="178"/>
      <c r="U7614" s="38"/>
      <c r="AA7614" s="9"/>
      <c r="AB7614" s="366"/>
    </row>
    <row r="7615" spans="15:28">
      <c r="O7615" s="177"/>
      <c r="P7615" s="38"/>
      <c r="Q7615" s="38"/>
      <c r="R7615" s="178"/>
      <c r="S7615" s="38"/>
      <c r="T7615" s="178"/>
      <c r="U7615" s="38"/>
      <c r="AA7615" s="9"/>
      <c r="AB7615" s="366"/>
    </row>
    <row r="7616" spans="15:28">
      <c r="O7616" s="177"/>
      <c r="P7616" s="38"/>
      <c r="Q7616" s="38"/>
      <c r="R7616" s="178"/>
      <c r="S7616" s="38"/>
      <c r="T7616" s="178"/>
      <c r="U7616" s="38"/>
      <c r="AA7616" s="9"/>
      <c r="AB7616" s="366"/>
    </row>
    <row r="7617" spans="15:28">
      <c r="O7617" s="177"/>
      <c r="P7617" s="38"/>
      <c r="Q7617" s="38"/>
      <c r="R7617" s="178"/>
      <c r="S7617" s="38"/>
      <c r="T7617" s="178"/>
      <c r="U7617" s="38"/>
      <c r="AA7617" s="9"/>
      <c r="AB7617" s="366"/>
    </row>
    <row r="7618" spans="15:28">
      <c r="O7618" s="177"/>
      <c r="P7618" s="38"/>
      <c r="Q7618" s="38"/>
      <c r="R7618" s="178"/>
      <c r="S7618" s="38"/>
      <c r="T7618" s="178"/>
      <c r="U7618" s="38"/>
      <c r="AA7618" s="9"/>
      <c r="AB7618" s="366"/>
    </row>
    <row r="7619" spans="15:28">
      <c r="O7619" s="177"/>
      <c r="P7619" s="38"/>
      <c r="Q7619" s="38"/>
      <c r="R7619" s="178"/>
      <c r="S7619" s="38"/>
      <c r="T7619" s="178"/>
      <c r="U7619" s="38"/>
      <c r="AA7619" s="9"/>
      <c r="AB7619" s="366"/>
    </row>
    <row r="7620" spans="15:28">
      <c r="O7620" s="177"/>
      <c r="P7620" s="38"/>
      <c r="Q7620" s="38"/>
      <c r="R7620" s="178"/>
      <c r="S7620" s="38"/>
      <c r="T7620" s="178"/>
      <c r="U7620" s="38"/>
      <c r="AA7620" s="9"/>
      <c r="AB7620" s="366"/>
    </row>
    <row r="7621" spans="15:28">
      <c r="O7621" s="177"/>
      <c r="P7621" s="38"/>
      <c r="Q7621" s="38"/>
      <c r="R7621" s="178"/>
      <c r="S7621" s="38"/>
      <c r="T7621" s="178"/>
      <c r="U7621" s="38"/>
      <c r="AA7621" s="9"/>
      <c r="AB7621" s="366"/>
    </row>
    <row r="7622" spans="15:28">
      <c r="O7622" s="177"/>
      <c r="P7622" s="38"/>
      <c r="Q7622" s="38"/>
      <c r="R7622" s="178"/>
      <c r="S7622" s="38"/>
      <c r="T7622" s="178"/>
      <c r="U7622" s="38"/>
      <c r="AA7622" s="9"/>
      <c r="AB7622" s="366"/>
    </row>
    <row r="7623" spans="15:28">
      <c r="O7623" s="177"/>
      <c r="P7623" s="38"/>
      <c r="Q7623" s="38"/>
      <c r="R7623" s="178"/>
      <c r="S7623" s="38"/>
      <c r="T7623" s="178"/>
      <c r="U7623" s="38"/>
      <c r="AA7623" s="9"/>
      <c r="AB7623" s="366"/>
    </row>
    <row r="7624" spans="15:28">
      <c r="O7624" s="177"/>
      <c r="P7624" s="38"/>
      <c r="Q7624" s="38"/>
      <c r="R7624" s="178"/>
      <c r="S7624" s="38"/>
      <c r="T7624" s="178"/>
      <c r="U7624" s="38"/>
      <c r="AA7624" s="9"/>
      <c r="AB7624" s="366"/>
    </row>
    <row r="7625" spans="15:28">
      <c r="O7625" s="177"/>
      <c r="P7625" s="38"/>
      <c r="Q7625" s="38"/>
      <c r="R7625" s="178"/>
      <c r="S7625" s="38"/>
      <c r="T7625" s="178"/>
      <c r="U7625" s="38"/>
      <c r="AA7625" s="9"/>
      <c r="AB7625" s="366"/>
    </row>
    <row r="7626" spans="15:28">
      <c r="O7626" s="177"/>
      <c r="P7626" s="38"/>
      <c r="Q7626" s="38"/>
      <c r="R7626" s="178"/>
      <c r="S7626" s="38"/>
      <c r="T7626" s="178"/>
      <c r="U7626" s="38"/>
      <c r="AA7626" s="9"/>
      <c r="AB7626" s="366"/>
    </row>
    <row r="7627" spans="15:28">
      <c r="O7627" s="177"/>
      <c r="P7627" s="38"/>
      <c r="Q7627" s="38"/>
      <c r="R7627" s="178"/>
      <c r="S7627" s="38"/>
      <c r="T7627" s="178"/>
      <c r="U7627" s="38"/>
      <c r="AA7627" s="9"/>
      <c r="AB7627" s="366"/>
    </row>
    <row r="7628" spans="15:28">
      <c r="O7628" s="177"/>
      <c r="P7628" s="38"/>
      <c r="Q7628" s="38"/>
      <c r="R7628" s="178"/>
      <c r="S7628" s="38"/>
      <c r="T7628" s="178"/>
      <c r="U7628" s="38"/>
      <c r="AA7628" s="9"/>
      <c r="AB7628" s="366"/>
    </row>
    <row r="7629" spans="15:28">
      <c r="O7629" s="177"/>
      <c r="P7629" s="38"/>
      <c r="Q7629" s="38"/>
      <c r="R7629" s="178"/>
      <c r="S7629" s="38"/>
      <c r="T7629" s="178"/>
      <c r="U7629" s="38"/>
      <c r="AA7629" s="9"/>
      <c r="AB7629" s="366"/>
    </row>
    <row r="7630" spans="15:28">
      <c r="O7630" s="177"/>
      <c r="P7630" s="38"/>
      <c r="Q7630" s="38"/>
      <c r="R7630" s="178"/>
      <c r="S7630" s="38"/>
      <c r="T7630" s="178"/>
      <c r="U7630" s="38"/>
      <c r="AA7630" s="9"/>
      <c r="AB7630" s="366"/>
    </row>
    <row r="7631" spans="15:28">
      <c r="O7631" s="177"/>
      <c r="P7631" s="38"/>
      <c r="Q7631" s="38"/>
      <c r="R7631" s="178"/>
      <c r="S7631" s="38"/>
      <c r="T7631" s="178"/>
      <c r="U7631" s="38"/>
      <c r="AA7631" s="9"/>
      <c r="AB7631" s="366"/>
    </row>
    <row r="7632" spans="15:28">
      <c r="O7632" s="177"/>
      <c r="P7632" s="38"/>
      <c r="Q7632" s="38"/>
      <c r="R7632" s="178"/>
      <c r="S7632" s="38"/>
      <c r="T7632" s="178"/>
      <c r="U7632" s="38"/>
      <c r="AA7632" s="9"/>
      <c r="AB7632" s="366"/>
    </row>
    <row r="7633" spans="15:28">
      <c r="O7633" s="177"/>
      <c r="P7633" s="38"/>
      <c r="Q7633" s="38"/>
      <c r="R7633" s="178"/>
      <c r="S7633" s="38"/>
      <c r="T7633" s="178"/>
      <c r="U7633" s="38"/>
      <c r="AA7633" s="9"/>
      <c r="AB7633" s="366"/>
    </row>
    <row r="7634" spans="15:28">
      <c r="O7634" s="177"/>
      <c r="P7634" s="38"/>
      <c r="Q7634" s="38"/>
      <c r="R7634" s="178"/>
      <c r="S7634" s="38"/>
      <c r="T7634" s="178"/>
      <c r="U7634" s="38"/>
      <c r="AA7634" s="9"/>
      <c r="AB7634" s="366"/>
    </row>
    <row r="7635" spans="15:28">
      <c r="O7635" s="177"/>
      <c r="P7635" s="38"/>
      <c r="Q7635" s="38"/>
      <c r="R7635" s="178"/>
      <c r="S7635" s="38"/>
      <c r="T7635" s="178"/>
      <c r="U7635" s="38"/>
      <c r="AA7635" s="9"/>
      <c r="AB7635" s="366"/>
    </row>
    <row r="7636" spans="15:28">
      <c r="O7636" s="177"/>
      <c r="P7636" s="38"/>
      <c r="Q7636" s="38"/>
      <c r="R7636" s="178"/>
      <c r="S7636" s="38"/>
      <c r="T7636" s="178"/>
      <c r="U7636" s="38"/>
      <c r="AA7636" s="9"/>
      <c r="AB7636" s="366"/>
    </row>
    <row r="7637" spans="15:28">
      <c r="O7637" s="177"/>
      <c r="P7637" s="38"/>
      <c r="Q7637" s="38"/>
      <c r="R7637" s="178"/>
      <c r="S7637" s="38"/>
      <c r="T7637" s="178"/>
      <c r="U7637" s="38"/>
      <c r="AA7637" s="9"/>
      <c r="AB7637" s="366"/>
    </row>
    <row r="7638" spans="15:28">
      <c r="O7638" s="177"/>
      <c r="P7638" s="38"/>
      <c r="Q7638" s="38"/>
      <c r="R7638" s="178"/>
      <c r="S7638" s="38"/>
      <c r="T7638" s="178"/>
      <c r="U7638" s="38"/>
      <c r="AA7638" s="9"/>
      <c r="AB7638" s="366"/>
    </row>
    <row r="7639" spans="15:28">
      <c r="O7639" s="177"/>
      <c r="P7639" s="38"/>
      <c r="Q7639" s="38"/>
      <c r="R7639" s="178"/>
      <c r="S7639" s="38"/>
      <c r="T7639" s="178"/>
      <c r="U7639" s="38"/>
      <c r="AA7639" s="9"/>
      <c r="AB7639" s="366"/>
    </row>
    <row r="7640" spans="15:28">
      <c r="O7640" s="177"/>
      <c r="P7640" s="38"/>
      <c r="Q7640" s="38"/>
      <c r="R7640" s="178"/>
      <c r="S7640" s="38"/>
      <c r="T7640" s="178"/>
      <c r="U7640" s="38"/>
      <c r="AA7640" s="9"/>
      <c r="AB7640" s="366"/>
    </row>
    <row r="7641" spans="15:28">
      <c r="O7641" s="177"/>
      <c r="P7641" s="38"/>
      <c r="Q7641" s="38"/>
      <c r="R7641" s="178"/>
      <c r="S7641" s="38"/>
      <c r="T7641" s="178"/>
      <c r="U7641" s="38"/>
      <c r="AA7641" s="9"/>
      <c r="AB7641" s="366"/>
    </row>
    <row r="7642" spans="15:28">
      <c r="O7642" s="177"/>
      <c r="P7642" s="38"/>
      <c r="Q7642" s="38"/>
      <c r="R7642" s="178"/>
      <c r="S7642" s="38"/>
      <c r="T7642" s="178"/>
      <c r="U7642" s="38"/>
      <c r="AA7642" s="9"/>
      <c r="AB7642" s="366"/>
    </row>
    <row r="7643" spans="15:28">
      <c r="O7643" s="177"/>
      <c r="P7643" s="38"/>
      <c r="Q7643" s="38"/>
      <c r="R7643" s="178"/>
      <c r="S7643" s="38"/>
      <c r="T7643" s="178"/>
      <c r="U7643" s="38"/>
      <c r="AA7643" s="9"/>
      <c r="AB7643" s="366"/>
    </row>
    <row r="7644" spans="15:28">
      <c r="O7644" s="177"/>
      <c r="P7644" s="38"/>
      <c r="Q7644" s="38"/>
      <c r="R7644" s="178"/>
      <c r="S7644" s="38"/>
      <c r="T7644" s="178"/>
      <c r="U7644" s="38"/>
      <c r="AA7644" s="9"/>
      <c r="AB7644" s="366"/>
    </row>
    <row r="7645" spans="15:28">
      <c r="O7645" s="177"/>
      <c r="P7645" s="38"/>
      <c r="Q7645" s="38"/>
      <c r="R7645" s="178"/>
      <c r="S7645" s="38"/>
      <c r="T7645" s="178"/>
      <c r="U7645" s="38"/>
      <c r="AA7645" s="9"/>
      <c r="AB7645" s="366"/>
    </row>
    <row r="7646" spans="15:28">
      <c r="O7646" s="177"/>
      <c r="P7646" s="38"/>
      <c r="Q7646" s="38"/>
      <c r="R7646" s="178"/>
      <c r="S7646" s="38"/>
      <c r="T7646" s="178"/>
      <c r="U7646" s="38"/>
      <c r="AA7646" s="9"/>
      <c r="AB7646" s="366"/>
    </row>
    <row r="7647" spans="15:28">
      <c r="O7647" s="177"/>
      <c r="P7647" s="38"/>
      <c r="Q7647" s="38"/>
      <c r="R7647" s="178"/>
      <c r="S7647" s="38"/>
      <c r="T7647" s="178"/>
      <c r="U7647" s="38"/>
      <c r="AA7647" s="9"/>
      <c r="AB7647" s="366"/>
    </row>
    <row r="7648" spans="15:28">
      <c r="O7648" s="177"/>
      <c r="P7648" s="38"/>
      <c r="Q7648" s="38"/>
      <c r="R7648" s="178"/>
      <c r="S7648" s="38"/>
      <c r="T7648" s="178"/>
      <c r="U7648" s="38"/>
      <c r="AA7648" s="9"/>
      <c r="AB7648" s="366"/>
    </row>
    <row r="7649" spans="15:28">
      <c r="O7649" s="177"/>
      <c r="P7649" s="38"/>
      <c r="Q7649" s="38"/>
      <c r="R7649" s="178"/>
      <c r="S7649" s="38"/>
      <c r="T7649" s="178"/>
      <c r="U7649" s="38"/>
      <c r="AA7649" s="9"/>
      <c r="AB7649" s="366"/>
    </row>
    <row r="7650" spans="15:28">
      <c r="O7650" s="177"/>
      <c r="P7650" s="38"/>
      <c r="Q7650" s="38"/>
      <c r="R7650" s="178"/>
      <c r="S7650" s="38"/>
      <c r="T7650" s="178"/>
      <c r="U7650" s="38"/>
      <c r="AA7650" s="9"/>
      <c r="AB7650" s="366"/>
    </row>
    <row r="7651" spans="15:28">
      <c r="O7651" s="177"/>
      <c r="P7651" s="38"/>
      <c r="Q7651" s="38"/>
      <c r="R7651" s="178"/>
      <c r="S7651" s="38"/>
      <c r="T7651" s="178"/>
      <c r="U7651" s="38"/>
      <c r="AA7651" s="9"/>
      <c r="AB7651" s="366"/>
    </row>
    <row r="7652" spans="15:28">
      <c r="O7652" s="177"/>
      <c r="P7652" s="38"/>
      <c r="Q7652" s="38"/>
      <c r="R7652" s="178"/>
      <c r="S7652" s="38"/>
      <c r="T7652" s="178"/>
      <c r="U7652" s="38"/>
      <c r="AA7652" s="9"/>
      <c r="AB7652" s="366"/>
    </row>
    <row r="7653" spans="15:28">
      <c r="O7653" s="177"/>
      <c r="P7653" s="38"/>
      <c r="Q7653" s="38"/>
      <c r="R7653" s="178"/>
      <c r="S7653" s="38"/>
      <c r="T7653" s="178"/>
      <c r="U7653" s="38"/>
      <c r="AA7653" s="9"/>
      <c r="AB7653" s="366"/>
    </row>
    <row r="7654" spans="15:28">
      <c r="O7654" s="177"/>
      <c r="P7654" s="38"/>
      <c r="Q7654" s="38"/>
      <c r="R7654" s="178"/>
      <c r="S7654" s="38"/>
      <c r="T7654" s="178"/>
      <c r="U7654" s="38"/>
      <c r="AA7654" s="9"/>
      <c r="AB7654" s="366"/>
    </row>
    <row r="7655" spans="15:28">
      <c r="O7655" s="177"/>
      <c r="P7655" s="38"/>
      <c r="Q7655" s="38"/>
      <c r="R7655" s="178"/>
      <c r="S7655" s="38"/>
      <c r="T7655" s="178"/>
      <c r="U7655" s="38"/>
      <c r="AA7655" s="9"/>
      <c r="AB7655" s="366"/>
    </row>
    <row r="7656" spans="15:28">
      <c r="O7656" s="177"/>
      <c r="P7656" s="38"/>
      <c r="Q7656" s="38"/>
      <c r="R7656" s="178"/>
      <c r="S7656" s="38"/>
      <c r="T7656" s="178"/>
      <c r="U7656" s="38"/>
      <c r="AA7656" s="9"/>
      <c r="AB7656" s="366"/>
    </row>
    <row r="7657" spans="15:28">
      <c r="O7657" s="177"/>
      <c r="P7657" s="38"/>
      <c r="Q7657" s="38"/>
      <c r="R7657" s="178"/>
      <c r="S7657" s="38"/>
      <c r="T7657" s="178"/>
      <c r="U7657" s="38"/>
      <c r="AA7657" s="9"/>
      <c r="AB7657" s="366"/>
    </row>
    <row r="7658" spans="15:28">
      <c r="O7658" s="177"/>
      <c r="P7658" s="38"/>
      <c r="Q7658" s="38"/>
      <c r="R7658" s="178"/>
      <c r="S7658" s="38"/>
      <c r="T7658" s="178"/>
      <c r="U7658" s="38"/>
      <c r="AA7658" s="9"/>
      <c r="AB7658" s="366"/>
    </row>
    <row r="7659" spans="15:28">
      <c r="O7659" s="177"/>
      <c r="P7659" s="38"/>
      <c r="Q7659" s="38"/>
      <c r="R7659" s="178"/>
      <c r="S7659" s="38"/>
      <c r="T7659" s="178"/>
      <c r="U7659" s="38"/>
      <c r="AA7659" s="9"/>
      <c r="AB7659" s="366"/>
    </row>
    <row r="7660" spans="15:28">
      <c r="O7660" s="177"/>
      <c r="P7660" s="38"/>
      <c r="Q7660" s="38"/>
      <c r="R7660" s="178"/>
      <c r="S7660" s="38"/>
      <c r="T7660" s="178"/>
      <c r="U7660" s="38"/>
      <c r="AA7660" s="9"/>
      <c r="AB7660" s="366"/>
    </row>
    <row r="7661" spans="15:28">
      <c r="O7661" s="177"/>
      <c r="P7661" s="38"/>
      <c r="Q7661" s="38"/>
      <c r="R7661" s="178"/>
      <c r="S7661" s="38"/>
      <c r="T7661" s="178"/>
      <c r="U7661" s="38"/>
      <c r="AA7661" s="9"/>
      <c r="AB7661" s="366"/>
    </row>
    <row r="7662" spans="15:28">
      <c r="O7662" s="177"/>
      <c r="P7662" s="38"/>
      <c r="Q7662" s="38"/>
      <c r="R7662" s="178"/>
      <c r="S7662" s="38"/>
      <c r="T7662" s="178"/>
      <c r="U7662" s="38"/>
      <c r="AA7662" s="9"/>
      <c r="AB7662" s="366"/>
    </row>
    <row r="7663" spans="15:28">
      <c r="O7663" s="177"/>
      <c r="P7663" s="38"/>
      <c r="Q7663" s="38"/>
      <c r="R7663" s="178"/>
      <c r="S7663" s="38"/>
      <c r="T7663" s="178"/>
      <c r="U7663" s="38"/>
      <c r="AA7663" s="9"/>
      <c r="AB7663" s="366"/>
    </row>
    <row r="7664" spans="15:28">
      <c r="O7664" s="177"/>
      <c r="P7664" s="38"/>
      <c r="Q7664" s="38"/>
      <c r="R7664" s="178"/>
      <c r="S7664" s="38"/>
      <c r="T7664" s="178"/>
      <c r="U7664" s="38"/>
      <c r="AA7664" s="9"/>
      <c r="AB7664" s="366"/>
    </row>
    <row r="7665" spans="15:28">
      <c r="O7665" s="177"/>
      <c r="P7665" s="38"/>
      <c r="Q7665" s="38"/>
      <c r="R7665" s="178"/>
      <c r="S7665" s="38"/>
      <c r="T7665" s="178"/>
      <c r="U7665" s="38"/>
      <c r="AA7665" s="9"/>
      <c r="AB7665" s="366"/>
    </row>
    <row r="7666" spans="15:28">
      <c r="O7666" s="177"/>
      <c r="P7666" s="38"/>
      <c r="Q7666" s="38"/>
      <c r="R7666" s="178"/>
      <c r="S7666" s="38"/>
      <c r="T7666" s="178"/>
      <c r="U7666" s="38"/>
      <c r="AA7666" s="9"/>
      <c r="AB7666" s="366"/>
    </row>
    <row r="7667" spans="15:28">
      <c r="O7667" s="177"/>
      <c r="P7667" s="38"/>
      <c r="Q7667" s="38"/>
      <c r="R7667" s="178"/>
      <c r="S7667" s="38"/>
      <c r="T7667" s="178"/>
      <c r="U7667" s="38"/>
      <c r="AA7667" s="9"/>
      <c r="AB7667" s="366"/>
    </row>
    <row r="7668" spans="15:28">
      <c r="O7668" s="177"/>
      <c r="P7668" s="38"/>
      <c r="Q7668" s="38"/>
      <c r="R7668" s="178"/>
      <c r="S7668" s="38"/>
      <c r="T7668" s="178"/>
      <c r="U7668" s="38"/>
      <c r="AA7668" s="9"/>
      <c r="AB7668" s="366"/>
    </row>
    <row r="7669" spans="15:28">
      <c r="O7669" s="177"/>
      <c r="P7669" s="38"/>
      <c r="Q7669" s="38"/>
      <c r="R7669" s="178"/>
      <c r="S7669" s="38"/>
      <c r="T7669" s="178"/>
      <c r="U7669" s="38"/>
      <c r="AA7669" s="9"/>
      <c r="AB7669" s="366"/>
    </row>
    <row r="7670" spans="15:28">
      <c r="O7670" s="177"/>
      <c r="P7670" s="38"/>
      <c r="Q7670" s="38"/>
      <c r="R7670" s="178"/>
      <c r="S7670" s="38"/>
      <c r="T7670" s="178"/>
      <c r="U7670" s="38"/>
      <c r="AA7670" s="9"/>
      <c r="AB7670" s="366"/>
    </row>
    <row r="7671" spans="15:28">
      <c r="O7671" s="177"/>
      <c r="P7671" s="38"/>
      <c r="Q7671" s="38"/>
      <c r="R7671" s="178"/>
      <c r="S7671" s="38"/>
      <c r="T7671" s="178"/>
      <c r="U7671" s="38"/>
      <c r="AA7671" s="9"/>
      <c r="AB7671" s="366"/>
    </row>
    <row r="7672" spans="15:28">
      <c r="O7672" s="177"/>
      <c r="P7672" s="38"/>
      <c r="Q7672" s="38"/>
      <c r="R7672" s="178"/>
      <c r="S7672" s="38"/>
      <c r="T7672" s="178"/>
      <c r="U7672" s="38"/>
      <c r="AA7672" s="9"/>
      <c r="AB7672" s="366"/>
    </row>
    <row r="7673" spans="15:28">
      <c r="O7673" s="177"/>
      <c r="P7673" s="38"/>
      <c r="Q7673" s="38"/>
      <c r="R7673" s="178"/>
      <c r="S7673" s="38"/>
      <c r="T7673" s="178"/>
      <c r="U7673" s="38"/>
      <c r="AA7673" s="9"/>
      <c r="AB7673" s="366"/>
    </row>
    <row r="7674" spans="15:28">
      <c r="O7674" s="177"/>
      <c r="P7674" s="38"/>
      <c r="Q7674" s="38"/>
      <c r="R7674" s="178"/>
      <c r="S7674" s="38"/>
      <c r="T7674" s="178"/>
      <c r="U7674" s="38"/>
      <c r="AA7674" s="9"/>
      <c r="AB7674" s="366"/>
    </row>
    <row r="7675" spans="15:28">
      <c r="O7675" s="177"/>
      <c r="P7675" s="38"/>
      <c r="Q7675" s="38"/>
      <c r="R7675" s="178"/>
      <c r="S7675" s="38"/>
      <c r="T7675" s="178"/>
      <c r="U7675" s="38"/>
      <c r="AA7675" s="9"/>
      <c r="AB7675" s="366"/>
    </row>
    <row r="7676" spans="15:28">
      <c r="O7676" s="177"/>
      <c r="P7676" s="38"/>
      <c r="Q7676" s="38"/>
      <c r="R7676" s="178"/>
      <c r="S7676" s="38"/>
      <c r="T7676" s="178"/>
      <c r="U7676" s="38"/>
      <c r="AA7676" s="9"/>
      <c r="AB7676" s="366"/>
    </row>
    <row r="7677" spans="15:28">
      <c r="O7677" s="177"/>
      <c r="P7677" s="38"/>
      <c r="Q7677" s="38"/>
      <c r="R7677" s="178"/>
      <c r="S7677" s="38"/>
      <c r="T7677" s="178"/>
      <c r="U7677" s="38"/>
      <c r="AA7677" s="9"/>
      <c r="AB7677" s="366"/>
    </row>
    <row r="7678" spans="15:28">
      <c r="O7678" s="177"/>
      <c r="P7678" s="38"/>
      <c r="Q7678" s="38"/>
      <c r="R7678" s="178"/>
      <c r="S7678" s="38"/>
      <c r="T7678" s="178"/>
      <c r="U7678" s="38"/>
      <c r="AA7678" s="9"/>
      <c r="AB7678" s="366"/>
    </row>
    <row r="7679" spans="15:28">
      <c r="O7679" s="177"/>
      <c r="P7679" s="38"/>
      <c r="Q7679" s="38"/>
      <c r="R7679" s="178"/>
      <c r="S7679" s="38"/>
      <c r="T7679" s="178"/>
      <c r="U7679" s="38"/>
      <c r="AA7679" s="9"/>
      <c r="AB7679" s="366"/>
    </row>
    <row r="7680" spans="15:28">
      <c r="O7680" s="177"/>
      <c r="P7680" s="38"/>
      <c r="Q7680" s="38"/>
      <c r="R7680" s="178"/>
      <c r="S7680" s="38"/>
      <c r="T7680" s="178"/>
      <c r="U7680" s="38"/>
      <c r="AA7680" s="9"/>
      <c r="AB7680" s="366"/>
    </row>
    <row r="7681" spans="15:28">
      <c r="O7681" s="177"/>
      <c r="P7681" s="38"/>
      <c r="Q7681" s="38"/>
      <c r="R7681" s="178"/>
      <c r="S7681" s="38"/>
      <c r="T7681" s="178"/>
      <c r="U7681" s="38"/>
      <c r="AA7681" s="9"/>
      <c r="AB7681" s="366"/>
    </row>
    <row r="7682" spans="15:28">
      <c r="O7682" s="177"/>
      <c r="P7682" s="38"/>
      <c r="Q7682" s="38"/>
      <c r="R7682" s="178"/>
      <c r="S7682" s="38"/>
      <c r="T7682" s="178"/>
      <c r="U7682" s="38"/>
      <c r="AA7682" s="9"/>
      <c r="AB7682" s="366"/>
    </row>
    <row r="7683" spans="15:28">
      <c r="O7683" s="177"/>
      <c r="P7683" s="38"/>
      <c r="Q7683" s="38"/>
      <c r="R7683" s="178"/>
      <c r="S7683" s="38"/>
      <c r="T7683" s="178"/>
      <c r="U7683" s="38"/>
      <c r="AA7683" s="9"/>
      <c r="AB7683" s="366"/>
    </row>
    <row r="7684" spans="15:28">
      <c r="O7684" s="177"/>
      <c r="P7684" s="38"/>
      <c r="Q7684" s="38"/>
      <c r="R7684" s="178"/>
      <c r="S7684" s="38"/>
      <c r="T7684" s="178"/>
      <c r="U7684" s="38"/>
      <c r="AA7684" s="9"/>
      <c r="AB7684" s="366"/>
    </row>
    <row r="7685" spans="15:28">
      <c r="O7685" s="177"/>
      <c r="P7685" s="38"/>
      <c r="Q7685" s="38"/>
      <c r="R7685" s="178"/>
      <c r="S7685" s="38"/>
      <c r="T7685" s="178"/>
      <c r="U7685" s="38"/>
      <c r="AA7685" s="9"/>
      <c r="AB7685" s="366"/>
    </row>
    <row r="7686" spans="15:28">
      <c r="O7686" s="177"/>
      <c r="P7686" s="38"/>
      <c r="Q7686" s="38"/>
      <c r="R7686" s="178"/>
      <c r="S7686" s="38"/>
      <c r="T7686" s="178"/>
      <c r="U7686" s="38"/>
      <c r="AA7686" s="9"/>
      <c r="AB7686" s="366"/>
    </row>
    <row r="7687" spans="15:28">
      <c r="O7687" s="177"/>
      <c r="P7687" s="38"/>
      <c r="Q7687" s="38"/>
      <c r="R7687" s="178"/>
      <c r="S7687" s="38"/>
      <c r="T7687" s="178"/>
      <c r="U7687" s="38"/>
      <c r="AA7687" s="9"/>
      <c r="AB7687" s="366"/>
    </row>
    <row r="7688" spans="15:28">
      <c r="O7688" s="177"/>
      <c r="P7688" s="38"/>
      <c r="Q7688" s="38"/>
      <c r="R7688" s="178"/>
      <c r="S7688" s="38"/>
      <c r="T7688" s="178"/>
      <c r="U7688" s="38"/>
      <c r="AA7688" s="9"/>
      <c r="AB7688" s="366"/>
    </row>
    <row r="7689" spans="15:28">
      <c r="O7689" s="177"/>
      <c r="P7689" s="38"/>
      <c r="Q7689" s="38"/>
      <c r="R7689" s="178"/>
      <c r="S7689" s="38"/>
      <c r="T7689" s="178"/>
      <c r="U7689" s="38"/>
      <c r="AA7689" s="9"/>
      <c r="AB7689" s="366"/>
    </row>
    <row r="7690" spans="15:28">
      <c r="O7690" s="177"/>
      <c r="P7690" s="38"/>
      <c r="Q7690" s="38"/>
      <c r="R7690" s="178"/>
      <c r="S7690" s="38"/>
      <c r="T7690" s="178"/>
      <c r="U7690" s="38"/>
      <c r="AA7690" s="9"/>
      <c r="AB7690" s="366"/>
    </row>
    <row r="7691" spans="15:28">
      <c r="O7691" s="177"/>
      <c r="P7691" s="38"/>
      <c r="Q7691" s="38"/>
      <c r="R7691" s="178"/>
      <c r="S7691" s="38"/>
      <c r="T7691" s="178"/>
      <c r="U7691" s="38"/>
      <c r="AA7691" s="9"/>
      <c r="AB7691" s="366"/>
    </row>
    <row r="7692" spans="15:28">
      <c r="O7692" s="177"/>
      <c r="P7692" s="38"/>
      <c r="Q7692" s="38"/>
      <c r="R7692" s="178"/>
      <c r="S7692" s="38"/>
      <c r="T7692" s="178"/>
      <c r="U7692" s="38"/>
      <c r="AA7692" s="9"/>
      <c r="AB7692" s="366"/>
    </row>
    <row r="7693" spans="15:28">
      <c r="O7693" s="177"/>
      <c r="P7693" s="38"/>
      <c r="Q7693" s="38"/>
      <c r="R7693" s="178"/>
      <c r="S7693" s="38"/>
      <c r="T7693" s="178"/>
      <c r="U7693" s="38"/>
      <c r="AA7693" s="9"/>
      <c r="AB7693" s="366"/>
    </row>
    <row r="7694" spans="15:28">
      <c r="O7694" s="177"/>
      <c r="P7694" s="38"/>
      <c r="Q7694" s="38"/>
      <c r="R7694" s="178"/>
      <c r="S7694" s="38"/>
      <c r="T7694" s="178"/>
      <c r="U7694" s="38"/>
      <c r="AA7694" s="9"/>
      <c r="AB7694" s="366"/>
    </row>
    <row r="7695" spans="15:28">
      <c r="O7695" s="177"/>
      <c r="P7695" s="38"/>
      <c r="Q7695" s="38"/>
      <c r="R7695" s="178"/>
      <c r="S7695" s="38"/>
      <c r="T7695" s="178"/>
      <c r="U7695" s="38"/>
      <c r="AA7695" s="9"/>
      <c r="AB7695" s="366"/>
    </row>
    <row r="7696" spans="15:28">
      <c r="O7696" s="177"/>
      <c r="P7696" s="38"/>
      <c r="Q7696" s="38"/>
      <c r="R7696" s="178"/>
      <c r="S7696" s="38"/>
      <c r="T7696" s="178"/>
      <c r="U7696" s="38"/>
      <c r="AA7696" s="9"/>
      <c r="AB7696" s="366"/>
    </row>
    <row r="7697" spans="15:28">
      <c r="O7697" s="177"/>
      <c r="P7697" s="38"/>
      <c r="Q7697" s="38"/>
      <c r="R7697" s="178"/>
      <c r="S7697" s="38"/>
      <c r="T7697" s="178"/>
      <c r="U7697" s="38"/>
      <c r="AA7697" s="9"/>
      <c r="AB7697" s="366"/>
    </row>
    <row r="7698" spans="15:28">
      <c r="O7698" s="177"/>
      <c r="P7698" s="38"/>
      <c r="Q7698" s="38"/>
      <c r="R7698" s="178"/>
      <c r="S7698" s="38"/>
      <c r="T7698" s="178"/>
      <c r="U7698" s="38"/>
      <c r="AA7698" s="9"/>
      <c r="AB7698" s="366"/>
    </row>
    <row r="7699" spans="15:28">
      <c r="O7699" s="177"/>
      <c r="P7699" s="38"/>
      <c r="Q7699" s="38"/>
      <c r="R7699" s="178"/>
      <c r="S7699" s="38"/>
      <c r="T7699" s="178"/>
      <c r="U7699" s="38"/>
      <c r="AA7699" s="9"/>
      <c r="AB7699" s="366"/>
    </row>
    <row r="7700" spans="15:28">
      <c r="O7700" s="177"/>
      <c r="P7700" s="38"/>
      <c r="Q7700" s="38"/>
      <c r="R7700" s="178"/>
      <c r="S7700" s="38"/>
      <c r="T7700" s="178"/>
      <c r="U7700" s="38"/>
      <c r="AA7700" s="9"/>
      <c r="AB7700" s="366"/>
    </row>
    <row r="7701" spans="15:28">
      <c r="O7701" s="177"/>
      <c r="P7701" s="38"/>
      <c r="Q7701" s="38"/>
      <c r="R7701" s="178"/>
      <c r="S7701" s="38"/>
      <c r="T7701" s="178"/>
      <c r="U7701" s="38"/>
      <c r="AA7701" s="9"/>
      <c r="AB7701" s="366"/>
    </row>
    <row r="7702" spans="15:28">
      <c r="O7702" s="177"/>
      <c r="P7702" s="38"/>
      <c r="Q7702" s="38"/>
      <c r="R7702" s="178"/>
      <c r="S7702" s="38"/>
      <c r="T7702" s="178"/>
      <c r="U7702" s="38"/>
      <c r="AA7702" s="9"/>
      <c r="AB7702" s="366"/>
    </row>
    <row r="7703" spans="15:28">
      <c r="O7703" s="177"/>
      <c r="P7703" s="38"/>
      <c r="Q7703" s="38"/>
      <c r="R7703" s="178"/>
      <c r="S7703" s="38"/>
      <c r="T7703" s="178"/>
      <c r="U7703" s="38"/>
      <c r="AA7703" s="9"/>
      <c r="AB7703" s="366"/>
    </row>
    <row r="7704" spans="15:28">
      <c r="O7704" s="177"/>
      <c r="P7704" s="38"/>
      <c r="Q7704" s="38"/>
      <c r="R7704" s="178"/>
      <c r="S7704" s="38"/>
      <c r="T7704" s="178"/>
      <c r="U7704" s="38"/>
      <c r="AA7704" s="9"/>
      <c r="AB7704" s="366"/>
    </row>
    <row r="7705" spans="15:28">
      <c r="O7705" s="177"/>
      <c r="P7705" s="38"/>
      <c r="Q7705" s="38"/>
      <c r="R7705" s="178"/>
      <c r="S7705" s="38"/>
      <c r="T7705" s="178"/>
      <c r="U7705" s="38"/>
      <c r="AA7705" s="9"/>
      <c r="AB7705" s="366"/>
    </row>
    <row r="7706" spans="15:28">
      <c r="O7706" s="177"/>
      <c r="P7706" s="38"/>
      <c r="Q7706" s="38"/>
      <c r="R7706" s="178"/>
      <c r="S7706" s="38"/>
      <c r="T7706" s="178"/>
      <c r="U7706" s="38"/>
      <c r="AA7706" s="9"/>
      <c r="AB7706" s="366"/>
    </row>
    <row r="7707" spans="15:28">
      <c r="O7707" s="177"/>
      <c r="P7707" s="38"/>
      <c r="Q7707" s="38"/>
      <c r="R7707" s="178"/>
      <c r="S7707" s="38"/>
      <c r="T7707" s="178"/>
      <c r="U7707" s="38"/>
      <c r="AA7707" s="9"/>
      <c r="AB7707" s="366"/>
    </row>
    <row r="7708" spans="15:28">
      <c r="O7708" s="177"/>
      <c r="P7708" s="38"/>
      <c r="Q7708" s="38"/>
      <c r="R7708" s="178"/>
      <c r="S7708" s="38"/>
      <c r="T7708" s="178"/>
      <c r="U7708" s="38"/>
      <c r="AA7708" s="9"/>
      <c r="AB7708" s="366"/>
    </row>
    <row r="7709" spans="15:28">
      <c r="O7709" s="177"/>
      <c r="P7709" s="38"/>
      <c r="Q7709" s="38"/>
      <c r="R7709" s="178"/>
      <c r="S7709" s="38"/>
      <c r="T7709" s="178"/>
      <c r="U7709" s="38"/>
      <c r="AA7709" s="9"/>
      <c r="AB7709" s="366"/>
    </row>
    <row r="7710" spans="15:28">
      <c r="O7710" s="177"/>
      <c r="P7710" s="38"/>
      <c r="Q7710" s="38"/>
      <c r="R7710" s="178"/>
      <c r="S7710" s="38"/>
      <c r="T7710" s="178"/>
      <c r="U7710" s="38"/>
      <c r="AA7710" s="9"/>
      <c r="AB7710" s="366"/>
    </row>
    <row r="7711" spans="15:28">
      <c r="O7711" s="177"/>
      <c r="P7711" s="38"/>
      <c r="Q7711" s="38"/>
      <c r="R7711" s="178"/>
      <c r="S7711" s="38"/>
      <c r="T7711" s="178"/>
      <c r="U7711" s="38"/>
      <c r="AA7711" s="9"/>
      <c r="AB7711" s="366"/>
    </row>
    <row r="7712" spans="15:28">
      <c r="O7712" s="177"/>
      <c r="P7712" s="38"/>
      <c r="Q7712" s="38"/>
      <c r="R7712" s="178"/>
      <c r="S7712" s="38"/>
      <c r="T7712" s="178"/>
      <c r="U7712" s="38"/>
      <c r="AA7712" s="9"/>
      <c r="AB7712" s="366"/>
    </row>
    <row r="7713" spans="15:28">
      <c r="O7713" s="177"/>
      <c r="P7713" s="38"/>
      <c r="Q7713" s="38"/>
      <c r="R7713" s="178"/>
      <c r="S7713" s="38"/>
      <c r="T7713" s="178"/>
      <c r="U7713" s="38"/>
      <c r="AA7713" s="9"/>
      <c r="AB7713" s="366"/>
    </row>
    <row r="7714" spans="15:28">
      <c r="O7714" s="177"/>
      <c r="P7714" s="38"/>
      <c r="Q7714" s="38"/>
      <c r="R7714" s="178"/>
      <c r="S7714" s="38"/>
      <c r="T7714" s="178"/>
      <c r="U7714" s="38"/>
      <c r="AA7714" s="9"/>
      <c r="AB7714" s="366"/>
    </row>
    <row r="7715" spans="15:28">
      <c r="O7715" s="177"/>
      <c r="P7715" s="38"/>
      <c r="Q7715" s="38"/>
      <c r="R7715" s="178"/>
      <c r="S7715" s="38"/>
      <c r="T7715" s="178"/>
      <c r="U7715" s="38"/>
      <c r="AA7715" s="9"/>
      <c r="AB7715" s="366"/>
    </row>
    <row r="7716" spans="15:28">
      <c r="O7716" s="177"/>
      <c r="P7716" s="38"/>
      <c r="Q7716" s="38"/>
      <c r="R7716" s="178"/>
      <c r="S7716" s="38"/>
      <c r="T7716" s="178"/>
      <c r="U7716" s="38"/>
      <c r="AA7716" s="9"/>
      <c r="AB7716" s="366"/>
    </row>
    <row r="7717" spans="15:28">
      <c r="O7717" s="177"/>
      <c r="P7717" s="38"/>
      <c r="Q7717" s="38"/>
      <c r="R7717" s="178"/>
      <c r="S7717" s="38"/>
      <c r="T7717" s="178"/>
      <c r="U7717" s="38"/>
      <c r="AA7717" s="9"/>
      <c r="AB7717" s="366"/>
    </row>
    <row r="7718" spans="15:28">
      <c r="O7718" s="177"/>
      <c r="P7718" s="38"/>
      <c r="Q7718" s="38"/>
      <c r="R7718" s="178"/>
      <c r="S7718" s="38"/>
      <c r="T7718" s="178"/>
      <c r="U7718" s="38"/>
      <c r="AA7718" s="9"/>
      <c r="AB7718" s="366"/>
    </row>
    <row r="7719" spans="15:28">
      <c r="O7719" s="177"/>
      <c r="P7719" s="38"/>
      <c r="Q7719" s="38"/>
      <c r="R7719" s="178"/>
      <c r="S7719" s="38"/>
      <c r="T7719" s="178"/>
      <c r="U7719" s="38"/>
      <c r="AA7719" s="9"/>
      <c r="AB7719" s="366"/>
    </row>
    <row r="7720" spans="15:28">
      <c r="O7720" s="177"/>
      <c r="P7720" s="38"/>
      <c r="Q7720" s="38"/>
      <c r="R7720" s="178"/>
      <c r="S7720" s="38"/>
      <c r="T7720" s="178"/>
      <c r="U7720" s="38"/>
      <c r="AA7720" s="9"/>
      <c r="AB7720" s="366"/>
    </row>
    <row r="7721" spans="15:28">
      <c r="O7721" s="177"/>
      <c r="P7721" s="38"/>
      <c r="Q7721" s="38"/>
      <c r="R7721" s="178"/>
      <c r="S7721" s="38"/>
      <c r="T7721" s="178"/>
      <c r="U7721" s="38"/>
      <c r="AA7721" s="9"/>
      <c r="AB7721" s="366"/>
    </row>
    <row r="7722" spans="15:28">
      <c r="O7722" s="177"/>
      <c r="P7722" s="38"/>
      <c r="Q7722" s="38"/>
      <c r="R7722" s="178"/>
      <c r="S7722" s="38"/>
      <c r="T7722" s="178"/>
      <c r="U7722" s="38"/>
      <c r="AA7722" s="9"/>
      <c r="AB7722" s="366"/>
    </row>
    <row r="7723" spans="15:28">
      <c r="O7723" s="177"/>
      <c r="P7723" s="38"/>
      <c r="Q7723" s="38"/>
      <c r="R7723" s="178"/>
      <c r="S7723" s="38"/>
      <c r="T7723" s="178"/>
      <c r="U7723" s="38"/>
      <c r="AA7723" s="9"/>
      <c r="AB7723" s="366"/>
    </row>
    <row r="7724" spans="15:28">
      <c r="O7724" s="177"/>
      <c r="P7724" s="38"/>
      <c r="Q7724" s="38"/>
      <c r="R7724" s="178"/>
      <c r="S7724" s="38"/>
      <c r="T7724" s="178"/>
      <c r="U7724" s="38"/>
      <c r="AA7724" s="9"/>
      <c r="AB7724" s="366"/>
    </row>
    <row r="7725" spans="15:28">
      <c r="O7725" s="177"/>
      <c r="P7725" s="38"/>
      <c r="Q7725" s="38"/>
      <c r="R7725" s="178"/>
      <c r="S7725" s="38"/>
      <c r="T7725" s="178"/>
      <c r="U7725" s="38"/>
      <c r="AA7725" s="9"/>
      <c r="AB7725" s="366"/>
    </row>
    <row r="7726" spans="15:28">
      <c r="O7726" s="177"/>
      <c r="P7726" s="38"/>
      <c r="Q7726" s="38"/>
      <c r="R7726" s="178"/>
      <c r="S7726" s="38"/>
      <c r="T7726" s="178"/>
      <c r="U7726" s="38"/>
      <c r="AA7726" s="9"/>
      <c r="AB7726" s="366"/>
    </row>
    <row r="7727" spans="15:28">
      <c r="O7727" s="177"/>
      <c r="P7727" s="38"/>
      <c r="Q7727" s="38"/>
      <c r="R7727" s="178"/>
      <c r="S7727" s="38"/>
      <c r="T7727" s="178"/>
      <c r="U7727" s="38"/>
      <c r="AA7727" s="9"/>
      <c r="AB7727" s="366"/>
    </row>
    <row r="7728" spans="15:28">
      <c r="O7728" s="177"/>
      <c r="P7728" s="38"/>
      <c r="Q7728" s="38"/>
      <c r="R7728" s="178"/>
      <c r="S7728" s="38"/>
      <c r="T7728" s="178"/>
      <c r="U7728" s="38"/>
      <c r="AA7728" s="9"/>
      <c r="AB7728" s="366"/>
    </row>
    <row r="7729" spans="15:28">
      <c r="O7729" s="177"/>
      <c r="P7729" s="38"/>
      <c r="Q7729" s="38"/>
      <c r="R7729" s="178"/>
      <c r="S7729" s="38"/>
      <c r="T7729" s="178"/>
      <c r="U7729" s="38"/>
      <c r="AA7729" s="9"/>
      <c r="AB7729" s="366"/>
    </row>
    <row r="7730" spans="15:28">
      <c r="O7730" s="177"/>
      <c r="P7730" s="38"/>
      <c r="Q7730" s="38"/>
      <c r="R7730" s="178"/>
      <c r="S7730" s="38"/>
      <c r="T7730" s="178"/>
      <c r="U7730" s="38"/>
      <c r="AA7730" s="9"/>
      <c r="AB7730" s="366"/>
    </row>
    <row r="7731" spans="15:28">
      <c r="O7731" s="177"/>
      <c r="P7731" s="38"/>
      <c r="Q7731" s="38"/>
      <c r="R7731" s="178"/>
      <c r="S7731" s="38"/>
      <c r="T7731" s="178"/>
      <c r="U7731" s="38"/>
      <c r="AA7731" s="9"/>
      <c r="AB7731" s="366"/>
    </row>
    <row r="7732" spans="15:28">
      <c r="O7732" s="177"/>
      <c r="P7732" s="38"/>
      <c r="Q7732" s="38"/>
      <c r="R7732" s="178"/>
      <c r="S7732" s="38"/>
      <c r="T7732" s="178"/>
      <c r="U7732" s="38"/>
      <c r="AA7732" s="9"/>
      <c r="AB7732" s="366"/>
    </row>
    <row r="7733" spans="15:28">
      <c r="O7733" s="177"/>
      <c r="P7733" s="38"/>
      <c r="Q7733" s="38"/>
      <c r="R7733" s="178"/>
      <c r="S7733" s="38"/>
      <c r="T7733" s="178"/>
      <c r="U7733" s="38"/>
      <c r="AA7733" s="9"/>
      <c r="AB7733" s="366"/>
    </row>
    <row r="7734" spans="15:28">
      <c r="O7734" s="177"/>
      <c r="P7734" s="38"/>
      <c r="Q7734" s="38"/>
      <c r="R7734" s="178"/>
      <c r="S7734" s="38"/>
      <c r="T7734" s="178"/>
      <c r="U7734" s="38"/>
      <c r="AA7734" s="9"/>
      <c r="AB7734" s="366"/>
    </row>
    <row r="7735" spans="15:28">
      <c r="O7735" s="177"/>
      <c r="P7735" s="38"/>
      <c r="Q7735" s="38"/>
      <c r="R7735" s="178"/>
      <c r="S7735" s="38"/>
      <c r="T7735" s="178"/>
      <c r="U7735" s="38"/>
      <c r="AA7735" s="9"/>
      <c r="AB7735" s="366"/>
    </row>
    <row r="7736" spans="15:28">
      <c r="O7736" s="177"/>
      <c r="P7736" s="38"/>
      <c r="Q7736" s="38"/>
      <c r="R7736" s="178"/>
      <c r="S7736" s="38"/>
      <c r="T7736" s="178"/>
      <c r="U7736" s="38"/>
      <c r="AA7736" s="9"/>
      <c r="AB7736" s="366"/>
    </row>
    <row r="7737" spans="15:28">
      <c r="O7737" s="177"/>
      <c r="P7737" s="38"/>
      <c r="Q7737" s="38"/>
      <c r="R7737" s="178"/>
      <c r="S7737" s="38"/>
      <c r="T7737" s="178"/>
      <c r="U7737" s="38"/>
      <c r="AA7737" s="9"/>
      <c r="AB7737" s="366"/>
    </row>
    <row r="7738" spans="15:28">
      <c r="O7738" s="177"/>
      <c r="P7738" s="38"/>
      <c r="Q7738" s="38"/>
      <c r="R7738" s="178"/>
      <c r="S7738" s="38"/>
      <c r="T7738" s="178"/>
      <c r="U7738" s="38"/>
      <c r="AA7738" s="9"/>
      <c r="AB7738" s="366"/>
    </row>
    <row r="7739" spans="15:28">
      <c r="O7739" s="177"/>
      <c r="P7739" s="38"/>
      <c r="Q7739" s="38"/>
      <c r="R7739" s="178"/>
      <c r="S7739" s="38"/>
      <c r="T7739" s="178"/>
      <c r="U7739" s="38"/>
      <c r="AA7739" s="9"/>
      <c r="AB7739" s="366"/>
    </row>
    <row r="7740" spans="15:28">
      <c r="O7740" s="177"/>
      <c r="P7740" s="38"/>
      <c r="Q7740" s="38"/>
      <c r="R7740" s="178"/>
      <c r="S7740" s="38"/>
      <c r="T7740" s="178"/>
      <c r="U7740" s="38"/>
      <c r="AA7740" s="9"/>
      <c r="AB7740" s="366"/>
    </row>
    <row r="7741" spans="15:28">
      <c r="O7741" s="177"/>
      <c r="P7741" s="38"/>
      <c r="Q7741" s="38"/>
      <c r="R7741" s="178"/>
      <c r="S7741" s="38"/>
      <c r="T7741" s="178"/>
      <c r="U7741" s="38"/>
      <c r="AA7741" s="9"/>
      <c r="AB7741" s="366"/>
    </row>
    <row r="7742" spans="15:28">
      <c r="O7742" s="177"/>
      <c r="P7742" s="38"/>
      <c r="Q7742" s="38"/>
      <c r="R7742" s="178"/>
      <c r="S7742" s="38"/>
      <c r="T7742" s="178"/>
      <c r="U7742" s="38"/>
      <c r="AA7742" s="9"/>
      <c r="AB7742" s="366"/>
    </row>
    <row r="7743" spans="15:28">
      <c r="O7743" s="177"/>
      <c r="P7743" s="38"/>
      <c r="Q7743" s="38"/>
      <c r="R7743" s="178"/>
      <c r="S7743" s="38"/>
      <c r="T7743" s="178"/>
      <c r="U7743" s="38"/>
      <c r="AA7743" s="9"/>
      <c r="AB7743" s="366"/>
    </row>
    <row r="7744" spans="15:28">
      <c r="O7744" s="177"/>
      <c r="P7744" s="38"/>
      <c r="Q7744" s="38"/>
      <c r="R7744" s="178"/>
      <c r="S7744" s="38"/>
      <c r="T7744" s="178"/>
      <c r="U7744" s="38"/>
      <c r="AA7744" s="9"/>
      <c r="AB7744" s="366"/>
    </row>
    <row r="7745" spans="15:28">
      <c r="O7745" s="177"/>
      <c r="P7745" s="38"/>
      <c r="Q7745" s="38"/>
      <c r="R7745" s="178"/>
      <c r="S7745" s="38"/>
      <c r="T7745" s="178"/>
      <c r="U7745" s="38"/>
      <c r="AA7745" s="9"/>
      <c r="AB7745" s="366"/>
    </row>
    <row r="7746" spans="15:28">
      <c r="O7746" s="177"/>
      <c r="P7746" s="38"/>
      <c r="Q7746" s="38"/>
      <c r="R7746" s="178"/>
      <c r="S7746" s="38"/>
      <c r="T7746" s="178"/>
      <c r="U7746" s="38"/>
      <c r="AA7746" s="9"/>
      <c r="AB7746" s="366"/>
    </row>
    <row r="7747" spans="15:28">
      <c r="O7747" s="177"/>
      <c r="P7747" s="38"/>
      <c r="Q7747" s="38"/>
      <c r="R7747" s="178"/>
      <c r="S7747" s="38"/>
      <c r="T7747" s="178"/>
      <c r="U7747" s="38"/>
      <c r="AA7747" s="9"/>
      <c r="AB7747" s="366"/>
    </row>
    <row r="7748" spans="15:28">
      <c r="O7748" s="177"/>
      <c r="P7748" s="38"/>
      <c r="Q7748" s="38"/>
      <c r="R7748" s="178"/>
      <c r="S7748" s="38"/>
      <c r="T7748" s="178"/>
      <c r="U7748" s="38"/>
      <c r="AA7748" s="9"/>
      <c r="AB7748" s="366"/>
    </row>
    <row r="7749" spans="15:28">
      <c r="O7749" s="177"/>
      <c r="P7749" s="38"/>
      <c r="Q7749" s="38"/>
      <c r="R7749" s="178"/>
      <c r="S7749" s="38"/>
      <c r="T7749" s="178"/>
      <c r="U7749" s="38"/>
      <c r="AA7749" s="9"/>
      <c r="AB7749" s="366"/>
    </row>
    <row r="7750" spans="15:28">
      <c r="O7750" s="177"/>
      <c r="P7750" s="38"/>
      <c r="Q7750" s="38"/>
      <c r="R7750" s="178"/>
      <c r="S7750" s="38"/>
      <c r="T7750" s="178"/>
      <c r="U7750" s="38"/>
      <c r="AA7750" s="9"/>
      <c r="AB7750" s="366"/>
    </row>
    <row r="7751" spans="15:28">
      <c r="O7751" s="177"/>
      <c r="P7751" s="38"/>
      <c r="Q7751" s="38"/>
      <c r="R7751" s="178"/>
      <c r="S7751" s="38"/>
      <c r="T7751" s="178"/>
      <c r="U7751" s="38"/>
      <c r="AA7751" s="9"/>
      <c r="AB7751" s="366"/>
    </row>
    <row r="7752" spans="15:28">
      <c r="O7752" s="177"/>
      <c r="P7752" s="38"/>
      <c r="Q7752" s="38"/>
      <c r="R7752" s="178"/>
      <c r="S7752" s="38"/>
      <c r="T7752" s="178"/>
      <c r="U7752" s="38"/>
      <c r="AA7752" s="9"/>
      <c r="AB7752" s="366"/>
    </row>
    <row r="7753" spans="15:28">
      <c r="O7753" s="177"/>
      <c r="P7753" s="38"/>
      <c r="Q7753" s="38"/>
      <c r="R7753" s="178"/>
      <c r="S7753" s="38"/>
      <c r="T7753" s="178"/>
      <c r="U7753" s="38"/>
      <c r="AA7753" s="9"/>
      <c r="AB7753" s="366"/>
    </row>
    <row r="7754" spans="15:28">
      <c r="O7754" s="177"/>
      <c r="P7754" s="38"/>
      <c r="Q7754" s="38"/>
      <c r="R7754" s="178"/>
      <c r="S7754" s="38"/>
      <c r="T7754" s="178"/>
      <c r="U7754" s="38"/>
      <c r="AA7754" s="9"/>
      <c r="AB7754" s="366"/>
    </row>
    <row r="7755" spans="15:28">
      <c r="O7755" s="177"/>
      <c r="P7755" s="38"/>
      <c r="Q7755" s="38"/>
      <c r="R7755" s="178"/>
      <c r="S7755" s="38"/>
      <c r="T7755" s="178"/>
      <c r="U7755" s="38"/>
      <c r="AA7755" s="9"/>
      <c r="AB7755" s="366"/>
    </row>
    <row r="7756" spans="15:28">
      <c r="O7756" s="177"/>
      <c r="P7756" s="38"/>
      <c r="Q7756" s="38"/>
      <c r="R7756" s="178"/>
      <c r="S7756" s="38"/>
      <c r="T7756" s="178"/>
      <c r="U7756" s="38"/>
      <c r="AA7756" s="9"/>
      <c r="AB7756" s="366"/>
    </row>
    <row r="7757" spans="15:28">
      <c r="O7757" s="177"/>
      <c r="P7757" s="38"/>
      <c r="Q7757" s="38"/>
      <c r="R7757" s="178"/>
      <c r="S7757" s="38"/>
      <c r="T7757" s="178"/>
      <c r="U7757" s="38"/>
      <c r="AA7757" s="9"/>
      <c r="AB7757" s="366"/>
    </row>
    <row r="7758" spans="15:28">
      <c r="O7758" s="177"/>
      <c r="P7758" s="38"/>
      <c r="Q7758" s="38"/>
      <c r="R7758" s="178"/>
      <c r="S7758" s="38"/>
      <c r="T7758" s="178"/>
      <c r="U7758" s="38"/>
      <c r="AA7758" s="9"/>
      <c r="AB7758" s="366"/>
    </row>
    <row r="7759" spans="15:28">
      <c r="O7759" s="177"/>
      <c r="P7759" s="38"/>
      <c r="Q7759" s="38"/>
      <c r="R7759" s="178"/>
      <c r="S7759" s="38"/>
      <c r="T7759" s="178"/>
      <c r="U7759" s="38"/>
      <c r="AA7759" s="9"/>
      <c r="AB7759" s="366"/>
    </row>
    <row r="7760" spans="15:28">
      <c r="O7760" s="177"/>
      <c r="P7760" s="38"/>
      <c r="Q7760" s="38"/>
      <c r="R7760" s="178"/>
      <c r="S7760" s="38"/>
      <c r="T7760" s="178"/>
      <c r="U7760" s="38"/>
      <c r="AA7760" s="9"/>
      <c r="AB7760" s="366"/>
    </row>
    <row r="7761" spans="15:28">
      <c r="O7761" s="177"/>
      <c r="P7761" s="38"/>
      <c r="Q7761" s="38"/>
      <c r="R7761" s="178"/>
      <c r="S7761" s="38"/>
      <c r="T7761" s="178"/>
      <c r="U7761" s="38"/>
      <c r="AA7761" s="9"/>
      <c r="AB7761" s="366"/>
    </row>
    <row r="7762" spans="15:28">
      <c r="O7762" s="177"/>
      <c r="P7762" s="38"/>
      <c r="Q7762" s="38"/>
      <c r="R7762" s="178"/>
      <c r="S7762" s="38"/>
      <c r="T7762" s="178"/>
      <c r="U7762" s="38"/>
      <c r="AA7762" s="9"/>
      <c r="AB7762" s="366"/>
    </row>
    <row r="7763" spans="15:28">
      <c r="O7763" s="177"/>
      <c r="P7763" s="38"/>
      <c r="Q7763" s="38"/>
      <c r="R7763" s="178"/>
      <c r="S7763" s="38"/>
      <c r="T7763" s="178"/>
      <c r="U7763" s="38"/>
      <c r="AA7763" s="9"/>
      <c r="AB7763" s="366"/>
    </row>
    <row r="7764" spans="15:28">
      <c r="O7764" s="177"/>
      <c r="P7764" s="38"/>
      <c r="Q7764" s="38"/>
      <c r="R7764" s="178"/>
      <c r="S7764" s="38"/>
      <c r="T7764" s="178"/>
      <c r="U7764" s="38"/>
      <c r="AA7764" s="9"/>
      <c r="AB7764" s="366"/>
    </row>
    <row r="7765" spans="15:28">
      <c r="O7765" s="177"/>
      <c r="P7765" s="38"/>
      <c r="Q7765" s="38"/>
      <c r="R7765" s="178"/>
      <c r="S7765" s="38"/>
      <c r="T7765" s="178"/>
      <c r="U7765" s="38"/>
      <c r="AA7765" s="9"/>
      <c r="AB7765" s="366"/>
    </row>
    <row r="7766" spans="15:28">
      <c r="O7766" s="177"/>
      <c r="P7766" s="38"/>
      <c r="Q7766" s="38"/>
      <c r="R7766" s="178"/>
      <c r="S7766" s="38"/>
      <c r="T7766" s="178"/>
      <c r="U7766" s="38"/>
      <c r="AA7766" s="9"/>
      <c r="AB7766" s="366"/>
    </row>
    <row r="7767" spans="15:28">
      <c r="O7767" s="177"/>
      <c r="P7767" s="38"/>
      <c r="Q7767" s="38"/>
      <c r="R7767" s="178"/>
      <c r="S7767" s="38"/>
      <c r="T7767" s="178"/>
      <c r="U7767" s="38"/>
      <c r="AA7767" s="9"/>
      <c r="AB7767" s="366"/>
    </row>
    <row r="7768" spans="15:28">
      <c r="O7768" s="177"/>
      <c r="P7768" s="38"/>
      <c r="Q7768" s="38"/>
      <c r="R7768" s="178"/>
      <c r="S7768" s="38"/>
      <c r="T7768" s="178"/>
      <c r="U7768" s="38"/>
      <c r="AA7768" s="9"/>
      <c r="AB7768" s="366"/>
    </row>
    <row r="7769" spans="15:28">
      <c r="O7769" s="177"/>
      <c r="P7769" s="38"/>
      <c r="Q7769" s="38"/>
      <c r="R7769" s="178"/>
      <c r="S7769" s="38"/>
      <c r="T7769" s="178"/>
      <c r="U7769" s="38"/>
      <c r="AA7769" s="9"/>
      <c r="AB7769" s="366"/>
    </row>
    <row r="7770" spans="15:28">
      <c r="O7770" s="177"/>
      <c r="P7770" s="38"/>
      <c r="Q7770" s="38"/>
      <c r="R7770" s="178"/>
      <c r="S7770" s="38"/>
      <c r="T7770" s="178"/>
      <c r="U7770" s="38"/>
      <c r="AA7770" s="9"/>
      <c r="AB7770" s="366"/>
    </row>
    <row r="7771" spans="15:28">
      <c r="O7771" s="177"/>
      <c r="P7771" s="38"/>
      <c r="Q7771" s="38"/>
      <c r="R7771" s="178"/>
      <c r="S7771" s="38"/>
      <c r="T7771" s="178"/>
      <c r="U7771" s="38"/>
      <c r="AA7771" s="9"/>
      <c r="AB7771" s="366"/>
    </row>
    <row r="7772" spans="15:28">
      <c r="O7772" s="177"/>
      <c r="P7772" s="38"/>
      <c r="Q7772" s="38"/>
      <c r="R7772" s="178"/>
      <c r="S7772" s="38"/>
      <c r="T7772" s="178"/>
      <c r="U7772" s="38"/>
      <c r="AA7772" s="9"/>
      <c r="AB7772" s="366"/>
    </row>
    <row r="7773" spans="15:28">
      <c r="O7773" s="177"/>
      <c r="P7773" s="38"/>
      <c r="Q7773" s="38"/>
      <c r="R7773" s="178"/>
      <c r="S7773" s="38"/>
      <c r="T7773" s="178"/>
      <c r="U7773" s="38"/>
      <c r="AA7773" s="9"/>
      <c r="AB7773" s="366"/>
    </row>
    <row r="7774" spans="15:28">
      <c r="O7774" s="177"/>
      <c r="P7774" s="38"/>
      <c r="Q7774" s="38"/>
      <c r="R7774" s="178"/>
      <c r="S7774" s="38"/>
      <c r="T7774" s="178"/>
      <c r="U7774" s="38"/>
      <c r="AA7774" s="9"/>
      <c r="AB7774" s="366"/>
    </row>
    <row r="7775" spans="15:28">
      <c r="O7775" s="177"/>
      <c r="P7775" s="38"/>
      <c r="Q7775" s="38"/>
      <c r="R7775" s="178"/>
      <c r="S7775" s="38"/>
      <c r="T7775" s="178"/>
      <c r="U7775" s="38"/>
      <c r="AA7775" s="9"/>
      <c r="AB7775" s="366"/>
    </row>
    <row r="7776" spans="15:28">
      <c r="O7776" s="177"/>
      <c r="P7776" s="38"/>
      <c r="Q7776" s="38"/>
      <c r="R7776" s="178"/>
      <c r="S7776" s="38"/>
      <c r="T7776" s="178"/>
      <c r="U7776" s="38"/>
      <c r="AA7776" s="9"/>
      <c r="AB7776" s="366"/>
    </row>
    <row r="7777" spans="15:28">
      <c r="O7777" s="177"/>
      <c r="P7777" s="38"/>
      <c r="Q7777" s="38"/>
      <c r="R7777" s="178"/>
      <c r="S7777" s="38"/>
      <c r="T7777" s="178"/>
      <c r="U7777" s="38"/>
      <c r="AA7777" s="9"/>
      <c r="AB7777" s="366"/>
    </row>
    <row r="7778" spans="15:28">
      <c r="O7778" s="177"/>
      <c r="P7778" s="38"/>
      <c r="Q7778" s="38"/>
      <c r="R7778" s="178"/>
      <c r="S7778" s="38"/>
      <c r="T7778" s="178"/>
      <c r="U7778" s="38"/>
      <c r="AA7778" s="9"/>
      <c r="AB7778" s="366"/>
    </row>
    <row r="7779" spans="15:28">
      <c r="O7779" s="177"/>
      <c r="P7779" s="38"/>
      <c r="Q7779" s="38"/>
      <c r="R7779" s="178"/>
      <c r="S7779" s="38"/>
      <c r="T7779" s="178"/>
      <c r="U7779" s="38"/>
      <c r="AA7779" s="9"/>
      <c r="AB7779" s="366"/>
    </row>
    <row r="7780" spans="15:28">
      <c r="O7780" s="177"/>
      <c r="P7780" s="38"/>
      <c r="Q7780" s="38"/>
      <c r="R7780" s="178"/>
      <c r="S7780" s="38"/>
      <c r="T7780" s="178"/>
      <c r="U7780" s="38"/>
      <c r="AA7780" s="9"/>
      <c r="AB7780" s="366"/>
    </row>
    <row r="7781" spans="15:28">
      <c r="O7781" s="177"/>
      <c r="P7781" s="38"/>
      <c r="Q7781" s="38"/>
      <c r="R7781" s="178"/>
      <c r="S7781" s="38"/>
      <c r="T7781" s="178"/>
      <c r="U7781" s="38"/>
      <c r="AA7781" s="9"/>
      <c r="AB7781" s="366"/>
    </row>
    <row r="7782" spans="15:28">
      <c r="O7782" s="177"/>
      <c r="P7782" s="38"/>
      <c r="Q7782" s="38"/>
      <c r="R7782" s="178"/>
      <c r="S7782" s="38"/>
      <c r="T7782" s="178"/>
      <c r="U7782" s="38"/>
      <c r="AA7782" s="9"/>
      <c r="AB7782" s="366"/>
    </row>
    <row r="7783" spans="15:28">
      <c r="O7783" s="177"/>
      <c r="P7783" s="38"/>
      <c r="Q7783" s="38"/>
      <c r="R7783" s="178"/>
      <c r="S7783" s="38"/>
      <c r="T7783" s="178"/>
      <c r="U7783" s="38"/>
      <c r="AA7783" s="9"/>
      <c r="AB7783" s="366"/>
    </row>
    <row r="7784" spans="15:28">
      <c r="O7784" s="177"/>
      <c r="P7784" s="38"/>
      <c r="Q7784" s="38"/>
      <c r="R7784" s="178"/>
      <c r="S7784" s="38"/>
      <c r="T7784" s="178"/>
      <c r="U7784" s="38"/>
      <c r="AA7784" s="9"/>
      <c r="AB7784" s="366"/>
    </row>
    <row r="7785" spans="15:28">
      <c r="O7785" s="177"/>
      <c r="P7785" s="38"/>
      <c r="Q7785" s="38"/>
      <c r="R7785" s="178"/>
      <c r="S7785" s="38"/>
      <c r="T7785" s="178"/>
      <c r="U7785" s="38"/>
      <c r="AA7785" s="9"/>
      <c r="AB7785" s="366"/>
    </row>
    <row r="7786" spans="15:28">
      <c r="O7786" s="177"/>
      <c r="P7786" s="38"/>
      <c r="Q7786" s="38"/>
      <c r="R7786" s="178"/>
      <c r="S7786" s="38"/>
      <c r="T7786" s="178"/>
      <c r="U7786" s="38"/>
      <c r="AA7786" s="9"/>
      <c r="AB7786" s="366"/>
    </row>
    <row r="7787" spans="15:28">
      <c r="O7787" s="177"/>
      <c r="P7787" s="38"/>
      <c r="Q7787" s="38"/>
      <c r="R7787" s="178"/>
      <c r="S7787" s="38"/>
      <c r="T7787" s="178"/>
      <c r="U7787" s="38"/>
      <c r="AA7787" s="9"/>
      <c r="AB7787" s="366"/>
    </row>
    <row r="7788" spans="15:28">
      <c r="O7788" s="177"/>
      <c r="P7788" s="38"/>
      <c r="Q7788" s="38"/>
      <c r="R7788" s="178"/>
      <c r="S7788" s="38"/>
      <c r="T7788" s="178"/>
      <c r="U7788" s="38"/>
      <c r="AA7788" s="9"/>
      <c r="AB7788" s="366"/>
    </row>
    <row r="7789" spans="15:28">
      <c r="O7789" s="177"/>
      <c r="P7789" s="38"/>
      <c r="Q7789" s="38"/>
      <c r="R7789" s="178"/>
      <c r="S7789" s="38"/>
      <c r="T7789" s="178"/>
      <c r="U7789" s="38"/>
      <c r="AA7789" s="9"/>
      <c r="AB7789" s="366"/>
    </row>
    <row r="7790" spans="15:28">
      <c r="O7790" s="177"/>
      <c r="P7790" s="38"/>
      <c r="Q7790" s="38"/>
      <c r="R7790" s="178"/>
      <c r="S7790" s="38"/>
      <c r="T7790" s="178"/>
      <c r="U7790" s="38"/>
      <c r="AA7790" s="9"/>
      <c r="AB7790" s="366"/>
    </row>
    <row r="7791" spans="15:28">
      <c r="O7791" s="177"/>
      <c r="P7791" s="38"/>
      <c r="Q7791" s="38"/>
      <c r="R7791" s="178"/>
      <c r="S7791" s="38"/>
      <c r="T7791" s="178"/>
      <c r="U7791" s="38"/>
      <c r="AA7791" s="9"/>
      <c r="AB7791" s="366"/>
    </row>
    <row r="7792" spans="15:28">
      <c r="O7792" s="177"/>
      <c r="P7792" s="38"/>
      <c r="Q7792" s="38"/>
      <c r="R7792" s="178"/>
      <c r="S7792" s="38"/>
      <c r="T7792" s="178"/>
      <c r="U7792" s="38"/>
      <c r="AA7792" s="9"/>
      <c r="AB7792" s="366"/>
    </row>
    <row r="7793" spans="15:28">
      <c r="O7793" s="177"/>
      <c r="P7793" s="38"/>
      <c r="Q7793" s="38"/>
      <c r="R7793" s="178"/>
      <c r="S7793" s="38"/>
      <c r="T7793" s="178"/>
      <c r="U7793" s="38"/>
      <c r="AA7793" s="9"/>
      <c r="AB7793" s="366"/>
    </row>
    <row r="7794" spans="15:28">
      <c r="O7794" s="177"/>
      <c r="P7794" s="38"/>
      <c r="Q7794" s="38"/>
      <c r="R7794" s="178"/>
      <c r="S7794" s="38"/>
      <c r="T7794" s="178"/>
      <c r="U7794" s="38"/>
      <c r="AA7794" s="9"/>
      <c r="AB7794" s="366"/>
    </row>
    <row r="7795" spans="15:28">
      <c r="O7795" s="177"/>
      <c r="P7795" s="38"/>
      <c r="Q7795" s="38"/>
      <c r="R7795" s="178"/>
      <c r="S7795" s="38"/>
      <c r="T7795" s="178"/>
      <c r="U7795" s="38"/>
      <c r="AA7795" s="9"/>
      <c r="AB7795" s="366"/>
    </row>
    <row r="7796" spans="15:28">
      <c r="O7796" s="177"/>
      <c r="P7796" s="38"/>
      <c r="Q7796" s="38"/>
      <c r="R7796" s="178"/>
      <c r="S7796" s="38"/>
      <c r="T7796" s="178"/>
      <c r="U7796" s="38"/>
      <c r="AA7796" s="9"/>
      <c r="AB7796" s="366"/>
    </row>
    <row r="7797" spans="15:28">
      <c r="O7797" s="177"/>
      <c r="P7797" s="38"/>
      <c r="Q7797" s="38"/>
      <c r="R7797" s="178"/>
      <c r="S7797" s="38"/>
      <c r="T7797" s="178"/>
      <c r="U7797" s="38"/>
      <c r="AA7797" s="9"/>
      <c r="AB7797" s="366"/>
    </row>
    <row r="7798" spans="15:28">
      <c r="O7798" s="177"/>
      <c r="P7798" s="38"/>
      <c r="Q7798" s="38"/>
      <c r="R7798" s="178"/>
      <c r="S7798" s="38"/>
      <c r="T7798" s="178"/>
      <c r="U7798" s="38"/>
      <c r="AA7798" s="9"/>
      <c r="AB7798" s="366"/>
    </row>
    <row r="7799" spans="15:28">
      <c r="O7799" s="177"/>
      <c r="P7799" s="38"/>
      <c r="Q7799" s="38"/>
      <c r="R7799" s="178"/>
      <c r="S7799" s="38"/>
      <c r="T7799" s="178"/>
      <c r="U7799" s="38"/>
      <c r="AA7799" s="9"/>
      <c r="AB7799" s="366"/>
    </row>
    <row r="7800" spans="15:28">
      <c r="O7800" s="177"/>
      <c r="P7800" s="38"/>
      <c r="Q7800" s="38"/>
      <c r="R7800" s="178"/>
      <c r="S7800" s="38"/>
      <c r="T7800" s="178"/>
      <c r="U7800" s="38"/>
      <c r="AA7800" s="9"/>
      <c r="AB7800" s="366"/>
    </row>
    <row r="7801" spans="15:28">
      <c r="O7801" s="177"/>
      <c r="P7801" s="38"/>
      <c r="Q7801" s="38"/>
      <c r="R7801" s="178"/>
      <c r="S7801" s="38"/>
      <c r="T7801" s="178"/>
      <c r="U7801" s="38"/>
      <c r="AA7801" s="9"/>
      <c r="AB7801" s="366"/>
    </row>
    <row r="7802" spans="15:28">
      <c r="O7802" s="177"/>
      <c r="P7802" s="38"/>
      <c r="Q7802" s="38"/>
      <c r="R7802" s="178"/>
      <c r="S7802" s="38"/>
      <c r="T7802" s="178"/>
      <c r="U7802" s="38"/>
      <c r="AA7802" s="9"/>
      <c r="AB7802" s="366"/>
    </row>
    <row r="7803" spans="15:28">
      <c r="O7803" s="177"/>
      <c r="P7803" s="38"/>
      <c r="Q7803" s="38"/>
      <c r="R7803" s="178"/>
      <c r="S7803" s="38"/>
      <c r="T7803" s="178"/>
      <c r="U7803" s="38"/>
      <c r="AA7803" s="9"/>
      <c r="AB7803" s="366"/>
    </row>
    <row r="7804" spans="15:28">
      <c r="O7804" s="177"/>
      <c r="P7804" s="38"/>
      <c r="Q7804" s="38"/>
      <c r="R7804" s="178"/>
      <c r="S7804" s="38"/>
      <c r="T7804" s="178"/>
      <c r="U7804" s="38"/>
      <c r="AA7804" s="9"/>
      <c r="AB7804" s="366"/>
    </row>
    <row r="7805" spans="15:28">
      <c r="O7805" s="177"/>
      <c r="P7805" s="38"/>
      <c r="Q7805" s="38"/>
      <c r="R7805" s="178"/>
      <c r="S7805" s="38"/>
      <c r="T7805" s="178"/>
      <c r="U7805" s="38"/>
      <c r="AA7805" s="9"/>
      <c r="AB7805" s="366"/>
    </row>
    <row r="7806" spans="15:28">
      <c r="O7806" s="177"/>
      <c r="P7806" s="38"/>
      <c r="Q7806" s="38"/>
      <c r="R7806" s="178"/>
      <c r="S7806" s="38"/>
      <c r="T7806" s="178"/>
      <c r="U7806" s="38"/>
      <c r="AA7806" s="9"/>
      <c r="AB7806" s="366"/>
    </row>
    <row r="7807" spans="15:28">
      <c r="O7807" s="177"/>
      <c r="P7807" s="38"/>
      <c r="Q7807" s="38"/>
      <c r="R7807" s="178"/>
      <c r="S7807" s="38"/>
      <c r="T7807" s="178"/>
      <c r="U7807" s="38"/>
      <c r="AA7807" s="9"/>
      <c r="AB7807" s="366"/>
    </row>
    <row r="7808" spans="15:28">
      <c r="O7808" s="177"/>
      <c r="P7808" s="38"/>
      <c r="Q7808" s="38"/>
      <c r="R7808" s="178"/>
      <c r="S7808" s="38"/>
      <c r="T7808" s="178"/>
      <c r="U7808" s="38"/>
      <c r="AA7808" s="9"/>
      <c r="AB7808" s="366"/>
    </row>
    <row r="7809" spans="15:28">
      <c r="O7809" s="177"/>
      <c r="P7809" s="38"/>
      <c r="Q7809" s="38"/>
      <c r="R7809" s="178"/>
      <c r="S7809" s="38"/>
      <c r="T7809" s="178"/>
      <c r="U7809" s="38"/>
      <c r="AA7809" s="9"/>
      <c r="AB7809" s="366"/>
    </row>
    <row r="7810" spans="15:28">
      <c r="O7810" s="177"/>
      <c r="P7810" s="38"/>
      <c r="Q7810" s="38"/>
      <c r="R7810" s="178"/>
      <c r="S7810" s="38"/>
      <c r="T7810" s="178"/>
      <c r="U7810" s="38"/>
      <c r="AA7810" s="9"/>
      <c r="AB7810" s="366"/>
    </row>
    <row r="7811" spans="15:28">
      <c r="O7811" s="177"/>
      <c r="P7811" s="38"/>
      <c r="Q7811" s="38"/>
      <c r="R7811" s="178"/>
      <c r="S7811" s="38"/>
      <c r="T7811" s="178"/>
      <c r="U7811" s="38"/>
      <c r="AA7811" s="9"/>
      <c r="AB7811" s="366"/>
    </row>
    <row r="7812" spans="15:28">
      <c r="O7812" s="177"/>
      <c r="P7812" s="38"/>
      <c r="Q7812" s="38"/>
      <c r="R7812" s="178"/>
      <c r="S7812" s="38"/>
      <c r="T7812" s="178"/>
      <c r="U7812" s="38"/>
      <c r="AA7812" s="9"/>
      <c r="AB7812" s="366"/>
    </row>
    <row r="7813" spans="15:28">
      <c r="O7813" s="177"/>
      <c r="P7813" s="38"/>
      <c r="Q7813" s="38"/>
      <c r="R7813" s="178"/>
      <c r="S7813" s="38"/>
      <c r="T7813" s="178"/>
      <c r="U7813" s="38"/>
      <c r="AA7813" s="9"/>
      <c r="AB7813" s="366"/>
    </row>
    <row r="7814" spans="15:28">
      <c r="O7814" s="177"/>
      <c r="P7814" s="38"/>
      <c r="Q7814" s="38"/>
      <c r="R7814" s="178"/>
      <c r="S7814" s="38"/>
      <c r="T7814" s="178"/>
      <c r="U7814" s="38"/>
      <c r="AA7814" s="9"/>
      <c r="AB7814" s="366"/>
    </row>
    <row r="7815" spans="15:28">
      <c r="O7815" s="177"/>
      <c r="P7815" s="38"/>
      <c r="Q7815" s="38"/>
      <c r="R7815" s="178"/>
      <c r="S7815" s="38"/>
      <c r="T7815" s="178"/>
      <c r="U7815" s="38"/>
      <c r="AA7815" s="9"/>
      <c r="AB7815" s="366"/>
    </row>
    <row r="7816" spans="15:28">
      <c r="O7816" s="177"/>
      <c r="P7816" s="38"/>
      <c r="Q7816" s="38"/>
      <c r="R7816" s="178"/>
      <c r="S7816" s="38"/>
      <c r="T7816" s="178"/>
      <c r="U7816" s="38"/>
      <c r="AA7816" s="9"/>
      <c r="AB7816" s="366"/>
    </row>
    <row r="7817" spans="15:28">
      <c r="O7817" s="177"/>
      <c r="P7817" s="38"/>
      <c r="Q7817" s="38"/>
      <c r="R7817" s="178"/>
      <c r="S7817" s="38"/>
      <c r="T7817" s="178"/>
      <c r="U7817" s="38"/>
      <c r="AA7817" s="9"/>
      <c r="AB7817" s="366"/>
    </row>
    <row r="7818" spans="15:28">
      <c r="O7818" s="177"/>
      <c r="P7818" s="38"/>
      <c r="Q7818" s="38"/>
      <c r="R7818" s="178"/>
      <c r="S7818" s="38"/>
      <c r="T7818" s="178"/>
      <c r="U7818" s="38"/>
      <c r="AA7818" s="9"/>
      <c r="AB7818" s="366"/>
    </row>
    <row r="7819" spans="15:28">
      <c r="O7819" s="177"/>
      <c r="P7819" s="38"/>
      <c r="Q7819" s="38"/>
      <c r="R7819" s="178"/>
      <c r="S7819" s="38"/>
      <c r="T7819" s="178"/>
      <c r="U7819" s="38"/>
      <c r="AA7819" s="9"/>
      <c r="AB7819" s="366"/>
    </row>
    <row r="7820" spans="15:28">
      <c r="O7820" s="177"/>
      <c r="P7820" s="38"/>
      <c r="Q7820" s="38"/>
      <c r="R7820" s="178"/>
      <c r="S7820" s="38"/>
      <c r="T7820" s="178"/>
      <c r="U7820" s="38"/>
      <c r="AA7820" s="9"/>
      <c r="AB7820" s="366"/>
    </row>
    <row r="7821" spans="15:28">
      <c r="O7821" s="177"/>
      <c r="P7821" s="38"/>
      <c r="Q7821" s="38"/>
      <c r="R7821" s="178"/>
      <c r="S7821" s="38"/>
      <c r="T7821" s="178"/>
      <c r="U7821" s="38"/>
      <c r="AA7821" s="9"/>
      <c r="AB7821" s="366"/>
    </row>
    <row r="7822" spans="15:28">
      <c r="O7822" s="177"/>
      <c r="P7822" s="38"/>
      <c r="Q7822" s="38"/>
      <c r="R7822" s="178"/>
      <c r="S7822" s="38"/>
      <c r="T7822" s="178"/>
      <c r="U7822" s="38"/>
      <c r="AA7822" s="9"/>
      <c r="AB7822" s="366"/>
    </row>
    <row r="7823" spans="15:28">
      <c r="O7823" s="177"/>
      <c r="P7823" s="38"/>
      <c r="Q7823" s="38"/>
      <c r="R7823" s="178"/>
      <c r="S7823" s="38"/>
      <c r="T7823" s="178"/>
      <c r="U7823" s="38"/>
      <c r="AA7823" s="9"/>
      <c r="AB7823" s="366"/>
    </row>
    <row r="7824" spans="15:28">
      <c r="O7824" s="177"/>
      <c r="P7824" s="38"/>
      <c r="Q7824" s="38"/>
      <c r="R7824" s="178"/>
      <c r="S7824" s="38"/>
      <c r="T7824" s="178"/>
      <c r="U7824" s="38"/>
      <c r="AA7824" s="9"/>
      <c r="AB7824" s="366"/>
    </row>
    <row r="7825" spans="15:28">
      <c r="O7825" s="177"/>
      <c r="P7825" s="38"/>
      <c r="Q7825" s="38"/>
      <c r="R7825" s="178"/>
      <c r="S7825" s="38"/>
      <c r="T7825" s="178"/>
      <c r="U7825" s="38"/>
      <c r="AA7825" s="9"/>
      <c r="AB7825" s="366"/>
    </row>
    <row r="7826" spans="15:28">
      <c r="O7826" s="177"/>
      <c r="P7826" s="38"/>
      <c r="Q7826" s="38"/>
      <c r="R7826" s="178"/>
      <c r="S7826" s="38"/>
      <c r="T7826" s="178"/>
      <c r="U7826" s="38"/>
      <c r="AA7826" s="9"/>
      <c r="AB7826" s="366"/>
    </row>
    <row r="7827" spans="15:28">
      <c r="O7827" s="177"/>
      <c r="P7827" s="38"/>
      <c r="Q7827" s="38"/>
      <c r="R7827" s="178"/>
      <c r="S7827" s="38"/>
      <c r="T7827" s="178"/>
      <c r="U7827" s="38"/>
      <c r="AA7827" s="9"/>
      <c r="AB7827" s="366"/>
    </row>
    <row r="7828" spans="15:28">
      <c r="O7828" s="177"/>
      <c r="P7828" s="38"/>
      <c r="Q7828" s="38"/>
      <c r="R7828" s="178"/>
      <c r="S7828" s="38"/>
      <c r="T7828" s="178"/>
      <c r="U7828" s="38"/>
      <c r="AA7828" s="9"/>
      <c r="AB7828" s="366"/>
    </row>
    <row r="7829" spans="15:28">
      <c r="O7829" s="177"/>
      <c r="P7829" s="38"/>
      <c r="Q7829" s="38"/>
      <c r="R7829" s="178"/>
      <c r="S7829" s="38"/>
      <c r="T7829" s="178"/>
      <c r="U7829" s="38"/>
      <c r="AA7829" s="9"/>
      <c r="AB7829" s="366"/>
    </row>
    <row r="7830" spans="15:28">
      <c r="O7830" s="177"/>
      <c r="P7830" s="38"/>
      <c r="Q7830" s="38"/>
      <c r="R7830" s="178"/>
      <c r="S7830" s="38"/>
      <c r="T7830" s="178"/>
      <c r="U7830" s="38"/>
      <c r="AA7830" s="9"/>
      <c r="AB7830" s="366"/>
    </row>
    <row r="7831" spans="15:28">
      <c r="O7831" s="177"/>
      <c r="P7831" s="38"/>
      <c r="Q7831" s="38"/>
      <c r="R7831" s="178"/>
      <c r="S7831" s="38"/>
      <c r="T7831" s="178"/>
      <c r="U7831" s="38"/>
      <c r="AA7831" s="9"/>
      <c r="AB7831" s="366"/>
    </row>
    <row r="7832" spans="15:28">
      <c r="O7832" s="177"/>
      <c r="P7832" s="38"/>
      <c r="Q7832" s="38"/>
      <c r="R7832" s="178"/>
      <c r="S7832" s="38"/>
      <c r="T7832" s="178"/>
      <c r="U7832" s="38"/>
      <c r="AA7832" s="9"/>
      <c r="AB7832" s="366"/>
    </row>
    <row r="7833" spans="15:28">
      <c r="O7833" s="177"/>
      <c r="P7833" s="38"/>
      <c r="Q7833" s="38"/>
      <c r="R7833" s="178"/>
      <c r="S7833" s="38"/>
      <c r="T7833" s="178"/>
      <c r="U7833" s="38"/>
      <c r="AA7833" s="9"/>
      <c r="AB7833" s="366"/>
    </row>
    <row r="7834" spans="15:28">
      <c r="O7834" s="177"/>
      <c r="P7834" s="38"/>
      <c r="Q7834" s="38"/>
      <c r="R7834" s="178"/>
      <c r="S7834" s="38"/>
      <c r="T7834" s="178"/>
      <c r="U7834" s="38"/>
      <c r="AA7834" s="9"/>
      <c r="AB7834" s="366"/>
    </row>
    <row r="7835" spans="15:28">
      <c r="O7835" s="177"/>
      <c r="P7835" s="38"/>
      <c r="Q7835" s="38"/>
      <c r="R7835" s="178"/>
      <c r="S7835" s="38"/>
      <c r="T7835" s="178"/>
      <c r="U7835" s="38"/>
      <c r="AA7835" s="9"/>
      <c r="AB7835" s="366"/>
    </row>
    <row r="7836" spans="15:28">
      <c r="O7836" s="177"/>
      <c r="P7836" s="38"/>
      <c r="Q7836" s="38"/>
      <c r="R7836" s="178"/>
      <c r="S7836" s="38"/>
      <c r="T7836" s="178"/>
      <c r="U7836" s="38"/>
      <c r="AA7836" s="9"/>
      <c r="AB7836" s="366"/>
    </row>
    <row r="7837" spans="15:28">
      <c r="O7837" s="177"/>
      <c r="P7837" s="38"/>
      <c r="Q7837" s="38"/>
      <c r="R7837" s="178"/>
      <c r="S7837" s="38"/>
      <c r="T7837" s="178"/>
      <c r="U7837" s="38"/>
      <c r="AA7837" s="9"/>
      <c r="AB7837" s="366"/>
    </row>
    <row r="7838" spans="15:28">
      <c r="O7838" s="177"/>
      <c r="P7838" s="38"/>
      <c r="Q7838" s="38"/>
      <c r="R7838" s="178"/>
      <c r="S7838" s="38"/>
      <c r="T7838" s="178"/>
      <c r="U7838" s="38"/>
      <c r="AA7838" s="9"/>
      <c r="AB7838" s="366"/>
    </row>
    <row r="7839" spans="15:28">
      <c r="O7839" s="177"/>
      <c r="P7839" s="38"/>
      <c r="Q7839" s="38"/>
      <c r="R7839" s="178"/>
      <c r="S7839" s="38"/>
      <c r="T7839" s="178"/>
      <c r="U7839" s="38"/>
      <c r="AA7839" s="9"/>
      <c r="AB7839" s="366"/>
    </row>
    <row r="7840" spans="15:28">
      <c r="O7840" s="177"/>
      <c r="P7840" s="38"/>
      <c r="Q7840" s="38"/>
      <c r="R7840" s="178"/>
      <c r="S7840" s="38"/>
      <c r="T7840" s="178"/>
      <c r="U7840" s="38"/>
      <c r="AA7840" s="9"/>
      <c r="AB7840" s="366"/>
    </row>
    <row r="7841" spans="15:28">
      <c r="O7841" s="177"/>
      <c r="P7841" s="38"/>
      <c r="Q7841" s="38"/>
      <c r="R7841" s="178"/>
      <c r="S7841" s="38"/>
      <c r="T7841" s="178"/>
      <c r="U7841" s="38"/>
      <c r="AA7841" s="9"/>
      <c r="AB7841" s="366"/>
    </row>
    <row r="7842" spans="15:28">
      <c r="O7842" s="177"/>
      <c r="P7842" s="38"/>
      <c r="Q7842" s="38"/>
      <c r="R7842" s="178"/>
      <c r="S7842" s="38"/>
      <c r="T7842" s="178"/>
      <c r="U7842" s="38"/>
      <c r="AA7842" s="9"/>
      <c r="AB7842" s="366"/>
    </row>
    <row r="7843" spans="15:28">
      <c r="O7843" s="177"/>
      <c r="P7843" s="38"/>
      <c r="Q7843" s="38"/>
      <c r="R7843" s="178"/>
      <c r="S7843" s="38"/>
      <c r="T7843" s="178"/>
      <c r="U7843" s="38"/>
      <c r="AA7843" s="9"/>
      <c r="AB7843" s="366"/>
    </row>
    <row r="7844" spans="15:28">
      <c r="O7844" s="177"/>
      <c r="P7844" s="38"/>
      <c r="Q7844" s="38"/>
      <c r="R7844" s="178"/>
      <c r="S7844" s="38"/>
      <c r="T7844" s="178"/>
      <c r="U7844" s="38"/>
      <c r="AA7844" s="9"/>
      <c r="AB7844" s="366"/>
    </row>
    <row r="7845" spans="15:28">
      <c r="O7845" s="177"/>
      <c r="P7845" s="38"/>
      <c r="Q7845" s="38"/>
      <c r="R7845" s="178"/>
      <c r="S7845" s="38"/>
      <c r="T7845" s="178"/>
      <c r="U7845" s="38"/>
      <c r="AA7845" s="9"/>
      <c r="AB7845" s="366"/>
    </row>
    <row r="7846" spans="15:28">
      <c r="O7846" s="177"/>
      <c r="P7846" s="38"/>
      <c r="Q7846" s="38"/>
      <c r="R7846" s="178"/>
      <c r="S7846" s="38"/>
      <c r="T7846" s="178"/>
      <c r="U7846" s="38"/>
      <c r="AA7846" s="9"/>
      <c r="AB7846" s="366"/>
    </row>
    <row r="7847" spans="15:28">
      <c r="O7847" s="177"/>
      <c r="P7847" s="38"/>
      <c r="Q7847" s="38"/>
      <c r="R7847" s="178"/>
      <c r="S7847" s="38"/>
      <c r="T7847" s="178"/>
      <c r="U7847" s="38"/>
      <c r="AA7847" s="9"/>
      <c r="AB7847" s="366"/>
    </row>
    <row r="7848" spans="15:28">
      <c r="O7848" s="177"/>
      <c r="P7848" s="38"/>
      <c r="Q7848" s="38"/>
      <c r="R7848" s="178"/>
      <c r="S7848" s="38"/>
      <c r="T7848" s="178"/>
      <c r="U7848" s="38"/>
      <c r="AA7848" s="9"/>
      <c r="AB7848" s="366"/>
    </row>
    <row r="7849" spans="15:28">
      <c r="O7849" s="177"/>
      <c r="P7849" s="38"/>
      <c r="Q7849" s="38"/>
      <c r="R7849" s="178"/>
      <c r="S7849" s="38"/>
      <c r="T7849" s="178"/>
      <c r="U7849" s="38"/>
      <c r="AA7849" s="9"/>
      <c r="AB7849" s="366"/>
    </row>
    <row r="7850" spans="15:28">
      <c r="O7850" s="177"/>
      <c r="P7850" s="38"/>
      <c r="Q7850" s="38"/>
      <c r="R7850" s="178"/>
      <c r="S7850" s="38"/>
      <c r="T7850" s="178"/>
      <c r="U7850" s="38"/>
      <c r="AA7850" s="9"/>
      <c r="AB7850" s="366"/>
    </row>
    <row r="7851" spans="15:28">
      <c r="O7851" s="177"/>
      <c r="P7851" s="38"/>
      <c r="Q7851" s="38"/>
      <c r="R7851" s="178"/>
      <c r="S7851" s="38"/>
      <c r="T7851" s="178"/>
      <c r="U7851" s="38"/>
      <c r="AA7851" s="9"/>
      <c r="AB7851" s="366"/>
    </row>
    <row r="7852" spans="15:28">
      <c r="O7852" s="177"/>
      <c r="P7852" s="38"/>
      <c r="Q7852" s="38"/>
      <c r="R7852" s="178"/>
      <c r="S7852" s="38"/>
      <c r="T7852" s="178"/>
      <c r="U7852" s="38"/>
      <c r="AA7852" s="9"/>
      <c r="AB7852" s="366"/>
    </row>
    <row r="7853" spans="15:28">
      <c r="O7853" s="177"/>
      <c r="P7853" s="38"/>
      <c r="Q7853" s="38"/>
      <c r="R7853" s="178"/>
      <c r="S7853" s="38"/>
      <c r="T7853" s="178"/>
      <c r="U7853" s="38"/>
      <c r="AA7853" s="9"/>
      <c r="AB7853" s="366"/>
    </row>
    <row r="7854" spans="15:28">
      <c r="O7854" s="177"/>
      <c r="P7854" s="38"/>
      <c r="Q7854" s="38"/>
      <c r="R7854" s="178"/>
      <c r="S7854" s="38"/>
      <c r="T7854" s="178"/>
      <c r="U7854" s="38"/>
      <c r="AA7854" s="9"/>
      <c r="AB7854" s="366"/>
    </row>
    <row r="7855" spans="15:28">
      <c r="O7855" s="177"/>
      <c r="P7855" s="38"/>
      <c r="Q7855" s="38"/>
      <c r="R7855" s="178"/>
      <c r="S7855" s="38"/>
      <c r="T7855" s="178"/>
      <c r="U7855" s="38"/>
      <c r="AA7855" s="9"/>
      <c r="AB7855" s="366"/>
    </row>
    <row r="7856" spans="15:28">
      <c r="O7856" s="177"/>
      <c r="P7856" s="38"/>
      <c r="Q7856" s="38"/>
      <c r="R7856" s="178"/>
      <c r="S7856" s="38"/>
      <c r="T7856" s="178"/>
      <c r="U7856" s="38"/>
      <c r="AA7856" s="9"/>
      <c r="AB7856" s="366"/>
    </row>
    <row r="7857" spans="15:28">
      <c r="O7857" s="177"/>
      <c r="P7857" s="38"/>
      <c r="Q7857" s="38"/>
      <c r="R7857" s="178"/>
      <c r="S7857" s="38"/>
      <c r="T7857" s="178"/>
      <c r="U7857" s="38"/>
      <c r="AA7857" s="9"/>
      <c r="AB7857" s="366"/>
    </row>
    <row r="7858" spans="15:28">
      <c r="O7858" s="177"/>
      <c r="P7858" s="38"/>
      <c r="Q7858" s="38"/>
      <c r="R7858" s="178"/>
      <c r="S7858" s="38"/>
      <c r="T7858" s="178"/>
      <c r="U7858" s="38"/>
      <c r="AA7858" s="9"/>
      <c r="AB7858" s="366"/>
    </row>
    <row r="7859" spans="15:28">
      <c r="O7859" s="177"/>
      <c r="P7859" s="38"/>
      <c r="Q7859" s="38"/>
      <c r="R7859" s="178"/>
      <c r="S7859" s="38"/>
      <c r="T7859" s="178"/>
      <c r="U7859" s="38"/>
      <c r="AA7859" s="9"/>
      <c r="AB7859" s="366"/>
    </row>
    <row r="7860" spans="15:28">
      <c r="O7860" s="177"/>
      <c r="P7860" s="38"/>
      <c r="Q7860" s="38"/>
      <c r="R7860" s="178"/>
      <c r="S7860" s="38"/>
      <c r="T7860" s="178"/>
      <c r="U7860" s="38"/>
      <c r="AA7860" s="9"/>
      <c r="AB7860" s="366"/>
    </row>
    <row r="7861" spans="15:28">
      <c r="O7861" s="177"/>
      <c r="P7861" s="38"/>
      <c r="Q7861" s="38"/>
      <c r="R7861" s="178"/>
      <c r="S7861" s="38"/>
      <c r="T7861" s="178"/>
      <c r="U7861" s="38"/>
      <c r="AA7861" s="9"/>
      <c r="AB7861" s="366"/>
    </row>
    <row r="7862" spans="15:28">
      <c r="O7862" s="177"/>
      <c r="P7862" s="38"/>
      <c r="Q7862" s="38"/>
      <c r="R7862" s="178"/>
      <c r="S7862" s="38"/>
      <c r="T7862" s="178"/>
      <c r="U7862" s="38"/>
      <c r="AA7862" s="9"/>
      <c r="AB7862" s="366"/>
    </row>
    <row r="7863" spans="15:28">
      <c r="O7863" s="177"/>
      <c r="P7863" s="38"/>
      <c r="Q7863" s="38"/>
      <c r="R7863" s="178"/>
      <c r="S7863" s="38"/>
      <c r="T7863" s="178"/>
      <c r="U7863" s="38"/>
      <c r="AA7863" s="9"/>
      <c r="AB7863" s="366"/>
    </row>
    <row r="7864" spans="15:28">
      <c r="O7864" s="177"/>
      <c r="P7864" s="38"/>
      <c r="Q7864" s="38"/>
      <c r="R7864" s="178"/>
      <c r="S7864" s="38"/>
      <c r="T7864" s="178"/>
      <c r="U7864" s="38"/>
      <c r="AA7864" s="9"/>
      <c r="AB7864" s="366"/>
    </row>
    <row r="7865" spans="15:28">
      <c r="O7865" s="177"/>
      <c r="P7865" s="38"/>
      <c r="Q7865" s="38"/>
      <c r="R7865" s="178"/>
      <c r="S7865" s="38"/>
      <c r="T7865" s="178"/>
      <c r="U7865" s="38"/>
      <c r="AA7865" s="9"/>
      <c r="AB7865" s="366"/>
    </row>
    <row r="7866" spans="15:28">
      <c r="O7866" s="177"/>
      <c r="P7866" s="38"/>
      <c r="Q7866" s="38"/>
      <c r="R7866" s="178"/>
      <c r="S7866" s="38"/>
      <c r="T7866" s="178"/>
      <c r="U7866" s="38"/>
      <c r="AA7866" s="9"/>
      <c r="AB7866" s="366"/>
    </row>
    <row r="7867" spans="15:28">
      <c r="O7867" s="177"/>
      <c r="P7867" s="38"/>
      <c r="Q7867" s="38"/>
      <c r="R7867" s="178"/>
      <c r="S7867" s="38"/>
      <c r="T7867" s="178"/>
      <c r="U7867" s="38"/>
      <c r="AA7867" s="9"/>
      <c r="AB7867" s="366"/>
    </row>
    <row r="7868" spans="15:28">
      <c r="O7868" s="177"/>
      <c r="P7868" s="38"/>
      <c r="Q7868" s="38"/>
      <c r="R7868" s="178"/>
      <c r="S7868" s="38"/>
      <c r="T7868" s="178"/>
      <c r="U7868" s="38"/>
      <c r="AA7868" s="9"/>
      <c r="AB7868" s="366"/>
    </row>
    <row r="7869" spans="15:28">
      <c r="O7869" s="177"/>
      <c r="P7869" s="38"/>
      <c r="Q7869" s="38"/>
      <c r="R7869" s="178"/>
      <c r="S7869" s="38"/>
      <c r="T7869" s="178"/>
      <c r="U7869" s="38"/>
      <c r="AA7869" s="9"/>
      <c r="AB7869" s="366"/>
    </row>
    <row r="7870" spans="15:28">
      <c r="O7870" s="177"/>
      <c r="P7870" s="38"/>
      <c r="Q7870" s="38"/>
      <c r="R7870" s="178"/>
      <c r="S7870" s="38"/>
      <c r="T7870" s="178"/>
      <c r="U7870" s="38"/>
      <c r="AA7870" s="9"/>
      <c r="AB7870" s="366"/>
    </row>
    <row r="7871" spans="15:28">
      <c r="O7871" s="177"/>
      <c r="P7871" s="38"/>
      <c r="Q7871" s="38"/>
      <c r="R7871" s="178"/>
      <c r="S7871" s="38"/>
      <c r="T7871" s="178"/>
      <c r="U7871" s="38"/>
      <c r="AA7871" s="9"/>
      <c r="AB7871" s="366"/>
    </row>
    <row r="7872" spans="15:28">
      <c r="O7872" s="177"/>
      <c r="P7872" s="38"/>
      <c r="Q7872" s="38"/>
      <c r="R7872" s="178"/>
      <c r="S7872" s="38"/>
      <c r="T7872" s="178"/>
      <c r="U7872" s="38"/>
      <c r="AA7872" s="9"/>
      <c r="AB7872" s="366"/>
    </row>
    <row r="7873" spans="15:28">
      <c r="O7873" s="177"/>
      <c r="P7873" s="38"/>
      <c r="Q7873" s="38"/>
      <c r="R7873" s="178"/>
      <c r="S7873" s="38"/>
      <c r="T7873" s="178"/>
      <c r="U7873" s="38"/>
      <c r="AA7873" s="9"/>
      <c r="AB7873" s="366"/>
    </row>
    <row r="7874" spans="15:28">
      <c r="O7874" s="177"/>
      <c r="P7874" s="38"/>
      <c r="Q7874" s="38"/>
      <c r="R7874" s="178"/>
      <c r="S7874" s="38"/>
      <c r="T7874" s="178"/>
      <c r="U7874" s="38"/>
      <c r="AA7874" s="9"/>
      <c r="AB7874" s="366"/>
    </row>
    <row r="7875" spans="15:28">
      <c r="O7875" s="177"/>
      <c r="P7875" s="38"/>
      <c r="Q7875" s="38"/>
      <c r="R7875" s="178"/>
      <c r="S7875" s="38"/>
      <c r="T7875" s="178"/>
      <c r="U7875" s="38"/>
      <c r="AA7875" s="9"/>
      <c r="AB7875" s="366"/>
    </row>
    <row r="7876" spans="15:28">
      <c r="O7876" s="177"/>
      <c r="P7876" s="38"/>
      <c r="Q7876" s="38"/>
      <c r="R7876" s="178"/>
      <c r="S7876" s="38"/>
      <c r="T7876" s="178"/>
      <c r="U7876" s="38"/>
      <c r="AA7876" s="9"/>
      <c r="AB7876" s="366"/>
    </row>
    <row r="7877" spans="15:28">
      <c r="O7877" s="177"/>
      <c r="P7877" s="38"/>
      <c r="Q7877" s="38"/>
      <c r="R7877" s="178"/>
      <c r="S7877" s="38"/>
      <c r="T7877" s="178"/>
      <c r="U7877" s="38"/>
      <c r="AA7877" s="9"/>
      <c r="AB7877" s="366"/>
    </row>
    <row r="7878" spans="15:28">
      <c r="O7878" s="177"/>
      <c r="P7878" s="38"/>
      <c r="Q7878" s="38"/>
      <c r="R7878" s="178"/>
      <c r="S7878" s="38"/>
      <c r="T7878" s="178"/>
      <c r="U7878" s="38"/>
      <c r="AA7878" s="9"/>
      <c r="AB7878" s="366"/>
    </row>
    <row r="7879" spans="15:28">
      <c r="O7879" s="177"/>
      <c r="P7879" s="38"/>
      <c r="Q7879" s="38"/>
      <c r="R7879" s="178"/>
      <c r="S7879" s="38"/>
      <c r="T7879" s="178"/>
      <c r="U7879" s="38"/>
      <c r="AA7879" s="9"/>
      <c r="AB7879" s="366"/>
    </row>
    <row r="7880" spans="15:28">
      <c r="O7880" s="177"/>
      <c r="P7880" s="38"/>
      <c r="Q7880" s="38"/>
      <c r="R7880" s="178"/>
      <c r="S7880" s="38"/>
      <c r="T7880" s="178"/>
      <c r="U7880" s="38"/>
      <c r="AA7880" s="9"/>
      <c r="AB7880" s="366"/>
    </row>
    <row r="7881" spans="15:28">
      <c r="O7881" s="177"/>
      <c r="P7881" s="38"/>
      <c r="Q7881" s="38"/>
      <c r="R7881" s="178"/>
      <c r="S7881" s="38"/>
      <c r="T7881" s="178"/>
      <c r="U7881" s="38"/>
      <c r="AA7881" s="9"/>
      <c r="AB7881" s="366"/>
    </row>
    <row r="7882" spans="15:28">
      <c r="O7882" s="177"/>
      <c r="P7882" s="38"/>
      <c r="Q7882" s="38"/>
      <c r="R7882" s="178"/>
      <c r="S7882" s="38"/>
      <c r="T7882" s="178"/>
      <c r="U7882" s="38"/>
      <c r="AA7882" s="9"/>
      <c r="AB7882" s="366"/>
    </row>
    <row r="7883" spans="15:28">
      <c r="O7883" s="177"/>
      <c r="P7883" s="38"/>
      <c r="Q7883" s="38"/>
      <c r="R7883" s="178"/>
      <c r="S7883" s="38"/>
      <c r="T7883" s="178"/>
      <c r="U7883" s="38"/>
      <c r="AA7883" s="9"/>
      <c r="AB7883" s="366"/>
    </row>
    <row r="7884" spans="15:28">
      <c r="O7884" s="177"/>
      <c r="P7884" s="38"/>
      <c r="Q7884" s="38"/>
      <c r="R7884" s="178"/>
      <c r="S7884" s="38"/>
      <c r="T7884" s="178"/>
      <c r="U7884" s="38"/>
      <c r="AA7884" s="9"/>
      <c r="AB7884" s="366"/>
    </row>
    <row r="7885" spans="15:28">
      <c r="O7885" s="177"/>
      <c r="P7885" s="38"/>
      <c r="Q7885" s="38"/>
      <c r="R7885" s="178"/>
      <c r="S7885" s="38"/>
      <c r="T7885" s="178"/>
      <c r="U7885" s="38"/>
      <c r="AA7885" s="9"/>
      <c r="AB7885" s="366"/>
    </row>
    <row r="7886" spans="15:28">
      <c r="O7886" s="177"/>
      <c r="P7886" s="38"/>
      <c r="Q7886" s="38"/>
      <c r="R7886" s="178"/>
      <c r="S7886" s="38"/>
      <c r="T7886" s="178"/>
      <c r="U7886" s="38"/>
      <c r="AA7886" s="9"/>
      <c r="AB7886" s="366"/>
    </row>
    <row r="7887" spans="15:28">
      <c r="O7887" s="177"/>
      <c r="P7887" s="38"/>
      <c r="Q7887" s="38"/>
      <c r="R7887" s="178"/>
      <c r="S7887" s="38"/>
      <c r="T7887" s="178"/>
      <c r="U7887" s="38"/>
      <c r="AA7887" s="9"/>
      <c r="AB7887" s="366"/>
    </row>
    <row r="7888" spans="15:28">
      <c r="O7888" s="177"/>
      <c r="P7888" s="38"/>
      <c r="Q7888" s="38"/>
      <c r="R7888" s="178"/>
      <c r="S7888" s="38"/>
      <c r="T7888" s="178"/>
      <c r="U7888" s="38"/>
      <c r="AA7888" s="9"/>
      <c r="AB7888" s="366"/>
    </row>
    <row r="7889" spans="15:28">
      <c r="O7889" s="177"/>
      <c r="P7889" s="38"/>
      <c r="Q7889" s="38"/>
      <c r="R7889" s="178"/>
      <c r="S7889" s="38"/>
      <c r="T7889" s="178"/>
      <c r="U7889" s="38"/>
      <c r="AA7889" s="9"/>
      <c r="AB7889" s="366"/>
    </row>
    <row r="7890" spans="15:28">
      <c r="O7890" s="177"/>
      <c r="P7890" s="38"/>
      <c r="Q7890" s="38"/>
      <c r="R7890" s="178"/>
      <c r="S7890" s="38"/>
      <c r="T7890" s="178"/>
      <c r="U7890" s="38"/>
      <c r="AA7890" s="9"/>
      <c r="AB7890" s="366"/>
    </row>
    <row r="7891" spans="15:28">
      <c r="O7891" s="177"/>
      <c r="P7891" s="38"/>
      <c r="Q7891" s="38"/>
      <c r="R7891" s="178"/>
      <c r="S7891" s="38"/>
      <c r="T7891" s="178"/>
      <c r="U7891" s="38"/>
      <c r="AA7891" s="9"/>
      <c r="AB7891" s="366"/>
    </row>
    <row r="7892" spans="15:28">
      <c r="O7892" s="177"/>
      <c r="P7892" s="38"/>
      <c r="Q7892" s="38"/>
      <c r="R7892" s="178"/>
      <c r="S7892" s="38"/>
      <c r="T7892" s="178"/>
      <c r="U7892" s="38"/>
      <c r="AA7892" s="9"/>
      <c r="AB7892" s="366"/>
    </row>
    <row r="7893" spans="15:28">
      <c r="O7893" s="177"/>
      <c r="P7893" s="38"/>
      <c r="Q7893" s="38"/>
      <c r="R7893" s="178"/>
      <c r="S7893" s="38"/>
      <c r="T7893" s="178"/>
      <c r="U7893" s="38"/>
      <c r="AA7893" s="9"/>
      <c r="AB7893" s="366"/>
    </row>
    <row r="7894" spans="15:28">
      <c r="O7894" s="177"/>
      <c r="P7894" s="38"/>
      <c r="Q7894" s="38"/>
      <c r="R7894" s="178"/>
      <c r="S7894" s="38"/>
      <c r="T7894" s="178"/>
      <c r="U7894" s="38"/>
      <c r="AA7894" s="9"/>
      <c r="AB7894" s="366"/>
    </row>
    <row r="7895" spans="15:28">
      <c r="O7895" s="177"/>
      <c r="P7895" s="38"/>
      <c r="Q7895" s="38"/>
      <c r="R7895" s="178"/>
      <c r="S7895" s="38"/>
      <c r="T7895" s="178"/>
      <c r="U7895" s="38"/>
      <c r="AA7895" s="9"/>
      <c r="AB7895" s="366"/>
    </row>
    <row r="7896" spans="15:28">
      <c r="O7896" s="177"/>
      <c r="P7896" s="38"/>
      <c r="Q7896" s="38"/>
      <c r="R7896" s="178"/>
      <c r="S7896" s="38"/>
      <c r="T7896" s="178"/>
      <c r="U7896" s="38"/>
      <c r="AA7896" s="9"/>
      <c r="AB7896" s="366"/>
    </row>
    <row r="7897" spans="15:28">
      <c r="O7897" s="177"/>
      <c r="P7897" s="38"/>
      <c r="Q7897" s="38"/>
      <c r="R7897" s="178"/>
      <c r="S7897" s="38"/>
      <c r="T7897" s="178"/>
      <c r="U7897" s="38"/>
      <c r="AA7897" s="9"/>
      <c r="AB7897" s="366"/>
    </row>
    <row r="7898" spans="15:28">
      <c r="O7898" s="177"/>
      <c r="P7898" s="38"/>
      <c r="Q7898" s="38"/>
      <c r="R7898" s="178"/>
      <c r="S7898" s="38"/>
      <c r="T7898" s="178"/>
      <c r="U7898" s="38"/>
      <c r="AA7898" s="9"/>
      <c r="AB7898" s="366"/>
    </row>
    <row r="7899" spans="15:28">
      <c r="O7899" s="177"/>
      <c r="P7899" s="38"/>
      <c r="Q7899" s="38"/>
      <c r="R7899" s="178"/>
      <c r="S7899" s="38"/>
      <c r="T7899" s="178"/>
      <c r="U7899" s="38"/>
      <c r="AA7899" s="9"/>
      <c r="AB7899" s="366"/>
    </row>
    <row r="7900" spans="15:28">
      <c r="O7900" s="177"/>
      <c r="P7900" s="38"/>
      <c r="Q7900" s="38"/>
      <c r="R7900" s="178"/>
      <c r="S7900" s="38"/>
      <c r="T7900" s="178"/>
      <c r="U7900" s="38"/>
      <c r="AA7900" s="9"/>
      <c r="AB7900" s="366"/>
    </row>
    <row r="7901" spans="15:28">
      <c r="O7901" s="177"/>
      <c r="P7901" s="38"/>
      <c r="Q7901" s="38"/>
      <c r="R7901" s="178"/>
      <c r="S7901" s="38"/>
      <c r="T7901" s="178"/>
      <c r="U7901" s="38"/>
      <c r="AA7901" s="9"/>
      <c r="AB7901" s="366"/>
    </row>
    <row r="7902" spans="15:28">
      <c r="O7902" s="177"/>
      <c r="P7902" s="38"/>
      <c r="Q7902" s="38"/>
      <c r="R7902" s="178"/>
      <c r="S7902" s="38"/>
      <c r="T7902" s="178"/>
      <c r="U7902" s="38"/>
      <c r="AA7902" s="9"/>
      <c r="AB7902" s="366"/>
    </row>
    <row r="7903" spans="15:28">
      <c r="O7903" s="177"/>
      <c r="P7903" s="38"/>
      <c r="Q7903" s="38"/>
      <c r="R7903" s="178"/>
      <c r="S7903" s="38"/>
      <c r="T7903" s="178"/>
      <c r="U7903" s="38"/>
      <c r="AA7903" s="9"/>
      <c r="AB7903" s="366"/>
    </row>
    <row r="7904" spans="15:28">
      <c r="O7904" s="177"/>
      <c r="P7904" s="38"/>
      <c r="Q7904" s="38"/>
      <c r="R7904" s="178"/>
      <c r="S7904" s="38"/>
      <c r="T7904" s="178"/>
      <c r="U7904" s="38"/>
      <c r="AA7904" s="9"/>
      <c r="AB7904" s="366"/>
    </row>
    <row r="7905" spans="15:28">
      <c r="O7905" s="177"/>
      <c r="P7905" s="38"/>
      <c r="Q7905" s="38"/>
      <c r="R7905" s="178"/>
      <c r="S7905" s="38"/>
      <c r="T7905" s="178"/>
      <c r="U7905" s="38"/>
      <c r="AA7905" s="9"/>
      <c r="AB7905" s="366"/>
    </row>
    <row r="7906" spans="15:28">
      <c r="O7906" s="177"/>
      <c r="P7906" s="38"/>
      <c r="Q7906" s="38"/>
      <c r="R7906" s="178"/>
      <c r="S7906" s="38"/>
      <c r="T7906" s="178"/>
      <c r="U7906" s="38"/>
      <c r="AA7906" s="9"/>
      <c r="AB7906" s="366"/>
    </row>
    <row r="7907" spans="15:28">
      <c r="O7907" s="177"/>
      <c r="P7907" s="38"/>
      <c r="Q7907" s="38"/>
      <c r="R7907" s="178"/>
      <c r="S7907" s="38"/>
      <c r="T7907" s="178"/>
      <c r="U7907" s="38"/>
      <c r="AA7907" s="9"/>
      <c r="AB7907" s="366"/>
    </row>
    <row r="7908" spans="15:28">
      <c r="O7908" s="177"/>
      <c r="P7908" s="38"/>
      <c r="Q7908" s="38"/>
      <c r="R7908" s="178"/>
      <c r="S7908" s="38"/>
      <c r="T7908" s="178"/>
      <c r="U7908" s="38"/>
      <c r="AA7908" s="9"/>
      <c r="AB7908" s="366"/>
    </row>
    <row r="7909" spans="15:28">
      <c r="O7909" s="177"/>
      <c r="P7909" s="38"/>
      <c r="Q7909" s="38"/>
      <c r="R7909" s="178"/>
      <c r="S7909" s="38"/>
      <c r="T7909" s="178"/>
      <c r="U7909" s="38"/>
      <c r="AA7909" s="9"/>
      <c r="AB7909" s="366"/>
    </row>
    <row r="7910" spans="15:28">
      <c r="O7910" s="177"/>
      <c r="P7910" s="38"/>
      <c r="Q7910" s="38"/>
      <c r="R7910" s="178"/>
      <c r="S7910" s="38"/>
      <c r="T7910" s="178"/>
      <c r="U7910" s="38"/>
      <c r="AA7910" s="9"/>
      <c r="AB7910" s="366"/>
    </row>
    <row r="7911" spans="15:28">
      <c r="O7911" s="177"/>
      <c r="P7911" s="38"/>
      <c r="Q7911" s="38"/>
      <c r="R7911" s="178"/>
      <c r="S7911" s="38"/>
      <c r="T7911" s="178"/>
      <c r="U7911" s="38"/>
      <c r="AA7911" s="9"/>
      <c r="AB7911" s="366"/>
    </row>
    <row r="7912" spans="15:28">
      <c r="O7912" s="177"/>
      <c r="P7912" s="38"/>
      <c r="Q7912" s="38"/>
      <c r="R7912" s="178"/>
      <c r="S7912" s="38"/>
      <c r="T7912" s="178"/>
      <c r="U7912" s="38"/>
      <c r="AA7912" s="9"/>
      <c r="AB7912" s="366"/>
    </row>
    <row r="7913" spans="15:28">
      <c r="O7913" s="177"/>
      <c r="P7913" s="38"/>
      <c r="Q7913" s="38"/>
      <c r="R7913" s="178"/>
      <c r="S7913" s="38"/>
      <c r="T7913" s="178"/>
      <c r="U7913" s="38"/>
      <c r="AA7913" s="9"/>
      <c r="AB7913" s="366"/>
    </row>
    <row r="7914" spans="15:28">
      <c r="O7914" s="177"/>
      <c r="P7914" s="38"/>
      <c r="Q7914" s="38"/>
      <c r="R7914" s="178"/>
      <c r="S7914" s="38"/>
      <c r="T7914" s="178"/>
      <c r="U7914" s="38"/>
      <c r="AA7914" s="9"/>
      <c r="AB7914" s="366"/>
    </row>
    <row r="7915" spans="15:28">
      <c r="O7915" s="177"/>
      <c r="P7915" s="38"/>
      <c r="Q7915" s="38"/>
      <c r="R7915" s="178"/>
      <c r="S7915" s="38"/>
      <c r="T7915" s="178"/>
      <c r="U7915" s="38"/>
      <c r="AA7915" s="9"/>
      <c r="AB7915" s="366"/>
    </row>
    <row r="7916" spans="15:28">
      <c r="O7916" s="177"/>
      <c r="P7916" s="38"/>
      <c r="Q7916" s="38"/>
      <c r="R7916" s="178"/>
      <c r="S7916" s="38"/>
      <c r="T7916" s="178"/>
      <c r="U7916" s="38"/>
      <c r="AA7916" s="9"/>
      <c r="AB7916" s="366"/>
    </row>
    <row r="7917" spans="15:28">
      <c r="O7917" s="177"/>
      <c r="P7917" s="38"/>
      <c r="Q7917" s="38"/>
      <c r="R7917" s="178"/>
      <c r="S7917" s="38"/>
      <c r="T7917" s="178"/>
      <c r="U7917" s="38"/>
      <c r="AA7917" s="9"/>
      <c r="AB7917" s="366"/>
    </row>
    <row r="7918" spans="15:28">
      <c r="O7918" s="177"/>
      <c r="P7918" s="38"/>
      <c r="Q7918" s="38"/>
      <c r="R7918" s="178"/>
      <c r="S7918" s="38"/>
      <c r="T7918" s="178"/>
      <c r="U7918" s="38"/>
      <c r="AA7918" s="9"/>
      <c r="AB7918" s="366"/>
    </row>
    <row r="7919" spans="15:28">
      <c r="O7919" s="177"/>
      <c r="P7919" s="38"/>
      <c r="Q7919" s="38"/>
      <c r="R7919" s="178"/>
      <c r="S7919" s="38"/>
      <c r="T7919" s="178"/>
      <c r="U7919" s="38"/>
      <c r="AA7919" s="9"/>
      <c r="AB7919" s="366"/>
    </row>
    <row r="7920" spans="15:28">
      <c r="O7920" s="177"/>
      <c r="P7920" s="38"/>
      <c r="Q7920" s="38"/>
      <c r="R7920" s="178"/>
      <c r="S7920" s="38"/>
      <c r="T7920" s="178"/>
      <c r="U7920" s="38"/>
      <c r="AA7920" s="9"/>
      <c r="AB7920" s="366"/>
    </row>
    <row r="7921" spans="15:28">
      <c r="O7921" s="177"/>
      <c r="P7921" s="38"/>
      <c r="Q7921" s="38"/>
      <c r="R7921" s="178"/>
      <c r="S7921" s="38"/>
      <c r="T7921" s="178"/>
      <c r="U7921" s="38"/>
      <c r="AA7921" s="9"/>
      <c r="AB7921" s="366"/>
    </row>
    <row r="7922" spans="15:28">
      <c r="O7922" s="177"/>
      <c r="P7922" s="38"/>
      <c r="Q7922" s="38"/>
      <c r="R7922" s="178"/>
      <c r="S7922" s="38"/>
      <c r="T7922" s="178"/>
      <c r="U7922" s="38"/>
      <c r="AA7922" s="9"/>
      <c r="AB7922" s="366"/>
    </row>
    <row r="7923" spans="15:28">
      <c r="O7923" s="177"/>
      <c r="P7923" s="38"/>
      <c r="Q7923" s="38"/>
      <c r="R7923" s="178"/>
      <c r="S7923" s="38"/>
      <c r="T7923" s="178"/>
      <c r="U7923" s="38"/>
      <c r="AA7923" s="9"/>
      <c r="AB7923" s="366"/>
    </row>
    <row r="7924" spans="15:28">
      <c r="O7924" s="177"/>
      <c r="P7924" s="38"/>
      <c r="Q7924" s="38"/>
      <c r="R7924" s="178"/>
      <c r="S7924" s="38"/>
      <c r="T7924" s="178"/>
      <c r="U7924" s="38"/>
      <c r="AA7924" s="9"/>
      <c r="AB7924" s="366"/>
    </row>
    <row r="7925" spans="15:28">
      <c r="O7925" s="177"/>
      <c r="P7925" s="38"/>
      <c r="Q7925" s="38"/>
      <c r="R7925" s="178"/>
      <c r="S7925" s="38"/>
      <c r="T7925" s="178"/>
      <c r="U7925" s="38"/>
      <c r="AA7925" s="9"/>
      <c r="AB7925" s="366"/>
    </row>
    <row r="7926" spans="15:28">
      <c r="O7926" s="177"/>
      <c r="P7926" s="38"/>
      <c r="Q7926" s="38"/>
      <c r="R7926" s="178"/>
      <c r="S7926" s="38"/>
      <c r="T7926" s="178"/>
      <c r="U7926" s="38"/>
      <c r="AA7926" s="9"/>
      <c r="AB7926" s="366"/>
    </row>
    <row r="7927" spans="15:28">
      <c r="O7927" s="177"/>
      <c r="P7927" s="38"/>
      <c r="Q7927" s="38"/>
      <c r="R7927" s="178"/>
      <c r="S7927" s="38"/>
      <c r="T7927" s="178"/>
      <c r="U7927" s="38"/>
      <c r="AA7927" s="9"/>
      <c r="AB7927" s="366"/>
    </row>
    <row r="7928" spans="15:28">
      <c r="O7928" s="177"/>
      <c r="P7928" s="38"/>
      <c r="Q7928" s="38"/>
      <c r="R7928" s="178"/>
      <c r="S7928" s="38"/>
      <c r="T7928" s="178"/>
      <c r="U7928" s="38"/>
      <c r="AA7928" s="9"/>
      <c r="AB7928" s="366"/>
    </row>
    <row r="7929" spans="15:28">
      <c r="O7929" s="177"/>
      <c r="P7929" s="38"/>
      <c r="Q7929" s="38"/>
      <c r="R7929" s="178"/>
      <c r="S7929" s="38"/>
      <c r="T7929" s="178"/>
      <c r="U7929" s="38"/>
      <c r="AA7929" s="9"/>
      <c r="AB7929" s="366"/>
    </row>
    <row r="7930" spans="15:28">
      <c r="O7930" s="177"/>
      <c r="P7930" s="38"/>
      <c r="Q7930" s="38"/>
      <c r="R7930" s="178"/>
      <c r="S7930" s="38"/>
      <c r="T7930" s="178"/>
      <c r="U7930" s="38"/>
      <c r="AA7930" s="9"/>
      <c r="AB7930" s="366"/>
    </row>
    <row r="7931" spans="15:28">
      <c r="O7931" s="177"/>
      <c r="P7931" s="38"/>
      <c r="Q7931" s="38"/>
      <c r="R7931" s="178"/>
      <c r="S7931" s="38"/>
      <c r="T7931" s="178"/>
      <c r="U7931" s="38"/>
      <c r="AA7931" s="9"/>
      <c r="AB7931" s="366"/>
    </row>
    <row r="7932" spans="15:28">
      <c r="O7932" s="177"/>
      <c r="P7932" s="38"/>
      <c r="Q7932" s="38"/>
      <c r="R7932" s="178"/>
      <c r="S7932" s="38"/>
      <c r="T7932" s="178"/>
      <c r="U7932" s="38"/>
      <c r="AA7932" s="9"/>
      <c r="AB7932" s="366"/>
    </row>
    <row r="7933" spans="15:28">
      <c r="O7933" s="177"/>
      <c r="P7933" s="38"/>
      <c r="Q7933" s="38"/>
      <c r="R7933" s="178"/>
      <c r="S7933" s="38"/>
      <c r="T7933" s="178"/>
      <c r="U7933" s="38"/>
      <c r="AA7933" s="9"/>
      <c r="AB7933" s="366"/>
    </row>
    <row r="7934" spans="15:28">
      <c r="O7934" s="177"/>
      <c r="P7934" s="38"/>
      <c r="Q7934" s="38"/>
      <c r="R7934" s="178"/>
      <c r="S7934" s="38"/>
      <c r="T7934" s="178"/>
      <c r="U7934" s="38"/>
      <c r="AA7934" s="9"/>
      <c r="AB7934" s="366"/>
    </row>
    <row r="7935" spans="15:28">
      <c r="O7935" s="177"/>
      <c r="P7935" s="38"/>
      <c r="Q7935" s="38"/>
      <c r="R7935" s="178"/>
      <c r="S7935" s="38"/>
      <c r="T7935" s="178"/>
      <c r="U7935" s="38"/>
      <c r="AA7935" s="9"/>
      <c r="AB7935" s="366"/>
    </row>
    <row r="7936" spans="15:28">
      <c r="O7936" s="177"/>
      <c r="P7936" s="38"/>
      <c r="Q7936" s="38"/>
      <c r="R7936" s="178"/>
      <c r="S7936" s="38"/>
      <c r="T7936" s="178"/>
      <c r="U7936" s="38"/>
      <c r="AA7936" s="9"/>
      <c r="AB7936" s="366"/>
    </row>
    <row r="7937" spans="15:28">
      <c r="O7937" s="177"/>
      <c r="P7937" s="38"/>
      <c r="Q7937" s="38"/>
      <c r="R7937" s="178"/>
      <c r="S7937" s="38"/>
      <c r="T7937" s="178"/>
      <c r="U7937" s="38"/>
      <c r="AA7937" s="9"/>
      <c r="AB7937" s="366"/>
    </row>
    <row r="7938" spans="15:28">
      <c r="O7938" s="177"/>
      <c r="P7938" s="38"/>
      <c r="Q7938" s="38"/>
      <c r="R7938" s="178"/>
      <c r="S7938" s="38"/>
      <c r="T7938" s="178"/>
      <c r="U7938" s="38"/>
      <c r="AA7938" s="9"/>
      <c r="AB7938" s="366"/>
    </row>
    <row r="7939" spans="15:28">
      <c r="O7939" s="177"/>
      <c r="P7939" s="38"/>
      <c r="Q7939" s="38"/>
      <c r="R7939" s="178"/>
      <c r="S7939" s="38"/>
      <c r="T7939" s="178"/>
      <c r="U7939" s="38"/>
      <c r="AA7939" s="9"/>
      <c r="AB7939" s="366"/>
    </row>
    <row r="7940" spans="15:28">
      <c r="O7940" s="177"/>
      <c r="P7940" s="38"/>
      <c r="Q7940" s="38"/>
      <c r="R7940" s="178"/>
      <c r="S7940" s="38"/>
      <c r="T7940" s="178"/>
      <c r="U7940" s="38"/>
      <c r="AA7940" s="9"/>
      <c r="AB7940" s="366"/>
    </row>
    <row r="7941" spans="15:28">
      <c r="O7941" s="177"/>
      <c r="P7941" s="38"/>
      <c r="Q7941" s="38"/>
      <c r="R7941" s="178"/>
      <c r="S7941" s="38"/>
      <c r="T7941" s="178"/>
      <c r="U7941" s="38"/>
      <c r="AA7941" s="9"/>
      <c r="AB7941" s="366"/>
    </row>
    <row r="7942" spans="15:28">
      <c r="O7942" s="177"/>
      <c r="P7942" s="38"/>
      <c r="Q7942" s="38"/>
      <c r="R7942" s="178"/>
      <c r="S7942" s="38"/>
      <c r="T7942" s="178"/>
      <c r="U7942" s="38"/>
      <c r="AA7942" s="9"/>
      <c r="AB7942" s="366"/>
    </row>
    <row r="7943" spans="15:28">
      <c r="O7943" s="177"/>
      <c r="P7943" s="38"/>
      <c r="Q7943" s="38"/>
      <c r="R7943" s="178"/>
      <c r="S7943" s="38"/>
      <c r="T7943" s="178"/>
      <c r="U7943" s="38"/>
      <c r="AA7943" s="9"/>
      <c r="AB7943" s="366"/>
    </row>
    <row r="7944" spans="15:28">
      <c r="O7944" s="177"/>
      <c r="P7944" s="38"/>
      <c r="Q7944" s="38"/>
      <c r="R7944" s="178"/>
      <c r="S7944" s="38"/>
      <c r="T7944" s="178"/>
      <c r="U7944" s="38"/>
      <c r="AA7944" s="9"/>
      <c r="AB7944" s="366"/>
    </row>
    <row r="7945" spans="15:28">
      <c r="O7945" s="177"/>
      <c r="P7945" s="38"/>
      <c r="Q7945" s="38"/>
      <c r="R7945" s="178"/>
      <c r="S7945" s="38"/>
      <c r="T7945" s="178"/>
      <c r="U7945" s="38"/>
      <c r="AA7945" s="9"/>
      <c r="AB7945" s="366"/>
    </row>
    <row r="7946" spans="15:28">
      <c r="O7946" s="177"/>
      <c r="P7946" s="38"/>
      <c r="Q7946" s="38"/>
      <c r="R7946" s="178"/>
      <c r="S7946" s="38"/>
      <c r="T7946" s="178"/>
      <c r="U7946" s="38"/>
      <c r="AA7946" s="9"/>
      <c r="AB7946" s="366"/>
    </row>
    <row r="7947" spans="15:28">
      <c r="O7947" s="177"/>
      <c r="P7947" s="38"/>
      <c r="Q7947" s="38"/>
      <c r="R7947" s="178"/>
      <c r="S7947" s="38"/>
      <c r="T7947" s="178"/>
      <c r="U7947" s="38"/>
      <c r="AA7947" s="9"/>
      <c r="AB7947" s="366"/>
    </row>
    <row r="7948" spans="15:28">
      <c r="O7948" s="177"/>
      <c r="P7948" s="38"/>
      <c r="Q7948" s="38"/>
      <c r="R7948" s="178"/>
      <c r="S7948" s="38"/>
      <c r="T7948" s="178"/>
      <c r="U7948" s="38"/>
      <c r="AA7948" s="9"/>
      <c r="AB7948" s="366"/>
    </row>
    <row r="7949" spans="15:28">
      <c r="O7949" s="177"/>
      <c r="P7949" s="38"/>
      <c r="Q7949" s="38"/>
      <c r="R7949" s="178"/>
      <c r="S7949" s="38"/>
      <c r="T7949" s="178"/>
      <c r="U7949" s="38"/>
      <c r="AA7949" s="9"/>
      <c r="AB7949" s="366"/>
    </row>
    <row r="7950" spans="15:28">
      <c r="O7950" s="177"/>
      <c r="P7950" s="38"/>
      <c r="Q7950" s="38"/>
      <c r="R7950" s="178"/>
      <c r="S7950" s="38"/>
      <c r="T7950" s="178"/>
      <c r="U7950" s="38"/>
      <c r="AA7950" s="9"/>
      <c r="AB7950" s="366"/>
    </row>
    <row r="7951" spans="15:28">
      <c r="O7951" s="177"/>
      <c r="P7951" s="38"/>
      <c r="Q7951" s="38"/>
      <c r="R7951" s="178"/>
      <c r="S7951" s="38"/>
      <c r="T7951" s="178"/>
      <c r="U7951" s="38"/>
      <c r="AA7951" s="9"/>
      <c r="AB7951" s="366"/>
    </row>
    <row r="7952" spans="15:28">
      <c r="O7952" s="177"/>
      <c r="P7952" s="38"/>
      <c r="Q7952" s="38"/>
      <c r="R7952" s="178"/>
      <c r="S7952" s="38"/>
      <c r="T7952" s="178"/>
      <c r="U7952" s="38"/>
      <c r="AA7952" s="9"/>
      <c r="AB7952" s="366"/>
    </row>
    <row r="7953" spans="15:28">
      <c r="O7953" s="177"/>
      <c r="P7953" s="38"/>
      <c r="Q7953" s="38"/>
      <c r="R7953" s="178"/>
      <c r="S7953" s="38"/>
      <c r="T7953" s="178"/>
      <c r="U7953" s="38"/>
      <c r="AA7953" s="9"/>
      <c r="AB7953" s="366"/>
    </row>
    <row r="7954" spans="15:28">
      <c r="O7954" s="177"/>
      <c r="P7954" s="38"/>
      <c r="Q7954" s="38"/>
      <c r="R7954" s="178"/>
      <c r="S7954" s="38"/>
      <c r="T7954" s="178"/>
      <c r="U7954" s="38"/>
      <c r="AA7954" s="9"/>
      <c r="AB7954" s="366"/>
    </row>
    <row r="7955" spans="15:28">
      <c r="O7955" s="177"/>
      <c r="P7955" s="38"/>
      <c r="Q7955" s="38"/>
      <c r="R7955" s="178"/>
      <c r="S7955" s="38"/>
      <c r="T7955" s="178"/>
      <c r="U7955" s="38"/>
      <c r="AA7955" s="9"/>
      <c r="AB7955" s="366"/>
    </row>
    <row r="7956" spans="15:28">
      <c r="O7956" s="177"/>
      <c r="P7956" s="38"/>
      <c r="Q7956" s="38"/>
      <c r="R7956" s="178"/>
      <c r="S7956" s="38"/>
      <c r="T7956" s="178"/>
      <c r="U7956" s="38"/>
      <c r="AA7956" s="9"/>
      <c r="AB7956" s="366"/>
    </row>
    <row r="7957" spans="15:28">
      <c r="O7957" s="177"/>
      <c r="P7957" s="38"/>
      <c r="Q7957" s="38"/>
      <c r="R7957" s="178"/>
      <c r="S7957" s="38"/>
      <c r="T7957" s="178"/>
      <c r="U7957" s="38"/>
      <c r="AA7957" s="9"/>
      <c r="AB7957" s="366"/>
    </row>
    <row r="7958" spans="15:28">
      <c r="O7958" s="177"/>
      <c r="P7958" s="38"/>
      <c r="Q7958" s="38"/>
      <c r="R7958" s="178"/>
      <c r="S7958" s="38"/>
      <c r="T7958" s="178"/>
      <c r="U7958" s="38"/>
      <c r="AA7958" s="9"/>
      <c r="AB7958" s="366"/>
    </row>
    <row r="7959" spans="15:28">
      <c r="O7959" s="177"/>
      <c r="P7959" s="38"/>
      <c r="Q7959" s="38"/>
      <c r="R7959" s="178"/>
      <c r="S7959" s="38"/>
      <c r="T7959" s="178"/>
      <c r="U7959" s="38"/>
      <c r="AA7959" s="9"/>
      <c r="AB7959" s="366"/>
    </row>
    <row r="7960" spans="15:28">
      <c r="O7960" s="177"/>
      <c r="P7960" s="38"/>
      <c r="Q7960" s="38"/>
      <c r="R7960" s="178"/>
      <c r="S7960" s="38"/>
      <c r="T7960" s="178"/>
      <c r="U7960" s="38"/>
      <c r="AA7960" s="9"/>
      <c r="AB7960" s="366"/>
    </row>
    <row r="7961" spans="15:28">
      <c r="O7961" s="177"/>
      <c r="P7961" s="38"/>
      <c r="Q7961" s="38"/>
      <c r="R7961" s="178"/>
      <c r="S7961" s="38"/>
      <c r="T7961" s="178"/>
      <c r="U7961" s="38"/>
      <c r="AA7961" s="9"/>
      <c r="AB7961" s="366"/>
    </row>
    <row r="7962" spans="15:28">
      <c r="O7962" s="177"/>
      <c r="P7962" s="38"/>
      <c r="Q7962" s="38"/>
      <c r="R7962" s="178"/>
      <c r="S7962" s="38"/>
      <c r="T7962" s="178"/>
      <c r="U7962" s="38"/>
      <c r="AA7962" s="9"/>
      <c r="AB7962" s="366"/>
    </row>
    <row r="7963" spans="15:28">
      <c r="O7963" s="177"/>
      <c r="P7963" s="38"/>
      <c r="Q7963" s="38"/>
      <c r="R7963" s="178"/>
      <c r="S7963" s="38"/>
      <c r="T7963" s="178"/>
      <c r="U7963" s="38"/>
      <c r="AA7963" s="9"/>
      <c r="AB7963" s="366"/>
    </row>
    <row r="7964" spans="15:28">
      <c r="O7964" s="177"/>
      <c r="P7964" s="38"/>
      <c r="Q7964" s="38"/>
      <c r="R7964" s="178"/>
      <c r="S7964" s="38"/>
      <c r="T7964" s="178"/>
      <c r="U7964" s="38"/>
      <c r="AA7964" s="9"/>
      <c r="AB7964" s="366"/>
    </row>
    <row r="7965" spans="15:28">
      <c r="O7965" s="177"/>
      <c r="P7965" s="38"/>
      <c r="Q7965" s="38"/>
      <c r="R7965" s="178"/>
      <c r="S7965" s="38"/>
      <c r="T7965" s="178"/>
      <c r="U7965" s="38"/>
      <c r="AA7965" s="9"/>
      <c r="AB7965" s="366"/>
    </row>
    <row r="7966" spans="15:28">
      <c r="O7966" s="177"/>
      <c r="P7966" s="38"/>
      <c r="Q7966" s="38"/>
      <c r="R7966" s="178"/>
      <c r="S7966" s="38"/>
      <c r="T7966" s="178"/>
      <c r="U7966" s="38"/>
      <c r="AA7966" s="9"/>
      <c r="AB7966" s="366"/>
    </row>
    <row r="7967" spans="15:28">
      <c r="O7967" s="177"/>
      <c r="P7967" s="38"/>
      <c r="Q7967" s="38"/>
      <c r="R7967" s="178"/>
      <c r="S7967" s="38"/>
      <c r="T7967" s="178"/>
      <c r="U7967" s="38"/>
      <c r="AA7967" s="9"/>
      <c r="AB7967" s="366"/>
    </row>
    <row r="7968" spans="15:28">
      <c r="O7968" s="177"/>
      <c r="P7968" s="38"/>
      <c r="Q7968" s="38"/>
      <c r="R7968" s="178"/>
      <c r="S7968" s="38"/>
      <c r="T7968" s="178"/>
      <c r="U7968" s="38"/>
      <c r="AA7968" s="9"/>
      <c r="AB7968" s="366"/>
    </row>
    <row r="7969" spans="15:28">
      <c r="O7969" s="177"/>
      <c r="P7969" s="38"/>
      <c r="Q7969" s="38"/>
      <c r="R7969" s="178"/>
      <c r="S7969" s="38"/>
      <c r="T7969" s="178"/>
      <c r="U7969" s="38"/>
      <c r="AA7969" s="9"/>
      <c r="AB7969" s="366"/>
    </row>
    <row r="7970" spans="15:28">
      <c r="O7970" s="177"/>
      <c r="P7970" s="38"/>
      <c r="Q7970" s="38"/>
      <c r="R7970" s="178"/>
      <c r="S7970" s="38"/>
      <c r="T7970" s="178"/>
      <c r="U7970" s="38"/>
      <c r="AA7970" s="9"/>
      <c r="AB7970" s="366"/>
    </row>
    <row r="7971" spans="15:28">
      <c r="O7971" s="177"/>
      <c r="P7971" s="38"/>
      <c r="Q7971" s="38"/>
      <c r="R7971" s="178"/>
      <c r="S7971" s="38"/>
      <c r="T7971" s="178"/>
      <c r="U7971" s="38"/>
      <c r="AA7971" s="9"/>
      <c r="AB7971" s="366"/>
    </row>
    <row r="7972" spans="15:28">
      <c r="O7972" s="177"/>
      <c r="P7972" s="38"/>
      <c r="Q7972" s="38"/>
      <c r="R7972" s="178"/>
      <c r="S7972" s="38"/>
      <c r="T7972" s="178"/>
      <c r="U7972" s="38"/>
      <c r="AA7972" s="9"/>
      <c r="AB7972" s="366"/>
    </row>
    <row r="7973" spans="15:28">
      <c r="O7973" s="177"/>
      <c r="P7973" s="38"/>
      <c r="Q7973" s="38"/>
      <c r="R7973" s="178"/>
      <c r="S7973" s="38"/>
      <c r="T7973" s="178"/>
      <c r="U7973" s="38"/>
      <c r="AA7973" s="9"/>
      <c r="AB7973" s="366"/>
    </row>
    <row r="7974" spans="15:28">
      <c r="O7974" s="177"/>
      <c r="P7974" s="38"/>
      <c r="Q7974" s="38"/>
      <c r="R7974" s="178"/>
      <c r="S7974" s="38"/>
      <c r="T7974" s="178"/>
      <c r="U7974" s="38"/>
      <c r="AA7974" s="9"/>
      <c r="AB7974" s="366"/>
    </row>
    <row r="7975" spans="15:28">
      <c r="O7975" s="177"/>
      <c r="P7975" s="38"/>
      <c r="Q7975" s="38"/>
      <c r="R7975" s="178"/>
      <c r="S7975" s="38"/>
      <c r="T7975" s="178"/>
      <c r="U7975" s="38"/>
      <c r="AA7975" s="9"/>
      <c r="AB7975" s="366"/>
    </row>
    <row r="7976" spans="15:28">
      <c r="O7976" s="177"/>
      <c r="P7976" s="38"/>
      <c r="Q7976" s="38"/>
      <c r="R7976" s="178"/>
      <c r="S7976" s="38"/>
      <c r="T7976" s="178"/>
      <c r="U7976" s="38"/>
      <c r="AA7976" s="9"/>
      <c r="AB7976" s="366"/>
    </row>
    <row r="7977" spans="15:28">
      <c r="O7977" s="177"/>
      <c r="P7977" s="38"/>
      <c r="Q7977" s="38"/>
      <c r="R7977" s="178"/>
      <c r="S7977" s="38"/>
      <c r="T7977" s="178"/>
      <c r="U7977" s="38"/>
      <c r="AA7977" s="9"/>
      <c r="AB7977" s="366"/>
    </row>
    <row r="7978" spans="15:28">
      <c r="O7978" s="177"/>
      <c r="P7978" s="38"/>
      <c r="Q7978" s="38"/>
      <c r="R7978" s="178"/>
      <c r="S7978" s="38"/>
      <c r="T7978" s="178"/>
      <c r="U7978" s="38"/>
      <c r="AA7978" s="9"/>
      <c r="AB7978" s="366"/>
    </row>
    <row r="7979" spans="15:28">
      <c r="O7979" s="177"/>
      <c r="P7979" s="38"/>
      <c r="Q7979" s="38"/>
      <c r="R7979" s="178"/>
      <c r="S7979" s="38"/>
      <c r="T7979" s="178"/>
      <c r="U7979" s="38"/>
      <c r="AA7979" s="9"/>
      <c r="AB7979" s="366"/>
    </row>
    <row r="7980" spans="15:28">
      <c r="O7980" s="177"/>
      <c r="P7980" s="38"/>
      <c r="Q7980" s="38"/>
      <c r="R7980" s="178"/>
      <c r="S7980" s="38"/>
      <c r="T7980" s="178"/>
      <c r="U7980" s="38"/>
      <c r="AA7980" s="9"/>
      <c r="AB7980" s="366"/>
    </row>
    <row r="7981" spans="15:28">
      <c r="O7981" s="177"/>
      <c r="P7981" s="38"/>
      <c r="Q7981" s="38"/>
      <c r="R7981" s="178"/>
      <c r="S7981" s="38"/>
      <c r="T7981" s="178"/>
      <c r="U7981" s="38"/>
      <c r="AA7981" s="9"/>
      <c r="AB7981" s="366"/>
    </row>
    <row r="7982" spans="15:28">
      <c r="O7982" s="177"/>
      <c r="P7982" s="38"/>
      <c r="Q7982" s="38"/>
      <c r="R7982" s="178"/>
      <c r="S7982" s="38"/>
      <c r="T7982" s="178"/>
      <c r="U7982" s="38"/>
      <c r="AA7982" s="9"/>
      <c r="AB7982" s="366"/>
    </row>
    <row r="7983" spans="15:28">
      <c r="O7983" s="177"/>
      <c r="P7983" s="38"/>
      <c r="Q7983" s="38"/>
      <c r="R7983" s="178"/>
      <c r="S7983" s="38"/>
      <c r="T7983" s="178"/>
      <c r="U7983" s="38"/>
      <c r="AA7983" s="9"/>
      <c r="AB7983" s="366"/>
    </row>
    <row r="7984" spans="15:28">
      <c r="O7984" s="177"/>
      <c r="P7984" s="38"/>
      <c r="Q7984" s="38"/>
      <c r="R7984" s="178"/>
      <c r="S7984" s="38"/>
      <c r="T7984" s="178"/>
      <c r="U7984" s="38"/>
      <c r="AA7984" s="9"/>
      <c r="AB7984" s="366"/>
    </row>
    <row r="7985" spans="15:28">
      <c r="O7985" s="177"/>
      <c r="P7985" s="38"/>
      <c r="Q7985" s="38"/>
      <c r="R7985" s="178"/>
      <c r="S7985" s="38"/>
      <c r="T7985" s="178"/>
      <c r="U7985" s="38"/>
      <c r="AA7985" s="9"/>
      <c r="AB7985" s="366"/>
    </row>
    <row r="7986" spans="15:28">
      <c r="O7986" s="177"/>
      <c r="P7986" s="38"/>
      <c r="Q7986" s="38"/>
      <c r="R7986" s="178"/>
      <c r="S7986" s="38"/>
      <c r="T7986" s="178"/>
      <c r="U7986" s="38"/>
      <c r="AA7986" s="9"/>
      <c r="AB7986" s="366"/>
    </row>
    <row r="7987" spans="15:28">
      <c r="O7987" s="177"/>
      <c r="P7987" s="38"/>
      <c r="Q7987" s="38"/>
      <c r="R7987" s="178"/>
      <c r="S7987" s="38"/>
      <c r="T7987" s="178"/>
      <c r="U7987" s="38"/>
      <c r="AA7987" s="9"/>
      <c r="AB7987" s="366"/>
    </row>
    <row r="7988" spans="15:28">
      <c r="O7988" s="177"/>
      <c r="P7988" s="38"/>
      <c r="Q7988" s="38"/>
      <c r="R7988" s="178"/>
      <c r="S7988" s="38"/>
      <c r="T7988" s="178"/>
      <c r="U7988" s="38"/>
      <c r="AA7988" s="9"/>
      <c r="AB7988" s="366"/>
    </row>
    <row r="7989" spans="15:28">
      <c r="O7989" s="177"/>
      <c r="P7989" s="38"/>
      <c r="Q7989" s="38"/>
      <c r="R7989" s="178"/>
      <c r="S7989" s="38"/>
      <c r="T7989" s="178"/>
      <c r="U7989" s="38"/>
      <c r="AA7989" s="9"/>
      <c r="AB7989" s="366"/>
    </row>
    <row r="7990" spans="15:28">
      <c r="O7990" s="177"/>
      <c r="P7990" s="38"/>
      <c r="Q7990" s="38"/>
      <c r="R7990" s="178"/>
      <c r="S7990" s="38"/>
      <c r="T7990" s="178"/>
      <c r="U7990" s="38"/>
      <c r="AA7990" s="9"/>
      <c r="AB7990" s="366"/>
    </row>
    <row r="7991" spans="15:28">
      <c r="O7991" s="177"/>
      <c r="P7991" s="38"/>
      <c r="Q7991" s="38"/>
      <c r="R7991" s="178"/>
      <c r="S7991" s="38"/>
      <c r="T7991" s="178"/>
      <c r="U7991" s="38"/>
      <c r="AA7991" s="9"/>
      <c r="AB7991" s="366"/>
    </row>
    <row r="7992" spans="15:28">
      <c r="O7992" s="177"/>
      <c r="P7992" s="38"/>
      <c r="Q7992" s="38"/>
      <c r="R7992" s="178"/>
      <c r="S7992" s="38"/>
      <c r="T7992" s="178"/>
      <c r="U7992" s="38"/>
      <c r="AA7992" s="9"/>
      <c r="AB7992" s="366"/>
    </row>
    <row r="7993" spans="15:28">
      <c r="O7993" s="177"/>
      <c r="P7993" s="38"/>
      <c r="Q7993" s="38"/>
      <c r="R7993" s="178"/>
      <c r="S7993" s="38"/>
      <c r="T7993" s="178"/>
      <c r="U7993" s="38"/>
      <c r="AA7993" s="9"/>
      <c r="AB7993" s="366"/>
    </row>
    <row r="7994" spans="15:28">
      <c r="O7994" s="177"/>
      <c r="P7994" s="38"/>
      <c r="Q7994" s="38"/>
      <c r="R7994" s="178"/>
      <c r="S7994" s="38"/>
      <c r="T7994" s="178"/>
      <c r="U7994" s="38"/>
      <c r="AA7994" s="9"/>
      <c r="AB7994" s="366"/>
    </row>
    <row r="7995" spans="15:28">
      <c r="O7995" s="177"/>
      <c r="P7995" s="38"/>
      <c r="Q7995" s="38"/>
      <c r="R7995" s="178"/>
      <c r="S7995" s="38"/>
      <c r="T7995" s="178"/>
      <c r="U7995" s="38"/>
      <c r="AA7995" s="9"/>
      <c r="AB7995" s="366"/>
    </row>
    <row r="7996" spans="15:28">
      <c r="O7996" s="177"/>
      <c r="P7996" s="38"/>
      <c r="Q7996" s="38"/>
      <c r="R7996" s="178"/>
      <c r="S7996" s="38"/>
      <c r="T7996" s="178"/>
      <c r="U7996" s="38"/>
      <c r="AA7996" s="9"/>
      <c r="AB7996" s="366"/>
    </row>
    <row r="7997" spans="15:28">
      <c r="O7997" s="177"/>
      <c r="P7997" s="38"/>
      <c r="Q7997" s="38"/>
      <c r="R7997" s="178"/>
      <c r="S7997" s="38"/>
      <c r="T7997" s="178"/>
      <c r="U7997" s="38"/>
      <c r="AA7997" s="9"/>
      <c r="AB7997" s="366"/>
    </row>
    <row r="7998" spans="15:28">
      <c r="O7998" s="177"/>
      <c r="P7998" s="38"/>
      <c r="Q7998" s="38"/>
      <c r="R7998" s="178"/>
      <c r="S7998" s="38"/>
      <c r="T7998" s="178"/>
      <c r="U7998" s="38"/>
      <c r="AA7998" s="9"/>
      <c r="AB7998" s="366"/>
    </row>
    <row r="7999" spans="15:28">
      <c r="O7999" s="177"/>
      <c r="P7999" s="38"/>
      <c r="Q7999" s="38"/>
      <c r="R7999" s="178"/>
      <c r="S7999" s="38"/>
      <c r="T7999" s="178"/>
      <c r="U7999" s="38"/>
      <c r="AA7999" s="9"/>
      <c r="AB7999" s="366"/>
    </row>
    <row r="8000" spans="15:28">
      <c r="O8000" s="177"/>
      <c r="P8000" s="38"/>
      <c r="Q8000" s="38"/>
      <c r="R8000" s="178"/>
      <c r="S8000" s="38"/>
      <c r="T8000" s="178"/>
      <c r="U8000" s="38"/>
      <c r="AA8000" s="9"/>
      <c r="AB8000" s="366"/>
    </row>
    <row r="8001" spans="15:28">
      <c r="O8001" s="177"/>
      <c r="P8001" s="38"/>
      <c r="Q8001" s="38"/>
      <c r="R8001" s="178"/>
      <c r="S8001" s="38"/>
      <c r="T8001" s="178"/>
      <c r="U8001" s="38"/>
      <c r="AA8001" s="9"/>
      <c r="AB8001" s="366"/>
    </row>
    <row r="8002" spans="15:28">
      <c r="O8002" s="177"/>
      <c r="P8002" s="38"/>
      <c r="Q8002" s="38"/>
      <c r="R8002" s="178"/>
      <c r="S8002" s="38"/>
      <c r="T8002" s="178"/>
      <c r="U8002" s="38"/>
      <c r="AA8002" s="9"/>
      <c r="AB8002" s="366"/>
    </row>
    <row r="8003" spans="15:28">
      <c r="O8003" s="177"/>
      <c r="P8003" s="38"/>
      <c r="Q8003" s="38"/>
      <c r="R8003" s="178"/>
      <c r="S8003" s="38"/>
      <c r="T8003" s="178"/>
      <c r="U8003" s="38"/>
      <c r="AA8003" s="9"/>
      <c r="AB8003" s="366"/>
    </row>
    <row r="8004" spans="15:28">
      <c r="O8004" s="177"/>
      <c r="P8004" s="38"/>
      <c r="Q8004" s="38"/>
      <c r="R8004" s="178"/>
      <c r="S8004" s="38"/>
      <c r="T8004" s="178"/>
      <c r="U8004" s="38"/>
      <c r="AA8004" s="9"/>
      <c r="AB8004" s="366"/>
    </row>
    <row r="8005" spans="15:28">
      <c r="O8005" s="177"/>
      <c r="P8005" s="38"/>
      <c r="Q8005" s="38"/>
      <c r="R8005" s="178"/>
      <c r="S8005" s="38"/>
      <c r="T8005" s="178"/>
      <c r="U8005" s="38"/>
      <c r="AA8005" s="9"/>
      <c r="AB8005" s="366"/>
    </row>
    <row r="8006" spans="15:28">
      <c r="O8006" s="177"/>
      <c r="P8006" s="38"/>
      <c r="Q8006" s="38"/>
      <c r="R8006" s="178"/>
      <c r="S8006" s="38"/>
      <c r="T8006" s="178"/>
      <c r="U8006" s="38"/>
      <c r="AA8006" s="9"/>
      <c r="AB8006" s="366"/>
    </row>
    <row r="8007" spans="15:28">
      <c r="O8007" s="177"/>
      <c r="P8007" s="38"/>
      <c r="Q8007" s="38"/>
      <c r="R8007" s="178"/>
      <c r="S8007" s="38"/>
      <c r="T8007" s="178"/>
      <c r="U8007" s="38"/>
      <c r="AA8007" s="9"/>
      <c r="AB8007" s="366"/>
    </row>
    <row r="8008" spans="15:28">
      <c r="O8008" s="177"/>
      <c r="P8008" s="38"/>
      <c r="Q8008" s="38"/>
      <c r="R8008" s="178"/>
      <c r="S8008" s="38"/>
      <c r="T8008" s="178"/>
      <c r="U8008" s="38"/>
      <c r="AA8008" s="9"/>
      <c r="AB8008" s="366"/>
    </row>
    <row r="8009" spans="15:28">
      <c r="O8009" s="177"/>
      <c r="P8009" s="38"/>
      <c r="Q8009" s="38"/>
      <c r="R8009" s="178"/>
      <c r="S8009" s="38"/>
      <c r="T8009" s="178"/>
      <c r="U8009" s="38"/>
      <c r="AA8009" s="9"/>
      <c r="AB8009" s="366"/>
    </row>
    <row r="8010" spans="15:28">
      <c r="O8010" s="177"/>
      <c r="P8010" s="38"/>
      <c r="Q8010" s="38"/>
      <c r="R8010" s="178"/>
      <c r="S8010" s="38"/>
      <c r="T8010" s="178"/>
      <c r="U8010" s="38"/>
      <c r="AA8010" s="9"/>
      <c r="AB8010" s="366"/>
    </row>
    <row r="8011" spans="15:28">
      <c r="O8011" s="177"/>
      <c r="P8011" s="38"/>
      <c r="Q8011" s="38"/>
      <c r="R8011" s="178"/>
      <c r="S8011" s="38"/>
      <c r="T8011" s="178"/>
      <c r="U8011" s="38"/>
      <c r="AA8011" s="9"/>
      <c r="AB8011" s="366"/>
    </row>
    <row r="8012" spans="15:28">
      <c r="O8012" s="177"/>
      <c r="P8012" s="38"/>
      <c r="Q8012" s="38"/>
      <c r="R8012" s="178"/>
      <c r="S8012" s="38"/>
      <c r="T8012" s="178"/>
      <c r="U8012" s="38"/>
      <c r="AA8012" s="9"/>
      <c r="AB8012" s="366"/>
    </row>
    <row r="8013" spans="15:28">
      <c r="O8013" s="177"/>
      <c r="P8013" s="38"/>
      <c r="Q8013" s="38"/>
      <c r="R8013" s="178"/>
      <c r="S8013" s="38"/>
      <c r="T8013" s="178"/>
      <c r="U8013" s="38"/>
      <c r="AA8013" s="9"/>
      <c r="AB8013" s="366"/>
    </row>
    <row r="8014" spans="15:28">
      <c r="O8014" s="177"/>
      <c r="P8014" s="38"/>
      <c r="Q8014" s="38"/>
      <c r="R8014" s="178"/>
      <c r="S8014" s="38"/>
      <c r="T8014" s="178"/>
      <c r="U8014" s="38"/>
      <c r="AA8014" s="9"/>
      <c r="AB8014" s="366"/>
    </row>
    <row r="8015" spans="15:28">
      <c r="O8015" s="177"/>
      <c r="P8015" s="38"/>
      <c r="Q8015" s="38"/>
      <c r="R8015" s="178"/>
      <c r="S8015" s="38"/>
      <c r="T8015" s="178"/>
      <c r="U8015" s="38"/>
      <c r="AA8015" s="9"/>
      <c r="AB8015" s="366"/>
    </row>
    <row r="8016" spans="15:28">
      <c r="O8016" s="177"/>
      <c r="P8016" s="38"/>
      <c r="Q8016" s="38"/>
      <c r="R8016" s="178"/>
      <c r="S8016" s="38"/>
      <c r="T8016" s="178"/>
      <c r="U8016" s="38"/>
      <c r="AA8016" s="9"/>
      <c r="AB8016" s="366"/>
    </row>
    <row r="8017" spans="15:28">
      <c r="O8017" s="177"/>
      <c r="P8017" s="38"/>
      <c r="Q8017" s="38"/>
      <c r="R8017" s="178"/>
      <c r="S8017" s="38"/>
      <c r="T8017" s="178"/>
      <c r="U8017" s="38"/>
      <c r="AA8017" s="9"/>
      <c r="AB8017" s="366"/>
    </row>
    <row r="8018" spans="15:28">
      <c r="O8018" s="177"/>
      <c r="P8018" s="38"/>
      <c r="Q8018" s="38"/>
      <c r="R8018" s="178"/>
      <c r="S8018" s="38"/>
      <c r="T8018" s="178"/>
      <c r="U8018" s="38"/>
      <c r="AA8018" s="9"/>
      <c r="AB8018" s="366"/>
    </row>
    <row r="8019" spans="15:28">
      <c r="O8019" s="177"/>
      <c r="P8019" s="38"/>
      <c r="Q8019" s="38"/>
      <c r="R8019" s="178"/>
      <c r="S8019" s="38"/>
      <c r="T8019" s="178"/>
      <c r="U8019" s="38"/>
      <c r="AA8019" s="9"/>
      <c r="AB8019" s="366"/>
    </row>
    <row r="8020" spans="15:28">
      <c r="O8020" s="177"/>
      <c r="P8020" s="38"/>
      <c r="Q8020" s="38"/>
      <c r="R8020" s="178"/>
      <c r="S8020" s="38"/>
      <c r="T8020" s="178"/>
      <c r="U8020" s="38"/>
      <c r="AA8020" s="9"/>
      <c r="AB8020" s="366"/>
    </row>
    <row r="8021" spans="15:28">
      <c r="O8021" s="177"/>
      <c r="P8021" s="38"/>
      <c r="Q8021" s="38"/>
      <c r="R8021" s="178"/>
      <c r="S8021" s="38"/>
      <c r="T8021" s="178"/>
      <c r="U8021" s="38"/>
      <c r="AA8021" s="9"/>
      <c r="AB8021" s="366"/>
    </row>
    <row r="8022" spans="15:28">
      <c r="O8022" s="177"/>
      <c r="P8022" s="38"/>
      <c r="Q8022" s="38"/>
      <c r="R8022" s="178"/>
      <c r="S8022" s="38"/>
      <c r="T8022" s="178"/>
      <c r="U8022" s="38"/>
      <c r="AA8022" s="9"/>
      <c r="AB8022" s="366"/>
    </row>
    <row r="8023" spans="15:28">
      <c r="O8023" s="177"/>
      <c r="P8023" s="38"/>
      <c r="Q8023" s="38"/>
      <c r="R8023" s="178"/>
      <c r="S8023" s="38"/>
      <c r="T8023" s="178"/>
      <c r="U8023" s="38"/>
      <c r="AA8023" s="9"/>
      <c r="AB8023" s="366"/>
    </row>
    <row r="8024" spans="15:28">
      <c r="O8024" s="177"/>
      <c r="P8024" s="38"/>
      <c r="Q8024" s="38"/>
      <c r="R8024" s="178"/>
      <c r="S8024" s="38"/>
      <c r="T8024" s="178"/>
      <c r="U8024" s="38"/>
      <c r="AA8024" s="9"/>
      <c r="AB8024" s="366"/>
    </row>
    <row r="8025" spans="15:28">
      <c r="O8025" s="177"/>
      <c r="P8025" s="38"/>
      <c r="Q8025" s="38"/>
      <c r="R8025" s="178"/>
      <c r="S8025" s="38"/>
      <c r="T8025" s="178"/>
      <c r="U8025" s="38"/>
      <c r="AA8025" s="9"/>
      <c r="AB8025" s="366"/>
    </row>
    <row r="8026" spans="15:28">
      <c r="O8026" s="177"/>
      <c r="P8026" s="38"/>
      <c r="Q8026" s="38"/>
      <c r="R8026" s="178"/>
      <c r="S8026" s="38"/>
      <c r="T8026" s="178"/>
      <c r="U8026" s="38"/>
      <c r="AA8026" s="9"/>
      <c r="AB8026" s="366"/>
    </row>
    <row r="8027" spans="15:28">
      <c r="O8027" s="177"/>
      <c r="P8027" s="38"/>
      <c r="Q8027" s="38"/>
      <c r="R8027" s="178"/>
      <c r="S8027" s="38"/>
      <c r="T8027" s="178"/>
      <c r="U8027" s="38"/>
      <c r="AA8027" s="9"/>
      <c r="AB8027" s="366"/>
    </row>
    <row r="8028" spans="15:28">
      <c r="O8028" s="177"/>
      <c r="P8028" s="38"/>
      <c r="Q8028" s="38"/>
      <c r="R8028" s="178"/>
      <c r="S8028" s="38"/>
      <c r="T8028" s="178"/>
      <c r="U8028" s="38"/>
      <c r="AA8028" s="9"/>
      <c r="AB8028" s="366"/>
    </row>
    <row r="8029" spans="15:28">
      <c r="O8029" s="177"/>
      <c r="P8029" s="38"/>
      <c r="Q8029" s="38"/>
      <c r="R8029" s="178"/>
      <c r="S8029" s="38"/>
      <c r="T8029" s="178"/>
      <c r="U8029" s="38"/>
      <c r="AA8029" s="9"/>
      <c r="AB8029" s="366"/>
    </row>
    <row r="8030" spans="15:28">
      <c r="O8030" s="177"/>
      <c r="P8030" s="38"/>
      <c r="Q8030" s="38"/>
      <c r="R8030" s="178"/>
      <c r="S8030" s="38"/>
      <c r="T8030" s="178"/>
      <c r="U8030" s="38"/>
      <c r="AA8030" s="9"/>
      <c r="AB8030" s="366"/>
    </row>
    <row r="8031" spans="15:28">
      <c r="O8031" s="177"/>
      <c r="P8031" s="38"/>
      <c r="Q8031" s="38"/>
      <c r="R8031" s="178"/>
      <c r="S8031" s="38"/>
      <c r="T8031" s="178"/>
      <c r="U8031" s="38"/>
      <c r="AA8031" s="9"/>
      <c r="AB8031" s="366"/>
    </row>
    <row r="8032" spans="15:28">
      <c r="O8032" s="177"/>
      <c r="P8032" s="38"/>
      <c r="Q8032" s="38"/>
      <c r="R8032" s="178"/>
      <c r="S8032" s="38"/>
      <c r="T8032" s="178"/>
      <c r="U8032" s="38"/>
      <c r="AA8032" s="9"/>
      <c r="AB8032" s="366"/>
    </row>
    <row r="8033" spans="15:28">
      <c r="O8033" s="177"/>
      <c r="P8033" s="38"/>
      <c r="Q8033" s="38"/>
      <c r="R8033" s="178"/>
      <c r="S8033" s="38"/>
      <c r="T8033" s="178"/>
      <c r="U8033" s="38"/>
      <c r="AA8033" s="9"/>
      <c r="AB8033" s="366"/>
    </row>
    <row r="8034" spans="15:28">
      <c r="O8034" s="177"/>
      <c r="P8034" s="38"/>
      <c r="Q8034" s="38"/>
      <c r="R8034" s="178"/>
      <c r="S8034" s="38"/>
      <c r="T8034" s="178"/>
      <c r="U8034" s="38"/>
      <c r="AA8034" s="9"/>
      <c r="AB8034" s="366"/>
    </row>
    <row r="8035" spans="15:28">
      <c r="O8035" s="177"/>
      <c r="P8035" s="38"/>
      <c r="Q8035" s="38"/>
      <c r="R8035" s="178"/>
      <c r="S8035" s="38"/>
      <c r="T8035" s="178"/>
      <c r="U8035" s="38"/>
      <c r="AA8035" s="9"/>
      <c r="AB8035" s="366"/>
    </row>
    <row r="8036" spans="15:28">
      <c r="O8036" s="177"/>
      <c r="P8036" s="38"/>
      <c r="Q8036" s="38"/>
      <c r="R8036" s="178"/>
      <c r="S8036" s="38"/>
      <c r="T8036" s="178"/>
      <c r="U8036" s="38"/>
      <c r="AA8036" s="9"/>
      <c r="AB8036" s="366"/>
    </row>
    <row r="8037" spans="15:28">
      <c r="O8037" s="177"/>
      <c r="P8037" s="38"/>
      <c r="Q8037" s="38"/>
      <c r="R8037" s="178"/>
      <c r="S8037" s="38"/>
      <c r="T8037" s="178"/>
      <c r="U8037" s="38"/>
      <c r="AA8037" s="9"/>
      <c r="AB8037" s="366"/>
    </row>
    <row r="8038" spans="15:28">
      <c r="O8038" s="177"/>
      <c r="P8038" s="38"/>
      <c r="Q8038" s="38"/>
      <c r="R8038" s="178"/>
      <c r="S8038" s="38"/>
      <c r="T8038" s="178"/>
      <c r="U8038" s="38"/>
      <c r="AA8038" s="9"/>
      <c r="AB8038" s="366"/>
    </row>
    <row r="8039" spans="15:28">
      <c r="O8039" s="177"/>
      <c r="P8039" s="38"/>
      <c r="Q8039" s="38"/>
      <c r="R8039" s="178"/>
      <c r="S8039" s="38"/>
      <c r="T8039" s="178"/>
      <c r="U8039" s="38"/>
      <c r="AA8039" s="9"/>
      <c r="AB8039" s="366"/>
    </row>
    <row r="8040" spans="15:28">
      <c r="O8040" s="177"/>
      <c r="P8040" s="38"/>
      <c r="Q8040" s="38"/>
      <c r="R8040" s="178"/>
      <c r="S8040" s="38"/>
      <c r="T8040" s="178"/>
      <c r="U8040" s="38"/>
      <c r="AA8040" s="9"/>
      <c r="AB8040" s="366"/>
    </row>
    <row r="8041" spans="15:28">
      <c r="O8041" s="177"/>
      <c r="P8041" s="38"/>
      <c r="Q8041" s="38"/>
      <c r="R8041" s="178"/>
      <c r="S8041" s="38"/>
      <c r="T8041" s="178"/>
      <c r="U8041" s="38"/>
      <c r="AA8041" s="9"/>
      <c r="AB8041" s="366"/>
    </row>
    <row r="8042" spans="15:28">
      <c r="O8042" s="177"/>
      <c r="P8042" s="38"/>
      <c r="Q8042" s="38"/>
      <c r="R8042" s="178"/>
      <c r="S8042" s="38"/>
      <c r="T8042" s="178"/>
      <c r="U8042" s="38"/>
      <c r="AA8042" s="9"/>
      <c r="AB8042" s="366"/>
    </row>
    <row r="8043" spans="15:28">
      <c r="O8043" s="177"/>
      <c r="P8043" s="38"/>
      <c r="Q8043" s="38"/>
      <c r="R8043" s="178"/>
      <c r="S8043" s="38"/>
      <c r="T8043" s="178"/>
      <c r="U8043" s="38"/>
      <c r="AA8043" s="9"/>
      <c r="AB8043" s="366"/>
    </row>
    <row r="8044" spans="15:28">
      <c r="O8044" s="177"/>
      <c r="P8044" s="38"/>
      <c r="Q8044" s="38"/>
      <c r="R8044" s="178"/>
      <c r="S8044" s="38"/>
      <c r="T8044" s="178"/>
      <c r="U8044" s="38"/>
      <c r="AA8044" s="9"/>
      <c r="AB8044" s="366"/>
    </row>
    <row r="8045" spans="15:28">
      <c r="O8045" s="177"/>
      <c r="P8045" s="38"/>
      <c r="Q8045" s="38"/>
      <c r="R8045" s="178"/>
      <c r="S8045" s="38"/>
      <c r="T8045" s="178"/>
      <c r="U8045" s="38"/>
      <c r="AA8045" s="9"/>
      <c r="AB8045" s="366"/>
    </row>
    <row r="8046" spans="15:28">
      <c r="O8046" s="177"/>
      <c r="P8046" s="38"/>
      <c r="Q8046" s="38"/>
      <c r="R8046" s="178"/>
      <c r="S8046" s="38"/>
      <c r="T8046" s="178"/>
      <c r="U8046" s="38"/>
      <c r="AA8046" s="9"/>
      <c r="AB8046" s="366"/>
    </row>
    <row r="8047" spans="15:28">
      <c r="O8047" s="177"/>
      <c r="P8047" s="38"/>
      <c r="Q8047" s="38"/>
      <c r="R8047" s="178"/>
      <c r="S8047" s="38"/>
      <c r="T8047" s="178"/>
      <c r="U8047" s="38"/>
      <c r="AA8047" s="9"/>
      <c r="AB8047" s="366"/>
    </row>
    <row r="8048" spans="15:28">
      <c r="O8048" s="177"/>
      <c r="P8048" s="38"/>
      <c r="Q8048" s="38"/>
      <c r="R8048" s="178"/>
      <c r="S8048" s="38"/>
      <c r="T8048" s="178"/>
      <c r="U8048" s="38"/>
      <c r="AA8048" s="9"/>
      <c r="AB8048" s="366"/>
    </row>
    <row r="8049" spans="15:28">
      <c r="O8049" s="177"/>
      <c r="P8049" s="38"/>
      <c r="Q8049" s="38"/>
      <c r="R8049" s="178"/>
      <c r="S8049" s="38"/>
      <c r="T8049" s="178"/>
      <c r="U8049" s="38"/>
      <c r="AA8049" s="9"/>
      <c r="AB8049" s="366"/>
    </row>
    <row r="8050" spans="15:28">
      <c r="O8050" s="177"/>
      <c r="P8050" s="38"/>
      <c r="Q8050" s="38"/>
      <c r="R8050" s="178"/>
      <c r="S8050" s="38"/>
      <c r="T8050" s="178"/>
      <c r="U8050" s="38"/>
      <c r="AA8050" s="9"/>
      <c r="AB8050" s="366"/>
    </row>
    <row r="8051" spans="15:28">
      <c r="O8051" s="177"/>
      <c r="P8051" s="38"/>
      <c r="Q8051" s="38"/>
      <c r="R8051" s="178"/>
      <c r="S8051" s="38"/>
      <c r="T8051" s="178"/>
      <c r="U8051" s="38"/>
      <c r="AA8051" s="9"/>
      <c r="AB8051" s="366"/>
    </row>
    <row r="8052" spans="15:28">
      <c r="O8052" s="177"/>
      <c r="P8052" s="38"/>
      <c r="Q8052" s="38"/>
      <c r="R8052" s="178"/>
      <c r="S8052" s="38"/>
      <c r="T8052" s="178"/>
      <c r="U8052" s="38"/>
      <c r="AA8052" s="9"/>
      <c r="AB8052" s="366"/>
    </row>
    <row r="8053" spans="15:28">
      <c r="O8053" s="177"/>
      <c r="P8053" s="38"/>
      <c r="Q8053" s="38"/>
      <c r="R8053" s="178"/>
      <c r="S8053" s="38"/>
      <c r="T8053" s="178"/>
      <c r="U8053" s="38"/>
      <c r="AA8053" s="9"/>
      <c r="AB8053" s="366"/>
    </row>
    <row r="8054" spans="15:28">
      <c r="O8054" s="177"/>
      <c r="P8054" s="38"/>
      <c r="Q8054" s="38"/>
      <c r="R8054" s="178"/>
      <c r="S8054" s="38"/>
      <c r="T8054" s="178"/>
      <c r="U8054" s="38"/>
      <c r="AA8054" s="9"/>
      <c r="AB8054" s="366"/>
    </row>
    <row r="8055" spans="15:28">
      <c r="O8055" s="177"/>
      <c r="P8055" s="38"/>
      <c r="Q8055" s="38"/>
      <c r="R8055" s="178"/>
      <c r="S8055" s="38"/>
      <c r="T8055" s="178"/>
      <c r="U8055" s="38"/>
      <c r="AA8055" s="9"/>
      <c r="AB8055" s="366"/>
    </row>
    <row r="8056" spans="15:28">
      <c r="O8056" s="177"/>
      <c r="P8056" s="38"/>
      <c r="Q8056" s="38"/>
      <c r="R8056" s="178"/>
      <c r="S8056" s="38"/>
      <c r="T8056" s="178"/>
      <c r="U8056" s="38"/>
      <c r="AA8056" s="9"/>
      <c r="AB8056" s="366"/>
    </row>
    <row r="8057" spans="15:28">
      <c r="O8057" s="177"/>
      <c r="P8057" s="38"/>
      <c r="Q8057" s="38"/>
      <c r="R8057" s="178"/>
      <c r="S8057" s="38"/>
      <c r="T8057" s="178"/>
      <c r="U8057" s="38"/>
      <c r="AA8057" s="9"/>
      <c r="AB8057" s="366"/>
    </row>
    <row r="8058" spans="15:28">
      <c r="O8058" s="177"/>
      <c r="P8058" s="38"/>
      <c r="Q8058" s="38"/>
      <c r="R8058" s="178"/>
      <c r="S8058" s="38"/>
      <c r="T8058" s="178"/>
      <c r="U8058" s="38"/>
      <c r="AA8058" s="9"/>
      <c r="AB8058" s="366"/>
    </row>
    <row r="8059" spans="15:28">
      <c r="O8059" s="177"/>
      <c r="P8059" s="38"/>
      <c r="Q8059" s="38"/>
      <c r="R8059" s="178"/>
      <c r="S8059" s="38"/>
      <c r="T8059" s="178"/>
      <c r="U8059" s="38"/>
      <c r="AA8059" s="9"/>
      <c r="AB8059" s="366"/>
    </row>
    <row r="8060" spans="15:28">
      <c r="O8060" s="177"/>
      <c r="P8060" s="38"/>
      <c r="Q8060" s="38"/>
      <c r="R8060" s="178"/>
      <c r="S8060" s="38"/>
      <c r="T8060" s="178"/>
      <c r="U8060" s="38"/>
      <c r="AA8060" s="9"/>
      <c r="AB8060" s="366"/>
    </row>
    <row r="8061" spans="15:28">
      <c r="O8061" s="177"/>
      <c r="P8061" s="38"/>
      <c r="Q8061" s="38"/>
      <c r="R8061" s="178"/>
      <c r="S8061" s="38"/>
      <c r="T8061" s="178"/>
      <c r="U8061" s="38"/>
      <c r="AA8061" s="9"/>
      <c r="AB8061" s="366"/>
    </row>
    <row r="8062" spans="15:28">
      <c r="O8062" s="177"/>
      <c r="P8062" s="38"/>
      <c r="Q8062" s="38"/>
      <c r="R8062" s="178"/>
      <c r="S8062" s="38"/>
      <c r="T8062" s="178"/>
      <c r="U8062" s="38"/>
      <c r="AA8062" s="9"/>
      <c r="AB8062" s="366"/>
    </row>
    <row r="8063" spans="15:28">
      <c r="O8063" s="177"/>
      <c r="P8063" s="38"/>
      <c r="Q8063" s="38"/>
      <c r="R8063" s="178"/>
      <c r="S8063" s="38"/>
      <c r="T8063" s="178"/>
      <c r="U8063" s="38"/>
      <c r="AA8063" s="9"/>
      <c r="AB8063" s="366"/>
    </row>
    <row r="8064" spans="15:28">
      <c r="O8064" s="177"/>
      <c r="P8064" s="38"/>
      <c r="Q8064" s="38"/>
      <c r="R8064" s="178"/>
      <c r="S8064" s="38"/>
      <c r="T8064" s="178"/>
      <c r="U8064" s="38"/>
      <c r="AA8064" s="9"/>
      <c r="AB8064" s="366"/>
    </row>
    <row r="8065" spans="15:28">
      <c r="O8065" s="177"/>
      <c r="P8065" s="38"/>
      <c r="Q8065" s="38"/>
      <c r="R8065" s="178"/>
      <c r="S8065" s="38"/>
      <c r="T8065" s="178"/>
      <c r="U8065" s="38"/>
      <c r="AA8065" s="9"/>
      <c r="AB8065" s="366"/>
    </row>
    <row r="8066" spans="15:28">
      <c r="O8066" s="177"/>
      <c r="P8066" s="38"/>
      <c r="Q8066" s="38"/>
      <c r="R8066" s="178"/>
      <c r="S8066" s="38"/>
      <c r="T8066" s="178"/>
      <c r="U8066" s="38"/>
      <c r="AA8066" s="9"/>
      <c r="AB8066" s="366"/>
    </row>
    <row r="8067" spans="15:28">
      <c r="O8067" s="177"/>
      <c r="P8067" s="38"/>
      <c r="Q8067" s="38"/>
      <c r="R8067" s="178"/>
      <c r="S8067" s="38"/>
      <c r="T8067" s="178"/>
      <c r="U8067" s="38"/>
      <c r="AA8067" s="9"/>
      <c r="AB8067" s="366"/>
    </row>
    <row r="8068" spans="15:28">
      <c r="O8068" s="177"/>
      <c r="P8068" s="38"/>
      <c r="Q8068" s="38"/>
      <c r="R8068" s="178"/>
      <c r="S8068" s="38"/>
      <c r="T8068" s="178"/>
      <c r="U8068" s="38"/>
      <c r="AA8068" s="9"/>
      <c r="AB8068" s="366"/>
    </row>
    <row r="8069" spans="15:28">
      <c r="O8069" s="177"/>
      <c r="P8069" s="38"/>
      <c r="Q8069" s="38"/>
      <c r="R8069" s="178"/>
      <c r="S8069" s="38"/>
      <c r="T8069" s="178"/>
      <c r="U8069" s="38"/>
      <c r="AA8069" s="9"/>
      <c r="AB8069" s="366"/>
    </row>
    <row r="8070" spans="15:28">
      <c r="O8070" s="177"/>
      <c r="P8070" s="38"/>
      <c r="Q8070" s="38"/>
      <c r="R8070" s="178"/>
      <c r="S8070" s="38"/>
      <c r="T8070" s="178"/>
      <c r="U8070" s="38"/>
      <c r="AA8070" s="9"/>
      <c r="AB8070" s="366"/>
    </row>
    <row r="8071" spans="15:28">
      <c r="O8071" s="177"/>
      <c r="P8071" s="38"/>
      <c r="Q8071" s="38"/>
      <c r="R8071" s="178"/>
      <c r="S8071" s="38"/>
      <c r="T8071" s="178"/>
      <c r="U8071" s="38"/>
      <c r="AA8071" s="9"/>
      <c r="AB8071" s="366"/>
    </row>
    <row r="8072" spans="15:28">
      <c r="O8072" s="177"/>
      <c r="P8072" s="38"/>
      <c r="Q8072" s="38"/>
      <c r="R8072" s="178"/>
      <c r="S8072" s="38"/>
      <c r="T8072" s="178"/>
      <c r="U8072" s="38"/>
      <c r="AA8072" s="9"/>
      <c r="AB8072" s="366"/>
    </row>
    <row r="8073" spans="15:28">
      <c r="O8073" s="177"/>
      <c r="P8073" s="38"/>
      <c r="Q8073" s="38"/>
      <c r="R8073" s="178"/>
      <c r="S8073" s="38"/>
      <c r="T8073" s="178"/>
      <c r="U8073" s="38"/>
      <c r="AA8073" s="9"/>
      <c r="AB8073" s="366"/>
    </row>
    <row r="8074" spans="15:28">
      <c r="O8074" s="177"/>
      <c r="P8074" s="38"/>
      <c r="Q8074" s="38"/>
      <c r="R8074" s="178"/>
      <c r="S8074" s="38"/>
      <c r="T8074" s="178"/>
      <c r="U8074" s="38"/>
      <c r="AA8074" s="9"/>
      <c r="AB8074" s="366"/>
    </row>
    <row r="8075" spans="15:28">
      <c r="O8075" s="177"/>
      <c r="P8075" s="38"/>
      <c r="Q8075" s="38"/>
      <c r="R8075" s="178"/>
      <c r="S8075" s="38"/>
      <c r="T8075" s="178"/>
      <c r="U8075" s="38"/>
      <c r="AA8075" s="9"/>
      <c r="AB8075" s="366"/>
    </row>
    <row r="8076" spans="15:28">
      <c r="O8076" s="177"/>
      <c r="P8076" s="38"/>
      <c r="Q8076" s="38"/>
      <c r="R8076" s="178"/>
      <c r="S8076" s="38"/>
      <c r="T8076" s="178"/>
      <c r="U8076" s="38"/>
      <c r="AA8076" s="9"/>
      <c r="AB8076" s="366"/>
    </row>
    <row r="8077" spans="15:28">
      <c r="O8077" s="177"/>
      <c r="P8077" s="38"/>
      <c r="Q8077" s="38"/>
      <c r="R8077" s="178"/>
      <c r="S8077" s="38"/>
      <c r="T8077" s="178"/>
      <c r="U8077" s="38"/>
      <c r="AA8077" s="9"/>
      <c r="AB8077" s="366"/>
    </row>
    <row r="8078" spans="15:28">
      <c r="O8078" s="177"/>
      <c r="P8078" s="38"/>
      <c r="Q8078" s="38"/>
      <c r="R8078" s="178"/>
      <c r="S8078" s="38"/>
      <c r="T8078" s="178"/>
      <c r="U8078" s="38"/>
      <c r="AA8078" s="9"/>
      <c r="AB8078" s="366"/>
    </row>
    <row r="8079" spans="15:28">
      <c r="O8079" s="177"/>
      <c r="P8079" s="38"/>
      <c r="Q8079" s="38"/>
      <c r="R8079" s="178"/>
      <c r="S8079" s="38"/>
      <c r="T8079" s="178"/>
      <c r="U8079" s="38"/>
      <c r="AA8079" s="9"/>
      <c r="AB8079" s="366"/>
    </row>
    <row r="8080" spans="15:28">
      <c r="O8080" s="177"/>
      <c r="P8080" s="38"/>
      <c r="Q8080" s="38"/>
      <c r="R8080" s="178"/>
      <c r="S8080" s="38"/>
      <c r="T8080" s="178"/>
      <c r="U8080" s="38"/>
      <c r="AA8080" s="9"/>
      <c r="AB8080" s="366"/>
    </row>
    <row r="8081" spans="15:28">
      <c r="O8081" s="177"/>
      <c r="P8081" s="38"/>
      <c r="Q8081" s="38"/>
      <c r="R8081" s="178"/>
      <c r="S8081" s="38"/>
      <c r="T8081" s="178"/>
      <c r="U8081" s="38"/>
      <c r="AA8081" s="9"/>
      <c r="AB8081" s="366"/>
    </row>
    <row r="8082" spans="15:28">
      <c r="O8082" s="177"/>
      <c r="P8082" s="38"/>
      <c r="Q8082" s="38"/>
      <c r="R8082" s="178"/>
      <c r="S8082" s="38"/>
      <c r="T8082" s="178"/>
      <c r="U8082" s="38"/>
      <c r="AA8082" s="9"/>
      <c r="AB8082" s="366"/>
    </row>
    <row r="8083" spans="15:28">
      <c r="O8083" s="177"/>
      <c r="P8083" s="38"/>
      <c r="Q8083" s="38"/>
      <c r="R8083" s="178"/>
      <c r="S8083" s="38"/>
      <c r="T8083" s="178"/>
      <c r="U8083" s="38"/>
      <c r="AA8083" s="9"/>
      <c r="AB8083" s="366"/>
    </row>
    <row r="8084" spans="15:28">
      <c r="O8084" s="177"/>
      <c r="P8084" s="38"/>
      <c r="Q8084" s="38"/>
      <c r="R8084" s="178"/>
      <c r="S8084" s="38"/>
      <c r="T8084" s="178"/>
      <c r="U8084" s="38"/>
      <c r="AA8084" s="9"/>
      <c r="AB8084" s="366"/>
    </row>
    <row r="8085" spans="15:28">
      <c r="O8085" s="177"/>
      <c r="P8085" s="38"/>
      <c r="Q8085" s="38"/>
      <c r="R8085" s="178"/>
      <c r="S8085" s="38"/>
      <c r="T8085" s="178"/>
      <c r="U8085" s="38"/>
      <c r="AA8085" s="9"/>
      <c r="AB8085" s="366"/>
    </row>
    <row r="8086" spans="15:28">
      <c r="O8086" s="177"/>
      <c r="P8086" s="38"/>
      <c r="Q8086" s="38"/>
      <c r="R8086" s="178"/>
      <c r="S8086" s="38"/>
      <c r="T8086" s="178"/>
      <c r="U8086" s="38"/>
      <c r="AA8086" s="9"/>
      <c r="AB8086" s="366"/>
    </row>
    <row r="8087" spans="15:28">
      <c r="O8087" s="177"/>
      <c r="P8087" s="38"/>
      <c r="Q8087" s="38"/>
      <c r="R8087" s="178"/>
      <c r="S8087" s="38"/>
      <c r="T8087" s="178"/>
      <c r="U8087" s="38"/>
      <c r="AA8087" s="9"/>
      <c r="AB8087" s="366"/>
    </row>
    <row r="8088" spans="15:28">
      <c r="O8088" s="177"/>
      <c r="P8088" s="38"/>
      <c r="Q8088" s="38"/>
      <c r="R8088" s="178"/>
      <c r="S8088" s="38"/>
      <c r="T8088" s="178"/>
      <c r="U8088" s="38"/>
      <c r="AA8088" s="9"/>
      <c r="AB8088" s="366"/>
    </row>
    <row r="8089" spans="15:28">
      <c r="O8089" s="177"/>
      <c r="P8089" s="38"/>
      <c r="Q8089" s="38"/>
      <c r="R8089" s="178"/>
      <c r="S8089" s="38"/>
      <c r="T8089" s="178"/>
      <c r="U8089" s="38"/>
      <c r="AA8089" s="9"/>
      <c r="AB8089" s="366"/>
    </row>
    <row r="8090" spans="15:28">
      <c r="O8090" s="177"/>
      <c r="P8090" s="38"/>
      <c r="Q8090" s="38"/>
      <c r="R8090" s="178"/>
      <c r="S8090" s="38"/>
      <c r="T8090" s="178"/>
      <c r="U8090" s="38"/>
      <c r="AA8090" s="9"/>
      <c r="AB8090" s="366"/>
    </row>
    <row r="8091" spans="15:28">
      <c r="O8091" s="177"/>
      <c r="P8091" s="38"/>
      <c r="Q8091" s="38"/>
      <c r="R8091" s="178"/>
      <c r="S8091" s="38"/>
      <c r="T8091" s="178"/>
      <c r="U8091" s="38"/>
      <c r="AA8091" s="9"/>
      <c r="AB8091" s="366"/>
    </row>
    <row r="8092" spans="15:28">
      <c r="O8092" s="177"/>
      <c r="P8092" s="38"/>
      <c r="Q8092" s="38"/>
      <c r="R8092" s="178"/>
      <c r="S8092" s="38"/>
      <c r="T8092" s="178"/>
      <c r="U8092" s="38"/>
      <c r="AA8092" s="9"/>
      <c r="AB8092" s="366"/>
    </row>
    <row r="8093" spans="15:28">
      <c r="O8093" s="177"/>
      <c r="P8093" s="38"/>
      <c r="Q8093" s="38"/>
      <c r="R8093" s="178"/>
      <c r="S8093" s="38"/>
      <c r="T8093" s="178"/>
      <c r="U8093" s="38"/>
      <c r="AA8093" s="9"/>
      <c r="AB8093" s="366"/>
    </row>
    <row r="8094" spans="15:28">
      <c r="O8094" s="177"/>
      <c r="P8094" s="38"/>
      <c r="Q8094" s="38"/>
      <c r="R8094" s="178"/>
      <c r="S8094" s="38"/>
      <c r="T8094" s="178"/>
      <c r="U8094" s="38"/>
      <c r="AA8094" s="9"/>
      <c r="AB8094" s="366"/>
    </row>
    <row r="8095" spans="15:28">
      <c r="O8095" s="177"/>
      <c r="P8095" s="38"/>
      <c r="Q8095" s="38"/>
      <c r="R8095" s="178"/>
      <c r="S8095" s="38"/>
      <c r="T8095" s="178"/>
      <c r="U8095" s="38"/>
      <c r="AA8095" s="9"/>
      <c r="AB8095" s="366"/>
    </row>
    <row r="8096" spans="15:28">
      <c r="O8096" s="177"/>
      <c r="P8096" s="38"/>
      <c r="Q8096" s="38"/>
      <c r="R8096" s="178"/>
      <c r="S8096" s="38"/>
      <c r="T8096" s="178"/>
      <c r="U8096" s="38"/>
      <c r="AA8096" s="9"/>
      <c r="AB8096" s="366"/>
    </row>
    <row r="8097" spans="15:28">
      <c r="O8097" s="177"/>
      <c r="P8097" s="38"/>
      <c r="Q8097" s="38"/>
      <c r="R8097" s="178"/>
      <c r="S8097" s="38"/>
      <c r="T8097" s="178"/>
      <c r="U8097" s="38"/>
      <c r="AA8097" s="9"/>
      <c r="AB8097" s="366"/>
    </row>
    <row r="8098" spans="15:28">
      <c r="O8098" s="177"/>
      <c r="P8098" s="38"/>
      <c r="Q8098" s="38"/>
      <c r="R8098" s="178"/>
      <c r="S8098" s="38"/>
      <c r="T8098" s="178"/>
      <c r="U8098" s="38"/>
      <c r="AA8098" s="9"/>
      <c r="AB8098" s="366"/>
    </row>
    <row r="8099" spans="15:28">
      <c r="O8099" s="177"/>
      <c r="P8099" s="38"/>
      <c r="Q8099" s="38"/>
      <c r="R8099" s="178"/>
      <c r="S8099" s="38"/>
      <c r="T8099" s="178"/>
      <c r="U8099" s="38"/>
      <c r="AA8099" s="9"/>
      <c r="AB8099" s="366"/>
    </row>
    <row r="8100" spans="15:28">
      <c r="O8100" s="177"/>
      <c r="P8100" s="38"/>
      <c r="Q8100" s="38"/>
      <c r="R8100" s="178"/>
      <c r="S8100" s="38"/>
      <c r="T8100" s="178"/>
      <c r="U8100" s="38"/>
      <c r="AA8100" s="9"/>
      <c r="AB8100" s="366"/>
    </row>
    <row r="8101" spans="15:28">
      <c r="O8101" s="177"/>
      <c r="P8101" s="38"/>
      <c r="Q8101" s="38"/>
      <c r="R8101" s="178"/>
      <c r="S8101" s="38"/>
      <c r="T8101" s="178"/>
      <c r="U8101" s="38"/>
      <c r="AA8101" s="9"/>
      <c r="AB8101" s="366"/>
    </row>
    <row r="8102" spans="15:28">
      <c r="O8102" s="177"/>
      <c r="P8102" s="38"/>
      <c r="Q8102" s="38"/>
      <c r="R8102" s="178"/>
      <c r="S8102" s="38"/>
      <c r="T8102" s="178"/>
      <c r="U8102" s="38"/>
      <c r="AA8102" s="9"/>
      <c r="AB8102" s="366"/>
    </row>
    <row r="8103" spans="15:28">
      <c r="O8103" s="177"/>
      <c r="P8103" s="38"/>
      <c r="Q8103" s="38"/>
      <c r="R8103" s="178"/>
      <c r="S8103" s="38"/>
      <c r="T8103" s="178"/>
      <c r="U8103" s="38"/>
      <c r="AA8103" s="9"/>
      <c r="AB8103" s="366"/>
    </row>
    <row r="8104" spans="15:28">
      <c r="O8104" s="177"/>
      <c r="P8104" s="38"/>
      <c r="Q8104" s="38"/>
      <c r="R8104" s="178"/>
      <c r="S8104" s="38"/>
      <c r="T8104" s="178"/>
      <c r="U8104" s="38"/>
      <c r="AA8104" s="9"/>
      <c r="AB8104" s="366"/>
    </row>
    <row r="8105" spans="15:28">
      <c r="O8105" s="177"/>
      <c r="P8105" s="38"/>
      <c r="Q8105" s="38"/>
      <c r="R8105" s="178"/>
      <c r="S8105" s="38"/>
      <c r="T8105" s="178"/>
      <c r="U8105" s="38"/>
      <c r="AA8105" s="9"/>
      <c r="AB8105" s="366"/>
    </row>
    <row r="8106" spans="15:28">
      <c r="O8106" s="177"/>
      <c r="P8106" s="38"/>
      <c r="Q8106" s="38"/>
      <c r="R8106" s="178"/>
      <c r="S8106" s="38"/>
      <c r="T8106" s="178"/>
      <c r="U8106" s="38"/>
      <c r="AA8106" s="9"/>
      <c r="AB8106" s="366"/>
    </row>
    <row r="8107" spans="15:28">
      <c r="O8107" s="177"/>
      <c r="P8107" s="38"/>
      <c r="Q8107" s="38"/>
      <c r="R8107" s="178"/>
      <c r="S8107" s="38"/>
      <c r="T8107" s="178"/>
      <c r="U8107" s="38"/>
      <c r="AA8107" s="9"/>
      <c r="AB8107" s="366"/>
    </row>
    <row r="8108" spans="15:28">
      <c r="O8108" s="177"/>
      <c r="P8108" s="38"/>
      <c r="Q8108" s="38"/>
      <c r="R8108" s="178"/>
      <c r="S8108" s="38"/>
      <c r="T8108" s="178"/>
      <c r="U8108" s="38"/>
      <c r="AA8108" s="9"/>
      <c r="AB8108" s="366"/>
    </row>
    <row r="8109" spans="15:28">
      <c r="O8109" s="177"/>
      <c r="P8109" s="38"/>
      <c r="Q8109" s="38"/>
      <c r="R8109" s="178"/>
      <c r="S8109" s="38"/>
      <c r="T8109" s="178"/>
      <c r="U8109" s="38"/>
      <c r="AA8109" s="9"/>
      <c r="AB8109" s="366"/>
    </row>
    <row r="8110" spans="15:28">
      <c r="O8110" s="177"/>
      <c r="P8110" s="38"/>
      <c r="Q8110" s="38"/>
      <c r="R8110" s="178"/>
      <c r="S8110" s="38"/>
      <c r="T8110" s="178"/>
      <c r="U8110" s="38"/>
      <c r="AA8110" s="9"/>
      <c r="AB8110" s="366"/>
    </row>
    <row r="8111" spans="15:28">
      <c r="O8111" s="177"/>
      <c r="P8111" s="38"/>
      <c r="Q8111" s="38"/>
      <c r="R8111" s="178"/>
      <c r="S8111" s="38"/>
      <c r="T8111" s="178"/>
      <c r="U8111" s="38"/>
      <c r="AA8111" s="9"/>
      <c r="AB8111" s="366"/>
    </row>
    <row r="8112" spans="15:28">
      <c r="O8112" s="177"/>
      <c r="P8112" s="38"/>
      <c r="Q8112" s="38"/>
      <c r="R8112" s="178"/>
      <c r="S8112" s="38"/>
      <c r="T8112" s="178"/>
      <c r="U8112" s="38"/>
      <c r="AA8112" s="9"/>
      <c r="AB8112" s="366"/>
    </row>
    <row r="8113" spans="15:28">
      <c r="O8113" s="177"/>
      <c r="P8113" s="38"/>
      <c r="Q8113" s="38"/>
      <c r="R8113" s="178"/>
      <c r="S8113" s="38"/>
      <c r="T8113" s="178"/>
      <c r="U8113" s="38"/>
      <c r="AA8113" s="9"/>
      <c r="AB8113" s="366"/>
    </row>
    <row r="8114" spans="15:28">
      <c r="O8114" s="177"/>
      <c r="P8114" s="38"/>
      <c r="Q8114" s="38"/>
      <c r="R8114" s="178"/>
      <c r="S8114" s="38"/>
      <c r="T8114" s="178"/>
      <c r="U8114" s="38"/>
      <c r="AA8114" s="9"/>
      <c r="AB8114" s="366"/>
    </row>
    <row r="8115" spans="15:28">
      <c r="O8115" s="177"/>
      <c r="P8115" s="38"/>
      <c r="Q8115" s="38"/>
      <c r="R8115" s="178"/>
      <c r="S8115" s="38"/>
      <c r="T8115" s="178"/>
      <c r="U8115" s="38"/>
      <c r="AA8115" s="9"/>
      <c r="AB8115" s="366"/>
    </row>
    <row r="8116" spans="15:28">
      <c r="O8116" s="177"/>
      <c r="P8116" s="38"/>
      <c r="Q8116" s="38"/>
      <c r="R8116" s="178"/>
      <c r="S8116" s="38"/>
      <c r="T8116" s="178"/>
      <c r="U8116" s="38"/>
      <c r="AA8116" s="9"/>
      <c r="AB8116" s="366"/>
    </row>
    <row r="8117" spans="15:28">
      <c r="O8117" s="177"/>
      <c r="P8117" s="38"/>
      <c r="Q8117" s="38"/>
      <c r="R8117" s="178"/>
      <c r="S8117" s="38"/>
      <c r="T8117" s="178"/>
      <c r="U8117" s="38"/>
      <c r="AA8117" s="9"/>
      <c r="AB8117" s="366"/>
    </row>
    <row r="8118" spans="15:28">
      <c r="O8118" s="177"/>
      <c r="P8118" s="38"/>
      <c r="Q8118" s="38"/>
      <c r="R8118" s="178"/>
      <c r="S8118" s="38"/>
      <c r="T8118" s="178"/>
      <c r="U8118" s="38"/>
      <c r="AA8118" s="9"/>
      <c r="AB8118" s="366"/>
    </row>
    <row r="8119" spans="15:28">
      <c r="O8119" s="177"/>
      <c r="P8119" s="38"/>
      <c r="Q8119" s="38"/>
      <c r="R8119" s="178"/>
      <c r="S8119" s="38"/>
      <c r="T8119" s="178"/>
      <c r="U8119" s="38"/>
      <c r="AA8119" s="9"/>
      <c r="AB8119" s="366"/>
    </row>
    <row r="8120" spans="15:28">
      <c r="O8120" s="177"/>
      <c r="P8120" s="38"/>
      <c r="Q8120" s="38"/>
      <c r="R8120" s="178"/>
      <c r="S8120" s="38"/>
      <c r="T8120" s="178"/>
      <c r="U8120" s="38"/>
      <c r="AA8120" s="9"/>
      <c r="AB8120" s="366"/>
    </row>
    <row r="8121" spans="15:28">
      <c r="O8121" s="177"/>
      <c r="P8121" s="38"/>
      <c r="Q8121" s="38"/>
      <c r="R8121" s="178"/>
      <c r="S8121" s="38"/>
      <c r="T8121" s="178"/>
      <c r="U8121" s="38"/>
      <c r="AA8121" s="9"/>
      <c r="AB8121" s="366"/>
    </row>
    <row r="8122" spans="15:28">
      <c r="O8122" s="177"/>
      <c r="P8122" s="38"/>
      <c r="Q8122" s="38"/>
      <c r="R8122" s="178"/>
      <c r="S8122" s="38"/>
      <c r="T8122" s="178"/>
      <c r="U8122" s="38"/>
      <c r="AA8122" s="9"/>
      <c r="AB8122" s="366"/>
    </row>
    <row r="8123" spans="15:28">
      <c r="O8123" s="177"/>
      <c r="P8123" s="38"/>
      <c r="Q8123" s="38"/>
      <c r="R8123" s="178"/>
      <c r="S8123" s="38"/>
      <c r="T8123" s="178"/>
      <c r="U8123" s="38"/>
      <c r="AA8123" s="9"/>
      <c r="AB8123" s="366"/>
    </row>
    <row r="8124" spans="15:28">
      <c r="O8124" s="177"/>
      <c r="P8124" s="38"/>
      <c r="Q8124" s="38"/>
      <c r="R8124" s="178"/>
      <c r="S8124" s="38"/>
      <c r="T8124" s="178"/>
      <c r="U8124" s="38"/>
      <c r="AA8124" s="9"/>
      <c r="AB8124" s="366"/>
    </row>
    <row r="8125" spans="15:28">
      <c r="O8125" s="177"/>
      <c r="P8125" s="38"/>
      <c r="Q8125" s="38"/>
      <c r="R8125" s="178"/>
      <c r="S8125" s="38"/>
      <c r="T8125" s="178"/>
      <c r="U8125" s="38"/>
      <c r="AA8125" s="9"/>
      <c r="AB8125" s="366"/>
    </row>
    <row r="8126" spans="15:28">
      <c r="O8126" s="177"/>
      <c r="P8126" s="38"/>
      <c r="Q8126" s="38"/>
      <c r="R8126" s="178"/>
      <c r="S8126" s="38"/>
      <c r="T8126" s="178"/>
      <c r="U8126" s="38"/>
      <c r="AA8126" s="9"/>
      <c r="AB8126" s="366"/>
    </row>
    <row r="8127" spans="15:28">
      <c r="O8127" s="177"/>
      <c r="P8127" s="38"/>
      <c r="Q8127" s="38"/>
      <c r="R8127" s="178"/>
      <c r="S8127" s="38"/>
      <c r="T8127" s="178"/>
      <c r="U8127" s="38"/>
      <c r="AA8127" s="9"/>
      <c r="AB8127" s="366"/>
    </row>
    <row r="8128" spans="15:28">
      <c r="O8128" s="177"/>
      <c r="P8128" s="38"/>
      <c r="Q8128" s="38"/>
      <c r="R8128" s="178"/>
      <c r="S8128" s="38"/>
      <c r="T8128" s="178"/>
      <c r="U8128" s="38"/>
      <c r="AA8128" s="9"/>
      <c r="AB8128" s="366"/>
    </row>
    <row r="8129" spans="15:28">
      <c r="O8129" s="177"/>
      <c r="P8129" s="38"/>
      <c r="Q8129" s="38"/>
      <c r="R8129" s="178"/>
      <c r="S8129" s="38"/>
      <c r="T8129" s="178"/>
      <c r="U8129" s="38"/>
      <c r="AA8129" s="9"/>
      <c r="AB8129" s="366"/>
    </row>
    <row r="8130" spans="15:28">
      <c r="O8130" s="177"/>
      <c r="P8130" s="38"/>
      <c r="Q8130" s="38"/>
      <c r="R8130" s="178"/>
      <c r="S8130" s="38"/>
      <c r="T8130" s="178"/>
      <c r="U8130" s="38"/>
      <c r="AA8130" s="9"/>
      <c r="AB8130" s="366"/>
    </row>
    <row r="8131" spans="15:28">
      <c r="O8131" s="177"/>
      <c r="P8131" s="38"/>
      <c r="Q8131" s="38"/>
      <c r="R8131" s="178"/>
      <c r="S8131" s="38"/>
      <c r="T8131" s="178"/>
      <c r="U8131" s="38"/>
      <c r="AA8131" s="9"/>
      <c r="AB8131" s="366"/>
    </row>
    <row r="8132" spans="15:28">
      <c r="O8132" s="177"/>
      <c r="P8132" s="38"/>
      <c r="Q8132" s="38"/>
      <c r="R8132" s="178"/>
      <c r="S8132" s="38"/>
      <c r="T8132" s="178"/>
      <c r="U8132" s="38"/>
      <c r="AA8132" s="9"/>
      <c r="AB8132" s="366"/>
    </row>
    <row r="8133" spans="15:28">
      <c r="O8133" s="177"/>
      <c r="P8133" s="38"/>
      <c r="Q8133" s="38"/>
      <c r="R8133" s="178"/>
      <c r="S8133" s="38"/>
      <c r="T8133" s="178"/>
      <c r="U8133" s="38"/>
      <c r="AA8133" s="9"/>
      <c r="AB8133" s="366"/>
    </row>
    <row r="8134" spans="15:28">
      <c r="O8134" s="177"/>
      <c r="P8134" s="38"/>
      <c r="Q8134" s="38"/>
      <c r="R8134" s="178"/>
      <c r="S8134" s="38"/>
      <c r="T8134" s="178"/>
      <c r="U8134" s="38"/>
      <c r="AA8134" s="9"/>
      <c r="AB8134" s="366"/>
    </row>
    <row r="8135" spans="15:28">
      <c r="O8135" s="177"/>
      <c r="P8135" s="38"/>
      <c r="Q8135" s="38"/>
      <c r="R8135" s="178"/>
      <c r="S8135" s="38"/>
      <c r="T8135" s="178"/>
      <c r="U8135" s="38"/>
      <c r="AA8135" s="9"/>
      <c r="AB8135" s="366"/>
    </row>
    <row r="8136" spans="15:28">
      <c r="O8136" s="177"/>
      <c r="P8136" s="38"/>
      <c r="Q8136" s="38"/>
      <c r="R8136" s="178"/>
      <c r="S8136" s="38"/>
      <c r="T8136" s="178"/>
      <c r="U8136" s="38"/>
      <c r="AA8136" s="9"/>
      <c r="AB8136" s="366"/>
    </row>
    <row r="8137" spans="15:28">
      <c r="O8137" s="177"/>
      <c r="P8137" s="38"/>
      <c r="Q8137" s="38"/>
      <c r="R8137" s="178"/>
      <c r="S8137" s="38"/>
      <c r="T8137" s="178"/>
      <c r="U8137" s="38"/>
      <c r="AA8137" s="9"/>
      <c r="AB8137" s="366"/>
    </row>
    <row r="8138" spans="15:28">
      <c r="O8138" s="177"/>
      <c r="P8138" s="38"/>
      <c r="Q8138" s="38"/>
      <c r="R8138" s="178"/>
      <c r="S8138" s="38"/>
      <c r="T8138" s="178"/>
      <c r="U8138" s="38"/>
      <c r="AA8138" s="9"/>
      <c r="AB8138" s="366"/>
    </row>
    <row r="8139" spans="15:28">
      <c r="O8139" s="177"/>
      <c r="P8139" s="38"/>
      <c r="Q8139" s="38"/>
      <c r="R8139" s="178"/>
      <c r="S8139" s="38"/>
      <c r="T8139" s="178"/>
      <c r="U8139" s="38"/>
      <c r="AA8139" s="9"/>
      <c r="AB8139" s="366"/>
    </row>
    <row r="8140" spans="15:28">
      <c r="O8140" s="177"/>
      <c r="P8140" s="38"/>
      <c r="Q8140" s="38"/>
      <c r="R8140" s="178"/>
      <c r="S8140" s="38"/>
      <c r="T8140" s="178"/>
      <c r="U8140" s="38"/>
      <c r="AA8140" s="9"/>
      <c r="AB8140" s="366"/>
    </row>
    <row r="8141" spans="15:28">
      <c r="O8141" s="177"/>
      <c r="P8141" s="38"/>
      <c r="Q8141" s="38"/>
      <c r="R8141" s="178"/>
      <c r="S8141" s="38"/>
      <c r="T8141" s="178"/>
      <c r="U8141" s="38"/>
      <c r="AA8141" s="9"/>
      <c r="AB8141" s="366"/>
    </row>
    <row r="8142" spans="15:28">
      <c r="O8142" s="177"/>
      <c r="P8142" s="38"/>
      <c r="Q8142" s="38"/>
      <c r="R8142" s="178"/>
      <c r="S8142" s="38"/>
      <c r="T8142" s="178"/>
      <c r="U8142" s="38"/>
      <c r="AA8142" s="9"/>
      <c r="AB8142" s="366"/>
    </row>
    <row r="8143" spans="15:28">
      <c r="O8143" s="177"/>
      <c r="P8143" s="38"/>
      <c r="Q8143" s="38"/>
      <c r="R8143" s="178"/>
      <c r="S8143" s="38"/>
      <c r="T8143" s="178"/>
      <c r="U8143" s="38"/>
      <c r="AA8143" s="9"/>
      <c r="AB8143" s="366"/>
    </row>
    <row r="8144" spans="15:28">
      <c r="O8144" s="177"/>
      <c r="P8144" s="38"/>
      <c r="Q8144" s="38"/>
      <c r="R8144" s="178"/>
      <c r="S8144" s="38"/>
      <c r="T8144" s="178"/>
      <c r="U8144" s="38"/>
      <c r="AA8144" s="9"/>
      <c r="AB8144" s="366"/>
    </row>
    <row r="8145" spans="15:28">
      <c r="O8145" s="177"/>
      <c r="P8145" s="38"/>
      <c r="Q8145" s="38"/>
      <c r="R8145" s="178"/>
      <c r="S8145" s="38"/>
      <c r="T8145" s="178"/>
      <c r="U8145" s="38"/>
      <c r="AA8145" s="9"/>
      <c r="AB8145" s="366"/>
    </row>
    <row r="8146" spans="15:28">
      <c r="O8146" s="177"/>
      <c r="P8146" s="38"/>
      <c r="Q8146" s="38"/>
      <c r="R8146" s="178"/>
      <c r="S8146" s="38"/>
      <c r="T8146" s="178"/>
      <c r="U8146" s="38"/>
      <c r="AA8146" s="9"/>
      <c r="AB8146" s="366"/>
    </row>
    <row r="8147" spans="15:28">
      <c r="O8147" s="177"/>
      <c r="P8147" s="38"/>
      <c r="Q8147" s="38"/>
      <c r="R8147" s="178"/>
      <c r="S8147" s="38"/>
      <c r="T8147" s="178"/>
      <c r="U8147" s="38"/>
      <c r="AA8147" s="9"/>
      <c r="AB8147" s="366"/>
    </row>
    <row r="8148" spans="15:28">
      <c r="O8148" s="177"/>
      <c r="P8148" s="38"/>
      <c r="Q8148" s="38"/>
      <c r="R8148" s="178"/>
      <c r="S8148" s="38"/>
      <c r="T8148" s="178"/>
      <c r="U8148" s="38"/>
      <c r="AA8148" s="9"/>
      <c r="AB8148" s="366"/>
    </row>
    <row r="8149" spans="15:28">
      <c r="O8149" s="177"/>
      <c r="P8149" s="38"/>
      <c r="Q8149" s="38"/>
      <c r="R8149" s="178"/>
      <c r="S8149" s="38"/>
      <c r="T8149" s="178"/>
      <c r="U8149" s="38"/>
      <c r="AA8149" s="9"/>
      <c r="AB8149" s="366"/>
    </row>
    <row r="8150" spans="15:28">
      <c r="O8150" s="177"/>
      <c r="P8150" s="38"/>
      <c r="Q8150" s="38"/>
      <c r="R8150" s="178"/>
      <c r="S8150" s="38"/>
      <c r="T8150" s="178"/>
      <c r="U8150" s="38"/>
      <c r="AA8150" s="9"/>
      <c r="AB8150" s="366"/>
    </row>
    <row r="8151" spans="15:28">
      <c r="O8151" s="177"/>
      <c r="P8151" s="38"/>
      <c r="Q8151" s="38"/>
      <c r="R8151" s="178"/>
      <c r="S8151" s="38"/>
      <c r="T8151" s="178"/>
      <c r="U8151" s="38"/>
      <c r="AA8151" s="9"/>
      <c r="AB8151" s="366"/>
    </row>
    <row r="8152" spans="15:28">
      <c r="O8152" s="177"/>
      <c r="P8152" s="38"/>
      <c r="Q8152" s="38"/>
      <c r="R8152" s="178"/>
      <c r="S8152" s="38"/>
      <c r="T8152" s="178"/>
      <c r="U8152" s="38"/>
      <c r="AA8152" s="9"/>
      <c r="AB8152" s="366"/>
    </row>
    <row r="8153" spans="15:28">
      <c r="O8153" s="177"/>
      <c r="P8153" s="38"/>
      <c r="Q8153" s="38"/>
      <c r="R8153" s="178"/>
      <c r="S8153" s="38"/>
      <c r="T8153" s="178"/>
      <c r="U8153" s="38"/>
      <c r="AA8153" s="9"/>
      <c r="AB8153" s="366"/>
    </row>
    <row r="8154" spans="15:28">
      <c r="O8154" s="177"/>
      <c r="P8154" s="38"/>
      <c r="Q8154" s="38"/>
      <c r="R8154" s="178"/>
      <c r="S8154" s="38"/>
      <c r="T8154" s="178"/>
      <c r="U8154" s="38"/>
      <c r="AA8154" s="9"/>
      <c r="AB8154" s="366"/>
    </row>
    <row r="8155" spans="15:28">
      <c r="O8155" s="177"/>
      <c r="P8155" s="38"/>
      <c r="Q8155" s="38"/>
      <c r="R8155" s="178"/>
      <c r="S8155" s="38"/>
      <c r="T8155" s="178"/>
      <c r="U8155" s="38"/>
      <c r="AA8155" s="9"/>
      <c r="AB8155" s="366"/>
    </row>
    <row r="8156" spans="15:28">
      <c r="O8156" s="177"/>
      <c r="P8156" s="38"/>
      <c r="Q8156" s="38"/>
      <c r="R8156" s="178"/>
      <c r="S8156" s="38"/>
      <c r="T8156" s="178"/>
      <c r="U8156" s="38"/>
      <c r="AA8156" s="9"/>
      <c r="AB8156" s="366"/>
    </row>
    <row r="8157" spans="15:28">
      <c r="O8157" s="177"/>
      <c r="P8157" s="38"/>
      <c r="Q8157" s="38"/>
      <c r="R8157" s="178"/>
      <c r="S8157" s="38"/>
      <c r="T8157" s="178"/>
      <c r="U8157" s="38"/>
      <c r="AA8157" s="9"/>
      <c r="AB8157" s="366"/>
    </row>
    <row r="8158" spans="15:28">
      <c r="O8158" s="177"/>
      <c r="P8158" s="38"/>
      <c r="Q8158" s="38"/>
      <c r="R8158" s="178"/>
      <c r="S8158" s="38"/>
      <c r="T8158" s="178"/>
      <c r="U8158" s="38"/>
      <c r="AA8158" s="9"/>
      <c r="AB8158" s="366"/>
    </row>
    <row r="8159" spans="15:28">
      <c r="O8159" s="177"/>
      <c r="P8159" s="38"/>
      <c r="Q8159" s="38"/>
      <c r="R8159" s="178"/>
      <c r="S8159" s="38"/>
      <c r="T8159" s="178"/>
      <c r="U8159" s="38"/>
      <c r="AA8159" s="9"/>
      <c r="AB8159" s="366"/>
    </row>
    <row r="8160" spans="15:28">
      <c r="O8160" s="177"/>
      <c r="P8160" s="38"/>
      <c r="Q8160" s="38"/>
      <c r="R8160" s="178"/>
      <c r="S8160" s="38"/>
      <c r="T8160" s="178"/>
      <c r="U8160" s="38"/>
      <c r="AA8160" s="9"/>
      <c r="AB8160" s="366"/>
    </row>
    <row r="8161" spans="15:28">
      <c r="O8161" s="177"/>
      <c r="P8161" s="38"/>
      <c r="Q8161" s="38"/>
      <c r="R8161" s="178"/>
      <c r="S8161" s="38"/>
      <c r="T8161" s="178"/>
      <c r="U8161" s="38"/>
      <c r="AA8161" s="9"/>
      <c r="AB8161" s="366"/>
    </row>
    <row r="8162" spans="15:28">
      <c r="O8162" s="177"/>
      <c r="P8162" s="38"/>
      <c r="Q8162" s="38"/>
      <c r="R8162" s="178"/>
      <c r="S8162" s="38"/>
      <c r="T8162" s="178"/>
      <c r="U8162" s="38"/>
      <c r="AA8162" s="9"/>
      <c r="AB8162" s="366"/>
    </row>
    <row r="8163" spans="15:28">
      <c r="O8163" s="177"/>
      <c r="P8163" s="38"/>
      <c r="Q8163" s="38"/>
      <c r="R8163" s="178"/>
      <c r="S8163" s="38"/>
      <c r="T8163" s="178"/>
      <c r="U8163" s="38"/>
      <c r="AA8163" s="9"/>
      <c r="AB8163" s="366"/>
    </row>
    <row r="8164" spans="15:28">
      <c r="O8164" s="177"/>
      <c r="P8164" s="38"/>
      <c r="Q8164" s="38"/>
      <c r="R8164" s="178"/>
      <c r="S8164" s="38"/>
      <c r="T8164" s="178"/>
      <c r="U8164" s="38"/>
      <c r="AA8164" s="9"/>
      <c r="AB8164" s="366"/>
    </row>
    <row r="8165" spans="15:28">
      <c r="O8165" s="177"/>
      <c r="P8165" s="38"/>
      <c r="Q8165" s="38"/>
      <c r="R8165" s="178"/>
      <c r="S8165" s="38"/>
      <c r="T8165" s="178"/>
      <c r="U8165" s="38"/>
      <c r="AA8165" s="9"/>
      <c r="AB8165" s="366"/>
    </row>
    <row r="8166" spans="15:28">
      <c r="O8166" s="177"/>
      <c r="P8166" s="38"/>
      <c r="Q8166" s="38"/>
      <c r="R8166" s="178"/>
      <c r="S8166" s="38"/>
      <c r="T8166" s="178"/>
      <c r="U8166" s="38"/>
      <c r="AA8166" s="9"/>
      <c r="AB8166" s="366"/>
    </row>
    <row r="8167" spans="15:28">
      <c r="O8167" s="177"/>
      <c r="P8167" s="38"/>
      <c r="Q8167" s="38"/>
      <c r="R8167" s="178"/>
      <c r="S8167" s="38"/>
      <c r="T8167" s="178"/>
      <c r="U8167" s="38"/>
      <c r="AA8167" s="9"/>
      <c r="AB8167" s="366"/>
    </row>
    <row r="8168" spans="15:28">
      <c r="O8168" s="177"/>
      <c r="P8168" s="38"/>
      <c r="Q8168" s="38"/>
      <c r="R8168" s="178"/>
      <c r="S8168" s="38"/>
      <c r="T8168" s="178"/>
      <c r="U8168" s="38"/>
      <c r="AA8168" s="9"/>
      <c r="AB8168" s="366"/>
    </row>
    <row r="8169" spans="15:28">
      <c r="O8169" s="177"/>
      <c r="P8169" s="38"/>
      <c r="Q8169" s="38"/>
      <c r="R8169" s="178"/>
      <c r="S8169" s="38"/>
      <c r="T8169" s="178"/>
      <c r="U8169" s="38"/>
      <c r="AA8169" s="9"/>
      <c r="AB8169" s="366"/>
    </row>
    <row r="8170" spans="15:28">
      <c r="O8170" s="177"/>
      <c r="P8170" s="38"/>
      <c r="Q8170" s="38"/>
      <c r="R8170" s="178"/>
      <c r="S8170" s="38"/>
      <c r="T8170" s="178"/>
      <c r="U8170" s="38"/>
      <c r="AA8170" s="9"/>
      <c r="AB8170" s="366"/>
    </row>
    <row r="8171" spans="15:28">
      <c r="O8171" s="177"/>
      <c r="P8171" s="38"/>
      <c r="Q8171" s="38"/>
      <c r="R8171" s="178"/>
      <c r="S8171" s="38"/>
      <c r="T8171" s="178"/>
      <c r="U8171" s="38"/>
      <c r="AA8171" s="9"/>
      <c r="AB8171" s="366"/>
    </row>
    <row r="8172" spans="15:28">
      <c r="O8172" s="177"/>
      <c r="P8172" s="38"/>
      <c r="Q8172" s="38"/>
      <c r="R8172" s="178"/>
      <c r="S8172" s="38"/>
      <c r="T8172" s="178"/>
      <c r="U8172" s="38"/>
      <c r="AA8172" s="9"/>
      <c r="AB8172" s="366"/>
    </row>
    <row r="8173" spans="15:28">
      <c r="O8173" s="177"/>
      <c r="P8173" s="38"/>
      <c r="Q8173" s="38"/>
      <c r="R8173" s="178"/>
      <c r="S8173" s="38"/>
      <c r="T8173" s="178"/>
      <c r="U8173" s="38"/>
      <c r="AA8173" s="9"/>
      <c r="AB8173" s="366"/>
    </row>
    <row r="8174" spans="15:28">
      <c r="O8174" s="177"/>
      <c r="P8174" s="38"/>
      <c r="Q8174" s="38"/>
      <c r="R8174" s="178"/>
      <c r="S8174" s="38"/>
      <c r="T8174" s="178"/>
      <c r="U8174" s="38"/>
      <c r="AA8174" s="9"/>
      <c r="AB8174" s="366"/>
    </row>
    <row r="8175" spans="15:28">
      <c r="O8175" s="177"/>
      <c r="P8175" s="38"/>
      <c r="Q8175" s="38"/>
      <c r="R8175" s="178"/>
      <c r="S8175" s="38"/>
      <c r="T8175" s="178"/>
      <c r="U8175" s="38"/>
      <c r="AA8175" s="9"/>
      <c r="AB8175" s="366"/>
    </row>
    <row r="8176" spans="15:28">
      <c r="O8176" s="177"/>
      <c r="P8176" s="38"/>
      <c r="Q8176" s="38"/>
      <c r="R8176" s="178"/>
      <c r="S8176" s="38"/>
      <c r="T8176" s="178"/>
      <c r="U8176" s="38"/>
      <c r="AA8176" s="9"/>
      <c r="AB8176" s="366"/>
    </row>
    <row r="8177" spans="15:28">
      <c r="O8177" s="177"/>
      <c r="P8177" s="38"/>
      <c r="Q8177" s="38"/>
      <c r="R8177" s="178"/>
      <c r="S8177" s="38"/>
      <c r="T8177" s="178"/>
      <c r="U8177" s="38"/>
      <c r="AA8177" s="9"/>
      <c r="AB8177" s="366"/>
    </row>
    <row r="8178" spans="15:28">
      <c r="O8178" s="177"/>
      <c r="P8178" s="38"/>
      <c r="Q8178" s="38"/>
      <c r="R8178" s="178"/>
      <c r="S8178" s="38"/>
      <c r="T8178" s="178"/>
      <c r="U8178" s="38"/>
      <c r="AA8178" s="9"/>
      <c r="AB8178" s="366"/>
    </row>
    <row r="8179" spans="15:28">
      <c r="O8179" s="177"/>
      <c r="P8179" s="38"/>
      <c r="Q8179" s="38"/>
      <c r="R8179" s="178"/>
      <c r="S8179" s="38"/>
      <c r="T8179" s="178"/>
      <c r="U8179" s="38"/>
      <c r="AA8179" s="9"/>
      <c r="AB8179" s="366"/>
    </row>
    <row r="8180" spans="15:28">
      <c r="O8180" s="177"/>
      <c r="P8180" s="38"/>
      <c r="Q8180" s="38"/>
      <c r="R8180" s="178"/>
      <c r="S8180" s="38"/>
      <c r="T8180" s="178"/>
      <c r="U8180" s="38"/>
      <c r="AA8180" s="9"/>
      <c r="AB8180" s="366"/>
    </row>
    <row r="8181" spans="15:28">
      <c r="O8181" s="177"/>
      <c r="P8181" s="38"/>
      <c r="Q8181" s="38"/>
      <c r="R8181" s="178"/>
      <c r="S8181" s="38"/>
      <c r="T8181" s="178"/>
      <c r="U8181" s="38"/>
      <c r="AA8181" s="9"/>
      <c r="AB8181" s="366"/>
    </row>
    <row r="8182" spans="15:28">
      <c r="O8182" s="177"/>
      <c r="P8182" s="38"/>
      <c r="Q8182" s="38"/>
      <c r="R8182" s="178"/>
      <c r="S8182" s="38"/>
      <c r="T8182" s="178"/>
      <c r="U8182" s="38"/>
      <c r="AA8182" s="9"/>
      <c r="AB8182" s="366"/>
    </row>
    <row r="8183" spans="15:28">
      <c r="O8183" s="177"/>
      <c r="P8183" s="38"/>
      <c r="Q8183" s="38"/>
      <c r="R8183" s="178"/>
      <c r="S8183" s="38"/>
      <c r="T8183" s="178"/>
      <c r="U8183" s="38"/>
      <c r="AA8183" s="9"/>
      <c r="AB8183" s="366"/>
    </row>
    <row r="8184" spans="15:28">
      <c r="O8184" s="177"/>
      <c r="P8184" s="38"/>
      <c r="Q8184" s="38"/>
      <c r="R8184" s="178"/>
      <c r="S8184" s="38"/>
      <c r="T8184" s="178"/>
      <c r="U8184" s="38"/>
      <c r="AA8184" s="9"/>
      <c r="AB8184" s="366"/>
    </row>
    <row r="8185" spans="15:28">
      <c r="O8185" s="177"/>
      <c r="P8185" s="38"/>
      <c r="Q8185" s="38"/>
      <c r="R8185" s="178"/>
      <c r="S8185" s="38"/>
      <c r="T8185" s="178"/>
      <c r="U8185" s="38"/>
      <c r="AA8185" s="9"/>
      <c r="AB8185" s="366"/>
    </row>
    <row r="8186" spans="15:28">
      <c r="O8186" s="177"/>
      <c r="P8186" s="38"/>
      <c r="Q8186" s="38"/>
      <c r="R8186" s="178"/>
      <c r="S8186" s="38"/>
      <c r="T8186" s="178"/>
      <c r="U8186" s="38"/>
      <c r="AA8186" s="9"/>
      <c r="AB8186" s="366"/>
    </row>
    <row r="8187" spans="15:28">
      <c r="O8187" s="177"/>
      <c r="P8187" s="38"/>
      <c r="Q8187" s="38"/>
      <c r="R8187" s="178"/>
      <c r="S8187" s="38"/>
      <c r="T8187" s="178"/>
      <c r="U8187" s="38"/>
      <c r="AA8187" s="9"/>
      <c r="AB8187" s="366"/>
    </row>
    <row r="8188" spans="15:28">
      <c r="O8188" s="177"/>
      <c r="P8188" s="38"/>
      <c r="Q8188" s="38"/>
      <c r="R8188" s="178"/>
      <c r="S8188" s="38"/>
      <c r="T8188" s="178"/>
      <c r="U8188" s="38"/>
      <c r="AA8188" s="9"/>
      <c r="AB8188" s="366"/>
    </row>
    <row r="8189" spans="15:28">
      <c r="O8189" s="177"/>
      <c r="P8189" s="38"/>
      <c r="Q8189" s="38"/>
      <c r="R8189" s="178"/>
      <c r="S8189" s="38"/>
      <c r="T8189" s="178"/>
      <c r="U8189" s="38"/>
      <c r="AA8189" s="9"/>
      <c r="AB8189" s="366"/>
    </row>
    <row r="8190" spans="15:28">
      <c r="O8190" s="177"/>
      <c r="P8190" s="38"/>
      <c r="Q8190" s="38"/>
      <c r="R8190" s="178"/>
      <c r="S8190" s="38"/>
      <c r="T8190" s="178"/>
      <c r="U8190" s="38"/>
      <c r="AA8190" s="9"/>
      <c r="AB8190" s="366"/>
    </row>
    <row r="8191" spans="15:28">
      <c r="O8191" s="177"/>
      <c r="P8191" s="38"/>
      <c r="Q8191" s="38"/>
      <c r="R8191" s="178"/>
      <c r="S8191" s="38"/>
      <c r="T8191" s="178"/>
      <c r="U8191" s="38"/>
      <c r="AA8191" s="9"/>
      <c r="AB8191" s="366"/>
    </row>
    <row r="8192" spans="15:28">
      <c r="O8192" s="177"/>
      <c r="P8192" s="38"/>
      <c r="Q8192" s="38"/>
      <c r="R8192" s="178"/>
      <c r="S8192" s="38"/>
      <c r="T8192" s="178"/>
      <c r="U8192" s="38"/>
      <c r="AA8192" s="9"/>
      <c r="AB8192" s="366"/>
    </row>
    <row r="8193" spans="15:28">
      <c r="O8193" s="177"/>
      <c r="P8193" s="38"/>
      <c r="Q8193" s="38"/>
      <c r="R8193" s="178"/>
      <c r="S8193" s="38"/>
      <c r="T8193" s="178"/>
      <c r="U8193" s="38"/>
      <c r="AA8193" s="9"/>
      <c r="AB8193" s="366"/>
    </row>
    <row r="8194" spans="15:28">
      <c r="O8194" s="177"/>
      <c r="P8194" s="38"/>
      <c r="Q8194" s="38"/>
      <c r="R8194" s="178"/>
      <c r="S8194" s="38"/>
      <c r="T8194" s="178"/>
      <c r="U8194" s="38"/>
      <c r="AA8194" s="9"/>
      <c r="AB8194" s="366"/>
    </row>
    <row r="8195" spans="15:28">
      <c r="O8195" s="177"/>
      <c r="P8195" s="38"/>
      <c r="Q8195" s="38"/>
      <c r="R8195" s="178"/>
      <c r="S8195" s="38"/>
      <c r="T8195" s="178"/>
      <c r="U8195" s="38"/>
      <c r="AA8195" s="9"/>
      <c r="AB8195" s="366"/>
    </row>
    <row r="8196" spans="15:28">
      <c r="O8196" s="177"/>
      <c r="P8196" s="38"/>
      <c r="Q8196" s="38"/>
      <c r="R8196" s="178"/>
      <c r="S8196" s="38"/>
      <c r="T8196" s="178"/>
      <c r="U8196" s="38"/>
      <c r="AA8196" s="9"/>
      <c r="AB8196" s="366"/>
    </row>
    <row r="8197" spans="15:28">
      <c r="O8197" s="177"/>
      <c r="P8197" s="38"/>
      <c r="Q8197" s="38"/>
      <c r="R8197" s="178"/>
      <c r="S8197" s="38"/>
      <c r="T8197" s="178"/>
      <c r="U8197" s="38"/>
      <c r="AA8197" s="9"/>
      <c r="AB8197" s="366"/>
    </row>
    <row r="8198" spans="15:28">
      <c r="O8198" s="177"/>
      <c r="P8198" s="38"/>
      <c r="Q8198" s="38"/>
      <c r="R8198" s="178"/>
      <c r="S8198" s="38"/>
      <c r="T8198" s="178"/>
      <c r="U8198" s="38"/>
      <c r="AA8198" s="9"/>
      <c r="AB8198" s="366"/>
    </row>
    <row r="8199" spans="15:28">
      <c r="O8199" s="177"/>
      <c r="P8199" s="38"/>
      <c r="Q8199" s="38"/>
      <c r="R8199" s="178"/>
      <c r="S8199" s="38"/>
      <c r="T8199" s="178"/>
      <c r="U8199" s="38"/>
      <c r="AA8199" s="9"/>
      <c r="AB8199" s="366"/>
    </row>
    <row r="8200" spans="15:28">
      <c r="O8200" s="177"/>
      <c r="P8200" s="38"/>
      <c r="Q8200" s="38"/>
      <c r="R8200" s="178"/>
      <c r="S8200" s="38"/>
      <c r="T8200" s="178"/>
      <c r="U8200" s="38"/>
      <c r="AA8200" s="9"/>
      <c r="AB8200" s="366"/>
    </row>
    <row r="8201" spans="15:28">
      <c r="O8201" s="177"/>
      <c r="P8201" s="38"/>
      <c r="Q8201" s="38"/>
      <c r="R8201" s="178"/>
      <c r="S8201" s="38"/>
      <c r="T8201" s="178"/>
      <c r="U8201" s="38"/>
      <c r="AA8201" s="9"/>
      <c r="AB8201" s="366"/>
    </row>
    <row r="8202" spans="15:28">
      <c r="O8202" s="177"/>
      <c r="P8202" s="38"/>
      <c r="Q8202" s="38"/>
      <c r="R8202" s="178"/>
      <c r="S8202" s="38"/>
      <c r="T8202" s="178"/>
      <c r="U8202" s="38"/>
      <c r="AA8202" s="9"/>
      <c r="AB8202" s="366"/>
    </row>
    <row r="8203" spans="15:28">
      <c r="O8203" s="177"/>
      <c r="P8203" s="38"/>
      <c r="Q8203" s="38"/>
      <c r="R8203" s="178"/>
      <c r="S8203" s="38"/>
      <c r="T8203" s="178"/>
      <c r="U8203" s="38"/>
      <c r="AA8203" s="9"/>
      <c r="AB8203" s="366"/>
    </row>
    <row r="8204" spans="15:28">
      <c r="O8204" s="177"/>
      <c r="P8204" s="38"/>
      <c r="Q8204" s="38"/>
      <c r="R8204" s="178"/>
      <c r="S8204" s="38"/>
      <c r="T8204" s="178"/>
      <c r="U8204" s="38"/>
      <c r="AA8204" s="9"/>
      <c r="AB8204" s="366"/>
    </row>
    <row r="8205" spans="15:28">
      <c r="O8205" s="177"/>
      <c r="P8205" s="38"/>
      <c r="Q8205" s="38"/>
      <c r="R8205" s="178"/>
      <c r="S8205" s="38"/>
      <c r="T8205" s="178"/>
      <c r="U8205" s="38"/>
      <c r="AA8205" s="9"/>
      <c r="AB8205" s="366"/>
    </row>
    <row r="8206" spans="15:28">
      <c r="O8206" s="177"/>
      <c r="P8206" s="38"/>
      <c r="Q8206" s="38"/>
      <c r="R8206" s="178"/>
      <c r="S8206" s="38"/>
      <c r="T8206" s="178"/>
      <c r="U8206" s="38"/>
      <c r="AA8206" s="9"/>
      <c r="AB8206" s="366"/>
    </row>
    <row r="8207" spans="15:28">
      <c r="O8207" s="177"/>
      <c r="P8207" s="38"/>
      <c r="Q8207" s="38"/>
      <c r="R8207" s="178"/>
      <c r="S8207" s="38"/>
      <c r="T8207" s="178"/>
      <c r="U8207" s="38"/>
      <c r="AA8207" s="9"/>
      <c r="AB8207" s="366"/>
    </row>
    <row r="8208" spans="15:28">
      <c r="O8208" s="177"/>
      <c r="P8208" s="38"/>
      <c r="Q8208" s="38"/>
      <c r="R8208" s="178"/>
      <c r="S8208" s="38"/>
      <c r="T8208" s="178"/>
      <c r="U8208" s="38"/>
      <c r="AA8208" s="9"/>
      <c r="AB8208" s="366"/>
    </row>
    <row r="8209" spans="15:28">
      <c r="O8209" s="177"/>
      <c r="P8209" s="38"/>
      <c r="Q8209" s="38"/>
      <c r="R8209" s="178"/>
      <c r="S8209" s="38"/>
      <c r="T8209" s="178"/>
      <c r="U8209" s="38"/>
      <c r="AA8209" s="9"/>
      <c r="AB8209" s="366"/>
    </row>
    <row r="8210" spans="15:28">
      <c r="O8210" s="177"/>
      <c r="P8210" s="38"/>
      <c r="Q8210" s="38"/>
      <c r="R8210" s="178"/>
      <c r="S8210" s="38"/>
      <c r="T8210" s="178"/>
      <c r="U8210" s="38"/>
      <c r="AA8210" s="9"/>
      <c r="AB8210" s="366"/>
    </row>
    <row r="8211" spans="15:28">
      <c r="O8211" s="177"/>
      <c r="P8211" s="38"/>
      <c r="Q8211" s="38"/>
      <c r="R8211" s="178"/>
      <c r="S8211" s="38"/>
      <c r="T8211" s="178"/>
      <c r="U8211" s="38"/>
      <c r="AA8211" s="9"/>
      <c r="AB8211" s="366"/>
    </row>
    <row r="8212" spans="15:28">
      <c r="O8212" s="177"/>
      <c r="P8212" s="38"/>
      <c r="Q8212" s="38"/>
      <c r="R8212" s="178"/>
      <c r="S8212" s="38"/>
      <c r="T8212" s="178"/>
      <c r="U8212" s="38"/>
      <c r="AA8212" s="9"/>
      <c r="AB8212" s="366"/>
    </row>
    <row r="8213" spans="15:28">
      <c r="O8213" s="177"/>
      <c r="P8213" s="38"/>
      <c r="Q8213" s="38"/>
      <c r="R8213" s="178"/>
      <c r="S8213" s="38"/>
      <c r="T8213" s="178"/>
      <c r="U8213" s="38"/>
      <c r="AA8213" s="9"/>
      <c r="AB8213" s="366"/>
    </row>
    <row r="8214" spans="15:28">
      <c r="O8214" s="177"/>
      <c r="P8214" s="38"/>
      <c r="Q8214" s="38"/>
      <c r="R8214" s="178"/>
      <c r="S8214" s="38"/>
      <c r="T8214" s="178"/>
      <c r="U8214" s="38"/>
      <c r="AA8214" s="9"/>
      <c r="AB8214" s="366"/>
    </row>
    <row r="8215" spans="15:28">
      <c r="O8215" s="177"/>
      <c r="P8215" s="38"/>
      <c r="Q8215" s="38"/>
      <c r="R8215" s="178"/>
      <c r="S8215" s="38"/>
      <c r="T8215" s="178"/>
      <c r="U8215" s="38"/>
      <c r="AA8215" s="9"/>
      <c r="AB8215" s="366"/>
    </row>
    <row r="8216" spans="15:28">
      <c r="O8216" s="177"/>
      <c r="P8216" s="38"/>
      <c r="Q8216" s="38"/>
      <c r="R8216" s="178"/>
      <c r="S8216" s="38"/>
      <c r="T8216" s="178"/>
      <c r="U8216" s="38"/>
      <c r="AA8216" s="9"/>
      <c r="AB8216" s="366"/>
    </row>
    <row r="8217" spans="15:28">
      <c r="O8217" s="177"/>
      <c r="P8217" s="38"/>
      <c r="Q8217" s="38"/>
      <c r="R8217" s="178"/>
      <c r="S8217" s="38"/>
      <c r="T8217" s="178"/>
      <c r="U8217" s="38"/>
      <c r="AA8217" s="9"/>
      <c r="AB8217" s="366"/>
    </row>
    <row r="8218" spans="15:28">
      <c r="O8218" s="177"/>
      <c r="P8218" s="38"/>
      <c r="Q8218" s="38"/>
      <c r="R8218" s="178"/>
      <c r="S8218" s="38"/>
      <c r="T8218" s="178"/>
      <c r="U8218" s="38"/>
      <c r="AA8218" s="9"/>
      <c r="AB8218" s="366"/>
    </row>
    <row r="8219" spans="15:28">
      <c r="O8219" s="177"/>
      <c r="P8219" s="38"/>
      <c r="Q8219" s="38"/>
      <c r="R8219" s="178"/>
      <c r="S8219" s="38"/>
      <c r="T8219" s="178"/>
      <c r="U8219" s="38"/>
      <c r="AA8219" s="9"/>
      <c r="AB8219" s="366"/>
    </row>
    <row r="8220" spans="15:28">
      <c r="O8220" s="177"/>
      <c r="P8220" s="38"/>
      <c r="Q8220" s="38"/>
      <c r="R8220" s="178"/>
      <c r="S8220" s="38"/>
      <c r="T8220" s="178"/>
      <c r="U8220" s="38"/>
      <c r="AA8220" s="9"/>
      <c r="AB8220" s="366"/>
    </row>
    <row r="8221" spans="15:28">
      <c r="O8221" s="177"/>
      <c r="P8221" s="38"/>
      <c r="Q8221" s="38"/>
      <c r="R8221" s="178"/>
      <c r="S8221" s="38"/>
      <c r="T8221" s="178"/>
      <c r="U8221" s="38"/>
      <c r="AA8221" s="9"/>
      <c r="AB8221" s="366"/>
    </row>
    <row r="8222" spans="15:28">
      <c r="O8222" s="177"/>
      <c r="P8222" s="38"/>
      <c r="Q8222" s="38"/>
      <c r="R8222" s="178"/>
      <c r="S8222" s="38"/>
      <c r="T8222" s="178"/>
      <c r="U8222" s="38"/>
      <c r="AA8222" s="9"/>
      <c r="AB8222" s="366"/>
    </row>
    <row r="8223" spans="15:28">
      <c r="O8223" s="177"/>
      <c r="P8223" s="38"/>
      <c r="Q8223" s="38"/>
      <c r="R8223" s="178"/>
      <c r="S8223" s="38"/>
      <c r="T8223" s="178"/>
      <c r="U8223" s="38"/>
      <c r="AA8223" s="9"/>
      <c r="AB8223" s="366"/>
    </row>
    <row r="8224" spans="15:28">
      <c r="O8224" s="177"/>
      <c r="P8224" s="38"/>
      <c r="Q8224" s="38"/>
      <c r="R8224" s="178"/>
      <c r="S8224" s="38"/>
      <c r="T8224" s="178"/>
      <c r="U8224" s="38"/>
      <c r="AA8224" s="9"/>
      <c r="AB8224" s="366"/>
    </row>
    <row r="8225" spans="15:28">
      <c r="O8225" s="177"/>
      <c r="P8225" s="38"/>
      <c r="Q8225" s="38"/>
      <c r="R8225" s="178"/>
      <c r="S8225" s="38"/>
      <c r="T8225" s="178"/>
      <c r="U8225" s="38"/>
      <c r="AA8225" s="9"/>
      <c r="AB8225" s="366"/>
    </row>
    <row r="8226" spans="15:28">
      <c r="O8226" s="177"/>
      <c r="P8226" s="38"/>
      <c r="Q8226" s="38"/>
      <c r="R8226" s="178"/>
      <c r="S8226" s="38"/>
      <c r="T8226" s="178"/>
      <c r="U8226" s="38"/>
      <c r="AA8226" s="9"/>
      <c r="AB8226" s="366"/>
    </row>
    <row r="8227" spans="15:28">
      <c r="O8227" s="177"/>
      <c r="P8227" s="38"/>
      <c r="Q8227" s="38"/>
      <c r="R8227" s="178"/>
      <c r="S8227" s="38"/>
      <c r="T8227" s="178"/>
      <c r="U8227" s="38"/>
      <c r="AA8227" s="9"/>
      <c r="AB8227" s="366"/>
    </row>
    <row r="8228" spans="15:28">
      <c r="O8228" s="177"/>
      <c r="P8228" s="38"/>
      <c r="Q8228" s="38"/>
      <c r="R8228" s="178"/>
      <c r="S8228" s="38"/>
      <c r="T8228" s="178"/>
      <c r="U8228" s="38"/>
      <c r="AA8228" s="9"/>
      <c r="AB8228" s="366"/>
    </row>
    <row r="8229" spans="15:28">
      <c r="O8229" s="177"/>
      <c r="P8229" s="38"/>
      <c r="Q8229" s="38"/>
      <c r="R8229" s="178"/>
      <c r="S8229" s="38"/>
      <c r="T8229" s="178"/>
      <c r="U8229" s="38"/>
      <c r="AA8229" s="9"/>
      <c r="AB8229" s="366"/>
    </row>
    <row r="8230" spans="15:28">
      <c r="O8230" s="177"/>
      <c r="P8230" s="38"/>
      <c r="Q8230" s="38"/>
      <c r="R8230" s="178"/>
      <c r="S8230" s="38"/>
      <c r="T8230" s="178"/>
      <c r="U8230" s="38"/>
      <c r="AA8230" s="9"/>
      <c r="AB8230" s="366"/>
    </row>
    <row r="8231" spans="15:28">
      <c r="O8231" s="177"/>
      <c r="P8231" s="38"/>
      <c r="Q8231" s="38"/>
      <c r="R8231" s="178"/>
      <c r="S8231" s="38"/>
      <c r="T8231" s="178"/>
      <c r="U8231" s="38"/>
      <c r="AA8231" s="9"/>
      <c r="AB8231" s="366"/>
    </row>
    <row r="8232" spans="15:28">
      <c r="O8232" s="177"/>
      <c r="P8232" s="38"/>
      <c r="Q8232" s="38"/>
      <c r="R8232" s="178"/>
      <c r="S8232" s="38"/>
      <c r="T8232" s="178"/>
      <c r="U8232" s="38"/>
      <c r="AA8232" s="9"/>
      <c r="AB8232" s="366"/>
    </row>
    <row r="8233" spans="15:28">
      <c r="O8233" s="177"/>
      <c r="P8233" s="38"/>
      <c r="Q8233" s="38"/>
      <c r="R8233" s="178"/>
      <c r="S8233" s="38"/>
      <c r="T8233" s="178"/>
      <c r="U8233" s="38"/>
      <c r="AA8233" s="9"/>
      <c r="AB8233" s="366"/>
    </row>
    <row r="8234" spans="15:28">
      <c r="O8234" s="177"/>
      <c r="P8234" s="38"/>
      <c r="Q8234" s="38"/>
      <c r="R8234" s="178"/>
      <c r="S8234" s="38"/>
      <c r="T8234" s="178"/>
      <c r="U8234" s="38"/>
      <c r="AA8234" s="9"/>
      <c r="AB8234" s="366"/>
    </row>
    <row r="8235" spans="15:28">
      <c r="O8235" s="177"/>
      <c r="P8235" s="38"/>
      <c r="Q8235" s="38"/>
      <c r="R8235" s="178"/>
      <c r="S8235" s="38"/>
      <c r="T8235" s="178"/>
      <c r="U8235" s="38"/>
      <c r="AA8235" s="9"/>
      <c r="AB8235" s="366"/>
    </row>
    <row r="8236" spans="15:28">
      <c r="O8236" s="177"/>
      <c r="P8236" s="38"/>
      <c r="Q8236" s="38"/>
      <c r="R8236" s="178"/>
      <c r="S8236" s="38"/>
      <c r="T8236" s="178"/>
      <c r="U8236" s="38"/>
      <c r="AA8236" s="9"/>
      <c r="AB8236" s="366"/>
    </row>
    <row r="8237" spans="15:28">
      <c r="O8237" s="177"/>
      <c r="P8237" s="38"/>
      <c r="Q8237" s="38"/>
      <c r="R8237" s="178"/>
      <c r="S8237" s="38"/>
      <c r="T8237" s="178"/>
      <c r="U8237" s="38"/>
      <c r="AA8237" s="9"/>
      <c r="AB8237" s="366"/>
    </row>
    <row r="8238" spans="15:28">
      <c r="O8238" s="177"/>
      <c r="P8238" s="38"/>
      <c r="Q8238" s="38"/>
      <c r="R8238" s="178"/>
      <c r="S8238" s="38"/>
      <c r="T8238" s="178"/>
      <c r="U8238" s="38"/>
      <c r="AA8238" s="9"/>
      <c r="AB8238" s="366"/>
    </row>
    <row r="8239" spans="15:28">
      <c r="O8239" s="177"/>
      <c r="P8239" s="38"/>
      <c r="Q8239" s="38"/>
      <c r="R8239" s="178"/>
      <c r="S8239" s="38"/>
      <c r="T8239" s="178"/>
      <c r="U8239" s="38"/>
      <c r="AA8239" s="9"/>
      <c r="AB8239" s="366"/>
    </row>
    <row r="8240" spans="15:28">
      <c r="O8240" s="177"/>
      <c r="P8240" s="38"/>
      <c r="Q8240" s="38"/>
      <c r="R8240" s="178"/>
      <c r="S8240" s="38"/>
      <c r="T8240" s="178"/>
      <c r="U8240" s="38"/>
      <c r="AA8240" s="9"/>
      <c r="AB8240" s="366"/>
    </row>
    <row r="8241" spans="15:28">
      <c r="O8241" s="177"/>
      <c r="P8241" s="38"/>
      <c r="Q8241" s="38"/>
      <c r="R8241" s="178"/>
      <c r="S8241" s="38"/>
      <c r="T8241" s="178"/>
      <c r="U8241" s="38"/>
      <c r="AA8241" s="9"/>
      <c r="AB8241" s="366"/>
    </row>
    <row r="8242" spans="15:28">
      <c r="O8242" s="177"/>
      <c r="P8242" s="38"/>
      <c r="Q8242" s="38"/>
      <c r="R8242" s="178"/>
      <c r="S8242" s="38"/>
      <c r="T8242" s="178"/>
      <c r="U8242" s="38"/>
      <c r="AA8242" s="9"/>
      <c r="AB8242" s="366"/>
    </row>
    <row r="8243" spans="15:28">
      <c r="O8243" s="177"/>
      <c r="P8243" s="38"/>
      <c r="Q8243" s="38"/>
      <c r="R8243" s="178"/>
      <c r="S8243" s="38"/>
      <c r="T8243" s="178"/>
      <c r="U8243" s="38"/>
      <c r="AA8243" s="9"/>
      <c r="AB8243" s="366"/>
    </row>
    <row r="8244" spans="15:28">
      <c r="O8244" s="177"/>
      <c r="P8244" s="38"/>
      <c r="Q8244" s="38"/>
      <c r="R8244" s="178"/>
      <c r="S8244" s="38"/>
      <c r="T8244" s="178"/>
      <c r="U8244" s="38"/>
      <c r="AA8244" s="9"/>
      <c r="AB8244" s="366"/>
    </row>
    <row r="8245" spans="15:28">
      <c r="O8245" s="177"/>
      <c r="P8245" s="38"/>
      <c r="Q8245" s="38"/>
      <c r="R8245" s="178"/>
      <c r="S8245" s="38"/>
      <c r="T8245" s="178"/>
      <c r="U8245" s="38"/>
      <c r="AA8245" s="9"/>
      <c r="AB8245" s="366"/>
    </row>
    <row r="8246" spans="15:28">
      <c r="O8246" s="177"/>
      <c r="P8246" s="38"/>
      <c r="Q8246" s="38"/>
      <c r="R8246" s="178"/>
      <c r="S8246" s="38"/>
      <c r="T8246" s="178"/>
      <c r="U8246" s="38"/>
      <c r="AA8246" s="9"/>
      <c r="AB8246" s="366"/>
    </row>
    <row r="8247" spans="15:28">
      <c r="O8247" s="177"/>
      <c r="P8247" s="38"/>
      <c r="Q8247" s="38"/>
      <c r="R8247" s="178"/>
      <c r="S8247" s="38"/>
      <c r="T8247" s="178"/>
      <c r="U8247" s="38"/>
      <c r="AA8247" s="9"/>
      <c r="AB8247" s="366"/>
    </row>
    <row r="8248" spans="15:28">
      <c r="O8248" s="177"/>
      <c r="P8248" s="38"/>
      <c r="Q8248" s="38"/>
      <c r="R8248" s="178"/>
      <c r="S8248" s="38"/>
      <c r="T8248" s="178"/>
      <c r="U8248" s="38"/>
      <c r="AA8248" s="9"/>
      <c r="AB8248" s="366"/>
    </row>
    <row r="8249" spans="15:28">
      <c r="O8249" s="177"/>
      <c r="P8249" s="38"/>
      <c r="Q8249" s="38"/>
      <c r="R8249" s="178"/>
      <c r="S8249" s="38"/>
      <c r="T8249" s="178"/>
      <c r="U8249" s="38"/>
      <c r="AA8249" s="9"/>
      <c r="AB8249" s="366"/>
    </row>
    <row r="8250" spans="15:28">
      <c r="O8250" s="177"/>
      <c r="P8250" s="38"/>
      <c r="Q8250" s="38"/>
      <c r="R8250" s="178"/>
      <c r="S8250" s="38"/>
      <c r="T8250" s="178"/>
      <c r="U8250" s="38"/>
      <c r="AA8250" s="9"/>
      <c r="AB8250" s="366"/>
    </row>
    <row r="8251" spans="15:28">
      <c r="O8251" s="177"/>
      <c r="P8251" s="38"/>
      <c r="Q8251" s="38"/>
      <c r="R8251" s="178"/>
      <c r="S8251" s="38"/>
      <c r="T8251" s="178"/>
      <c r="U8251" s="38"/>
      <c r="AA8251" s="9"/>
      <c r="AB8251" s="366"/>
    </row>
    <row r="8252" spans="15:28">
      <c r="O8252" s="177"/>
      <c r="P8252" s="38"/>
      <c r="Q8252" s="38"/>
      <c r="R8252" s="178"/>
      <c r="S8252" s="38"/>
      <c r="T8252" s="178"/>
      <c r="U8252" s="38"/>
      <c r="AA8252" s="9"/>
      <c r="AB8252" s="366"/>
    </row>
    <row r="8253" spans="15:28">
      <c r="O8253" s="177"/>
      <c r="P8253" s="38"/>
      <c r="Q8253" s="38"/>
      <c r="R8253" s="178"/>
      <c r="S8253" s="38"/>
      <c r="T8253" s="178"/>
      <c r="U8253" s="38"/>
      <c r="AA8253" s="9"/>
      <c r="AB8253" s="366"/>
    </row>
    <row r="8254" spans="15:28">
      <c r="O8254" s="177"/>
      <c r="P8254" s="38"/>
      <c r="Q8254" s="38"/>
      <c r="R8254" s="178"/>
      <c r="S8254" s="38"/>
      <c r="T8254" s="178"/>
      <c r="U8254" s="38"/>
      <c r="AA8254" s="9"/>
      <c r="AB8254" s="366"/>
    </row>
    <row r="8255" spans="15:28">
      <c r="O8255" s="177"/>
      <c r="P8255" s="38"/>
      <c r="Q8255" s="38"/>
      <c r="R8255" s="178"/>
      <c r="S8255" s="38"/>
      <c r="T8255" s="178"/>
      <c r="U8255" s="38"/>
      <c r="AA8255" s="9"/>
      <c r="AB8255" s="366"/>
    </row>
    <row r="8256" spans="15:28">
      <c r="O8256" s="177"/>
      <c r="P8256" s="38"/>
      <c r="Q8256" s="38"/>
      <c r="R8256" s="178"/>
      <c r="S8256" s="38"/>
      <c r="T8256" s="178"/>
      <c r="U8256" s="38"/>
      <c r="AA8256" s="9"/>
      <c r="AB8256" s="366"/>
    </row>
    <row r="8257" spans="15:28">
      <c r="O8257" s="177"/>
      <c r="P8257" s="38"/>
      <c r="Q8257" s="38"/>
      <c r="R8257" s="178"/>
      <c r="S8257" s="38"/>
      <c r="T8257" s="178"/>
      <c r="U8257" s="38"/>
      <c r="AA8257" s="9"/>
      <c r="AB8257" s="366"/>
    </row>
    <row r="8258" spans="15:28">
      <c r="O8258" s="177"/>
      <c r="P8258" s="38"/>
      <c r="Q8258" s="38"/>
      <c r="R8258" s="178"/>
      <c r="S8258" s="38"/>
      <c r="T8258" s="178"/>
      <c r="U8258" s="38"/>
      <c r="AA8258" s="9"/>
      <c r="AB8258" s="366"/>
    </row>
    <row r="8259" spans="15:28">
      <c r="O8259" s="177"/>
      <c r="P8259" s="38"/>
      <c r="Q8259" s="38"/>
      <c r="R8259" s="178"/>
      <c r="S8259" s="38"/>
      <c r="T8259" s="178"/>
      <c r="U8259" s="38"/>
      <c r="AA8259" s="9"/>
      <c r="AB8259" s="366"/>
    </row>
    <row r="8260" spans="15:28">
      <c r="O8260" s="177"/>
      <c r="P8260" s="38"/>
      <c r="Q8260" s="38"/>
      <c r="R8260" s="178"/>
      <c r="S8260" s="38"/>
      <c r="T8260" s="178"/>
      <c r="U8260" s="38"/>
      <c r="AA8260" s="9"/>
      <c r="AB8260" s="366"/>
    </row>
    <row r="8261" spans="15:28">
      <c r="O8261" s="177"/>
      <c r="P8261" s="38"/>
      <c r="Q8261" s="38"/>
      <c r="R8261" s="178"/>
      <c r="S8261" s="38"/>
      <c r="T8261" s="178"/>
      <c r="U8261" s="38"/>
      <c r="AA8261" s="9"/>
      <c r="AB8261" s="366"/>
    </row>
    <row r="8262" spans="15:28">
      <c r="O8262" s="177"/>
      <c r="P8262" s="38"/>
      <c r="Q8262" s="38"/>
      <c r="R8262" s="178"/>
      <c r="S8262" s="38"/>
      <c r="T8262" s="178"/>
      <c r="U8262" s="38"/>
      <c r="AA8262" s="9"/>
      <c r="AB8262" s="366"/>
    </row>
    <row r="8263" spans="15:28">
      <c r="O8263" s="177"/>
      <c r="P8263" s="38"/>
      <c r="Q8263" s="38"/>
      <c r="R8263" s="178"/>
      <c r="S8263" s="38"/>
      <c r="T8263" s="178"/>
      <c r="U8263" s="38"/>
      <c r="AA8263" s="9"/>
      <c r="AB8263" s="366"/>
    </row>
    <row r="8264" spans="15:28">
      <c r="O8264" s="177"/>
      <c r="P8264" s="38"/>
      <c r="Q8264" s="38"/>
      <c r="R8264" s="178"/>
      <c r="S8264" s="38"/>
      <c r="T8264" s="178"/>
      <c r="U8264" s="38"/>
      <c r="AA8264" s="9"/>
      <c r="AB8264" s="366"/>
    </row>
    <row r="8265" spans="15:28">
      <c r="O8265" s="177"/>
      <c r="P8265" s="38"/>
      <c r="Q8265" s="38"/>
      <c r="R8265" s="178"/>
      <c r="S8265" s="38"/>
      <c r="T8265" s="178"/>
      <c r="U8265" s="38"/>
      <c r="AA8265" s="9"/>
      <c r="AB8265" s="366"/>
    </row>
    <row r="8266" spans="15:28">
      <c r="O8266" s="177"/>
      <c r="P8266" s="38"/>
      <c r="Q8266" s="38"/>
      <c r="R8266" s="178"/>
      <c r="S8266" s="38"/>
      <c r="T8266" s="178"/>
      <c r="U8266" s="38"/>
      <c r="AA8266" s="9"/>
      <c r="AB8266" s="366"/>
    </row>
    <row r="8267" spans="15:28">
      <c r="O8267" s="177"/>
      <c r="P8267" s="38"/>
      <c r="Q8267" s="38"/>
      <c r="R8267" s="178"/>
      <c r="S8267" s="38"/>
      <c r="T8267" s="178"/>
      <c r="U8267" s="38"/>
      <c r="AA8267" s="9"/>
      <c r="AB8267" s="366"/>
    </row>
    <row r="8268" spans="15:28">
      <c r="O8268" s="177"/>
      <c r="P8268" s="38"/>
      <c r="Q8268" s="38"/>
      <c r="R8268" s="178"/>
      <c r="S8268" s="38"/>
      <c r="T8268" s="178"/>
      <c r="U8268" s="38"/>
      <c r="AA8268" s="9"/>
      <c r="AB8268" s="366"/>
    </row>
    <row r="8269" spans="15:28">
      <c r="O8269" s="177"/>
      <c r="P8269" s="38"/>
      <c r="Q8269" s="38"/>
      <c r="R8269" s="178"/>
      <c r="S8269" s="38"/>
      <c r="T8269" s="178"/>
      <c r="U8269" s="38"/>
      <c r="AA8269" s="9"/>
      <c r="AB8269" s="366"/>
    </row>
    <row r="8270" spans="15:28">
      <c r="O8270" s="177"/>
      <c r="P8270" s="38"/>
      <c r="Q8270" s="38"/>
      <c r="R8270" s="178"/>
      <c r="S8270" s="38"/>
      <c r="T8270" s="178"/>
      <c r="U8270" s="38"/>
      <c r="AA8270" s="9"/>
      <c r="AB8270" s="366"/>
    </row>
    <row r="8271" spans="15:28">
      <c r="O8271" s="177"/>
      <c r="P8271" s="38"/>
      <c r="Q8271" s="38"/>
      <c r="R8271" s="178"/>
      <c r="S8271" s="38"/>
      <c r="T8271" s="178"/>
      <c r="U8271" s="38"/>
      <c r="AA8271" s="9"/>
      <c r="AB8271" s="366"/>
    </row>
    <row r="8272" spans="15:28">
      <c r="O8272" s="177"/>
      <c r="P8272" s="38"/>
      <c r="Q8272" s="38"/>
      <c r="R8272" s="178"/>
      <c r="S8272" s="38"/>
      <c r="T8272" s="178"/>
      <c r="U8272" s="38"/>
      <c r="AA8272" s="9"/>
      <c r="AB8272" s="366"/>
    </row>
    <row r="8273" spans="15:28">
      <c r="O8273" s="177"/>
      <c r="P8273" s="38"/>
      <c r="Q8273" s="38"/>
      <c r="R8273" s="178"/>
      <c r="S8273" s="38"/>
      <c r="T8273" s="178"/>
      <c r="U8273" s="38"/>
      <c r="AA8273" s="9"/>
      <c r="AB8273" s="366"/>
    </row>
    <row r="8274" spans="15:28">
      <c r="O8274" s="177"/>
      <c r="P8274" s="38"/>
      <c r="Q8274" s="38"/>
      <c r="R8274" s="178"/>
      <c r="S8274" s="38"/>
      <c r="T8274" s="178"/>
      <c r="U8274" s="38"/>
      <c r="AA8274" s="9"/>
      <c r="AB8274" s="366"/>
    </row>
    <row r="8275" spans="15:28">
      <c r="O8275" s="177"/>
      <c r="P8275" s="38"/>
      <c r="Q8275" s="38"/>
      <c r="R8275" s="178"/>
      <c r="S8275" s="38"/>
      <c r="T8275" s="178"/>
      <c r="U8275" s="38"/>
      <c r="AA8275" s="9"/>
      <c r="AB8275" s="366"/>
    </row>
    <row r="8276" spans="15:28">
      <c r="O8276" s="177"/>
      <c r="P8276" s="38"/>
      <c r="Q8276" s="38"/>
      <c r="R8276" s="178"/>
      <c r="S8276" s="38"/>
      <c r="T8276" s="178"/>
      <c r="U8276" s="38"/>
      <c r="AA8276" s="9"/>
      <c r="AB8276" s="366"/>
    </row>
    <row r="8277" spans="15:28">
      <c r="O8277" s="177"/>
      <c r="P8277" s="38"/>
      <c r="Q8277" s="38"/>
      <c r="R8277" s="178"/>
      <c r="S8277" s="38"/>
      <c r="T8277" s="178"/>
      <c r="U8277" s="38"/>
      <c r="AA8277" s="9"/>
      <c r="AB8277" s="366"/>
    </row>
    <row r="8278" spans="15:28">
      <c r="O8278" s="177"/>
      <c r="P8278" s="38"/>
      <c r="Q8278" s="38"/>
      <c r="R8278" s="178"/>
      <c r="S8278" s="38"/>
      <c r="T8278" s="178"/>
      <c r="U8278" s="38"/>
      <c r="AA8278" s="9"/>
      <c r="AB8278" s="366"/>
    </row>
    <row r="8279" spans="15:28">
      <c r="O8279" s="177"/>
      <c r="P8279" s="38"/>
      <c r="Q8279" s="38"/>
      <c r="R8279" s="178"/>
      <c r="S8279" s="38"/>
      <c r="T8279" s="178"/>
      <c r="U8279" s="38"/>
      <c r="AA8279" s="9"/>
      <c r="AB8279" s="366"/>
    </row>
    <row r="8280" spans="15:28">
      <c r="O8280" s="177"/>
      <c r="P8280" s="38"/>
      <c r="Q8280" s="38"/>
      <c r="R8280" s="178"/>
      <c r="S8280" s="38"/>
      <c r="T8280" s="178"/>
      <c r="U8280" s="38"/>
      <c r="AA8280" s="9"/>
      <c r="AB8280" s="366"/>
    </row>
    <row r="8281" spans="15:28">
      <c r="O8281" s="177"/>
      <c r="P8281" s="38"/>
      <c r="Q8281" s="38"/>
      <c r="R8281" s="178"/>
      <c r="S8281" s="38"/>
      <c r="T8281" s="178"/>
      <c r="U8281" s="38"/>
      <c r="AA8281" s="9"/>
      <c r="AB8281" s="366"/>
    </row>
    <row r="8282" spans="15:28">
      <c r="O8282" s="177"/>
      <c r="P8282" s="38"/>
      <c r="Q8282" s="38"/>
      <c r="R8282" s="178"/>
      <c r="S8282" s="38"/>
      <c r="T8282" s="178"/>
      <c r="U8282" s="38"/>
      <c r="AA8282" s="9"/>
      <c r="AB8282" s="366"/>
    </row>
    <row r="8283" spans="15:28">
      <c r="O8283" s="177"/>
      <c r="P8283" s="38"/>
      <c r="Q8283" s="38"/>
      <c r="R8283" s="178"/>
      <c r="S8283" s="38"/>
      <c r="T8283" s="178"/>
      <c r="U8283" s="38"/>
      <c r="AA8283" s="9"/>
      <c r="AB8283" s="366"/>
    </row>
    <row r="8284" spans="15:28">
      <c r="O8284" s="177"/>
      <c r="P8284" s="38"/>
      <c r="Q8284" s="38"/>
      <c r="R8284" s="178"/>
      <c r="S8284" s="38"/>
      <c r="T8284" s="178"/>
      <c r="U8284" s="38"/>
      <c r="AA8284" s="9"/>
      <c r="AB8284" s="366"/>
    </row>
    <row r="8285" spans="15:28">
      <c r="O8285" s="177"/>
      <c r="P8285" s="38"/>
      <c r="Q8285" s="38"/>
      <c r="R8285" s="178"/>
      <c r="S8285" s="38"/>
      <c r="T8285" s="178"/>
      <c r="U8285" s="38"/>
      <c r="AA8285" s="9"/>
      <c r="AB8285" s="366"/>
    </row>
    <row r="8286" spans="15:28">
      <c r="O8286" s="177"/>
      <c r="P8286" s="38"/>
      <c r="Q8286" s="38"/>
      <c r="R8286" s="178"/>
      <c r="S8286" s="38"/>
      <c r="T8286" s="178"/>
      <c r="U8286" s="38"/>
      <c r="AA8286" s="9"/>
      <c r="AB8286" s="366"/>
    </row>
    <row r="8287" spans="15:28">
      <c r="O8287" s="177"/>
      <c r="P8287" s="38"/>
      <c r="Q8287" s="38"/>
      <c r="R8287" s="178"/>
      <c r="S8287" s="38"/>
      <c r="T8287" s="178"/>
      <c r="U8287" s="38"/>
      <c r="AA8287" s="9"/>
      <c r="AB8287" s="366"/>
    </row>
    <row r="8288" spans="15:28">
      <c r="O8288" s="177"/>
      <c r="P8288" s="38"/>
      <c r="Q8288" s="38"/>
      <c r="R8288" s="178"/>
      <c r="S8288" s="38"/>
      <c r="T8288" s="178"/>
      <c r="U8288" s="38"/>
      <c r="AA8288" s="9"/>
      <c r="AB8288" s="366"/>
    </row>
    <row r="8289" spans="15:28">
      <c r="O8289" s="177"/>
      <c r="P8289" s="38"/>
      <c r="Q8289" s="38"/>
      <c r="R8289" s="178"/>
      <c r="S8289" s="38"/>
      <c r="T8289" s="178"/>
      <c r="U8289" s="38"/>
      <c r="AA8289" s="9"/>
      <c r="AB8289" s="366"/>
    </row>
    <row r="8290" spans="15:28">
      <c r="O8290" s="177"/>
      <c r="P8290" s="38"/>
      <c r="Q8290" s="38"/>
      <c r="R8290" s="178"/>
      <c r="S8290" s="38"/>
      <c r="T8290" s="178"/>
      <c r="U8290" s="38"/>
      <c r="AA8290" s="9"/>
      <c r="AB8290" s="366"/>
    </row>
    <row r="8291" spans="15:28">
      <c r="O8291" s="177"/>
      <c r="P8291" s="38"/>
      <c r="Q8291" s="38"/>
      <c r="R8291" s="178"/>
      <c r="S8291" s="38"/>
      <c r="T8291" s="178"/>
      <c r="U8291" s="38"/>
      <c r="AA8291" s="9"/>
      <c r="AB8291" s="366"/>
    </row>
    <row r="8292" spans="15:28">
      <c r="O8292" s="177"/>
      <c r="P8292" s="38"/>
      <c r="Q8292" s="38"/>
      <c r="R8292" s="178"/>
      <c r="S8292" s="38"/>
      <c r="T8292" s="178"/>
      <c r="U8292" s="38"/>
      <c r="AA8292" s="9"/>
      <c r="AB8292" s="366"/>
    </row>
    <row r="8293" spans="15:28">
      <c r="O8293" s="177"/>
      <c r="P8293" s="38"/>
      <c r="Q8293" s="38"/>
      <c r="R8293" s="178"/>
      <c r="S8293" s="38"/>
      <c r="T8293" s="178"/>
      <c r="U8293" s="38"/>
      <c r="AA8293" s="9"/>
      <c r="AB8293" s="366"/>
    </row>
    <row r="8294" spans="15:28">
      <c r="O8294" s="177"/>
      <c r="P8294" s="38"/>
      <c r="Q8294" s="38"/>
      <c r="R8294" s="178"/>
      <c r="S8294" s="38"/>
      <c r="T8294" s="178"/>
      <c r="U8294" s="38"/>
      <c r="AA8294" s="9"/>
      <c r="AB8294" s="366"/>
    </row>
    <row r="8295" spans="15:28">
      <c r="O8295" s="177"/>
      <c r="P8295" s="38"/>
      <c r="Q8295" s="38"/>
      <c r="R8295" s="178"/>
      <c r="S8295" s="38"/>
      <c r="T8295" s="178"/>
      <c r="U8295" s="38"/>
      <c r="AA8295" s="9"/>
      <c r="AB8295" s="366"/>
    </row>
    <row r="8296" spans="15:28">
      <c r="O8296" s="177"/>
      <c r="P8296" s="38"/>
      <c r="Q8296" s="38"/>
      <c r="R8296" s="178"/>
      <c r="S8296" s="38"/>
      <c r="T8296" s="178"/>
      <c r="U8296" s="38"/>
      <c r="AA8296" s="9"/>
      <c r="AB8296" s="366"/>
    </row>
    <row r="8297" spans="15:28">
      <c r="O8297" s="177"/>
      <c r="P8297" s="38"/>
      <c r="Q8297" s="38"/>
      <c r="R8297" s="178"/>
      <c r="S8297" s="38"/>
      <c r="T8297" s="178"/>
      <c r="U8297" s="38"/>
      <c r="AA8297" s="9"/>
      <c r="AB8297" s="366"/>
    </row>
    <row r="8298" spans="15:28">
      <c r="O8298" s="177"/>
      <c r="P8298" s="38"/>
      <c r="Q8298" s="38"/>
      <c r="R8298" s="178"/>
      <c r="S8298" s="38"/>
      <c r="T8298" s="178"/>
      <c r="U8298" s="38"/>
      <c r="AA8298" s="9"/>
      <c r="AB8298" s="366"/>
    </row>
    <row r="8299" spans="15:28">
      <c r="O8299" s="177"/>
      <c r="P8299" s="38"/>
      <c r="Q8299" s="38"/>
      <c r="R8299" s="178"/>
      <c r="S8299" s="38"/>
      <c r="T8299" s="178"/>
      <c r="U8299" s="38"/>
      <c r="AA8299" s="9"/>
      <c r="AB8299" s="366"/>
    </row>
    <row r="8300" spans="15:28">
      <c r="O8300" s="177"/>
      <c r="P8300" s="38"/>
      <c r="Q8300" s="38"/>
      <c r="R8300" s="178"/>
      <c r="S8300" s="38"/>
      <c r="T8300" s="178"/>
      <c r="U8300" s="38"/>
      <c r="AA8300" s="9"/>
      <c r="AB8300" s="366"/>
    </row>
    <row r="8301" spans="15:28">
      <c r="O8301" s="177"/>
      <c r="P8301" s="38"/>
      <c r="Q8301" s="38"/>
      <c r="R8301" s="178"/>
      <c r="S8301" s="38"/>
      <c r="T8301" s="178"/>
      <c r="U8301" s="38"/>
      <c r="AA8301" s="9"/>
      <c r="AB8301" s="366"/>
    </row>
    <row r="8302" spans="15:28">
      <c r="O8302" s="177"/>
      <c r="P8302" s="38"/>
      <c r="Q8302" s="38"/>
      <c r="R8302" s="178"/>
      <c r="S8302" s="38"/>
      <c r="T8302" s="178"/>
      <c r="U8302" s="38"/>
      <c r="AA8302" s="9"/>
      <c r="AB8302" s="366"/>
    </row>
    <row r="8303" spans="15:28">
      <c r="O8303" s="177"/>
      <c r="P8303" s="38"/>
      <c r="Q8303" s="38"/>
      <c r="R8303" s="178"/>
      <c r="S8303" s="38"/>
      <c r="T8303" s="178"/>
      <c r="U8303" s="38"/>
      <c r="AA8303" s="9"/>
      <c r="AB8303" s="366"/>
    </row>
    <row r="8304" spans="15:28">
      <c r="O8304" s="177"/>
      <c r="P8304" s="38"/>
      <c r="Q8304" s="38"/>
      <c r="R8304" s="178"/>
      <c r="S8304" s="38"/>
      <c r="T8304" s="178"/>
      <c r="U8304" s="38"/>
      <c r="AA8304" s="9"/>
      <c r="AB8304" s="366"/>
    </row>
    <row r="8305" spans="15:28">
      <c r="O8305" s="177"/>
      <c r="P8305" s="38"/>
      <c r="Q8305" s="38"/>
      <c r="R8305" s="178"/>
      <c r="S8305" s="38"/>
      <c r="T8305" s="178"/>
      <c r="U8305" s="38"/>
      <c r="AA8305" s="9"/>
      <c r="AB8305" s="366"/>
    </row>
    <row r="8306" spans="15:28">
      <c r="O8306" s="177"/>
      <c r="P8306" s="38"/>
      <c r="Q8306" s="38"/>
      <c r="R8306" s="178"/>
      <c r="S8306" s="38"/>
      <c r="T8306" s="178"/>
      <c r="U8306" s="38"/>
      <c r="AA8306" s="9"/>
      <c r="AB8306" s="366"/>
    </row>
    <row r="8307" spans="15:28">
      <c r="O8307" s="177"/>
      <c r="P8307" s="38"/>
      <c r="Q8307" s="38"/>
      <c r="R8307" s="178"/>
      <c r="S8307" s="38"/>
      <c r="T8307" s="178"/>
      <c r="U8307" s="38"/>
      <c r="AA8307" s="9"/>
      <c r="AB8307" s="366"/>
    </row>
    <row r="8308" spans="15:28">
      <c r="O8308" s="177"/>
      <c r="P8308" s="38"/>
      <c r="Q8308" s="38"/>
      <c r="R8308" s="178"/>
      <c r="S8308" s="38"/>
      <c r="T8308" s="178"/>
      <c r="U8308" s="38"/>
      <c r="AA8308" s="9"/>
      <c r="AB8308" s="366"/>
    </row>
    <row r="8309" spans="15:28">
      <c r="O8309" s="177"/>
      <c r="P8309" s="38"/>
      <c r="Q8309" s="38"/>
      <c r="R8309" s="178"/>
      <c r="S8309" s="38"/>
      <c r="T8309" s="178"/>
      <c r="U8309" s="38"/>
      <c r="AA8309" s="9"/>
      <c r="AB8309" s="366"/>
    </row>
    <row r="8310" spans="15:28">
      <c r="O8310" s="177"/>
      <c r="P8310" s="38"/>
      <c r="Q8310" s="38"/>
      <c r="R8310" s="178"/>
      <c r="S8310" s="38"/>
      <c r="T8310" s="178"/>
      <c r="U8310" s="38"/>
      <c r="AA8310" s="9"/>
      <c r="AB8310" s="366"/>
    </row>
    <row r="8311" spans="15:28">
      <c r="O8311" s="177"/>
      <c r="P8311" s="38"/>
      <c r="Q8311" s="38"/>
      <c r="R8311" s="178"/>
      <c r="S8311" s="38"/>
      <c r="T8311" s="178"/>
      <c r="U8311" s="38"/>
      <c r="AA8311" s="9"/>
      <c r="AB8311" s="366"/>
    </row>
    <row r="8312" spans="15:28">
      <c r="O8312" s="177"/>
      <c r="P8312" s="38"/>
      <c r="Q8312" s="38"/>
      <c r="R8312" s="178"/>
      <c r="S8312" s="38"/>
      <c r="T8312" s="178"/>
      <c r="U8312" s="38"/>
      <c r="AA8312" s="9"/>
      <c r="AB8312" s="366"/>
    </row>
    <row r="8313" spans="15:28">
      <c r="O8313" s="177"/>
      <c r="P8313" s="38"/>
      <c r="Q8313" s="38"/>
      <c r="R8313" s="178"/>
      <c r="S8313" s="38"/>
      <c r="T8313" s="178"/>
      <c r="U8313" s="38"/>
      <c r="AA8313" s="9"/>
      <c r="AB8313" s="366"/>
    </row>
    <row r="8314" spans="15:28">
      <c r="O8314" s="177"/>
      <c r="P8314" s="38"/>
      <c r="Q8314" s="38"/>
      <c r="R8314" s="178"/>
      <c r="S8314" s="38"/>
      <c r="T8314" s="178"/>
      <c r="U8314" s="38"/>
      <c r="AA8314" s="9"/>
      <c r="AB8314" s="366"/>
    </row>
    <row r="8315" spans="15:28">
      <c r="O8315" s="177"/>
      <c r="P8315" s="38"/>
      <c r="Q8315" s="38"/>
      <c r="R8315" s="178"/>
      <c r="S8315" s="38"/>
      <c r="T8315" s="178"/>
      <c r="U8315" s="38"/>
      <c r="AA8315" s="9"/>
      <c r="AB8315" s="366"/>
    </row>
    <row r="8316" spans="15:28">
      <c r="O8316" s="177"/>
      <c r="P8316" s="38"/>
      <c r="Q8316" s="38"/>
      <c r="R8316" s="178"/>
      <c r="S8316" s="38"/>
      <c r="T8316" s="178"/>
      <c r="U8316" s="38"/>
      <c r="AA8316" s="9"/>
      <c r="AB8316" s="366"/>
    </row>
    <row r="8317" spans="15:28">
      <c r="O8317" s="177"/>
      <c r="P8317" s="38"/>
      <c r="Q8317" s="38"/>
      <c r="R8317" s="178"/>
      <c r="S8317" s="38"/>
      <c r="T8317" s="178"/>
      <c r="U8317" s="38"/>
      <c r="AA8317" s="9"/>
      <c r="AB8317" s="366"/>
    </row>
    <row r="8318" spans="15:28">
      <c r="O8318" s="177"/>
      <c r="P8318" s="38"/>
      <c r="Q8318" s="38"/>
      <c r="R8318" s="178"/>
      <c r="S8318" s="38"/>
      <c r="T8318" s="178"/>
      <c r="U8318" s="38"/>
      <c r="AA8318" s="9"/>
      <c r="AB8318" s="366"/>
    </row>
    <row r="8319" spans="15:28">
      <c r="O8319" s="177"/>
      <c r="P8319" s="38"/>
      <c r="Q8319" s="38"/>
      <c r="R8319" s="178"/>
      <c r="S8319" s="38"/>
      <c r="T8319" s="178"/>
      <c r="U8319" s="38"/>
      <c r="AA8319" s="9"/>
      <c r="AB8319" s="366"/>
    </row>
    <row r="8320" spans="15:28">
      <c r="O8320" s="177"/>
      <c r="P8320" s="38"/>
      <c r="Q8320" s="38"/>
      <c r="R8320" s="178"/>
      <c r="S8320" s="38"/>
      <c r="T8320" s="178"/>
      <c r="U8320" s="38"/>
      <c r="AA8320" s="9"/>
      <c r="AB8320" s="366"/>
    </row>
    <row r="8321" spans="15:28">
      <c r="O8321" s="177"/>
      <c r="P8321" s="38"/>
      <c r="Q8321" s="38"/>
      <c r="R8321" s="178"/>
      <c r="S8321" s="38"/>
      <c r="T8321" s="178"/>
      <c r="U8321" s="38"/>
      <c r="AA8321" s="9"/>
      <c r="AB8321" s="366"/>
    </row>
    <row r="8322" spans="15:28">
      <c r="O8322" s="177"/>
      <c r="P8322" s="38"/>
      <c r="Q8322" s="38"/>
      <c r="R8322" s="178"/>
      <c r="S8322" s="38"/>
      <c r="T8322" s="178"/>
      <c r="U8322" s="38"/>
      <c r="AA8322" s="9"/>
      <c r="AB8322" s="366"/>
    </row>
    <row r="8323" spans="15:28">
      <c r="O8323" s="177"/>
      <c r="P8323" s="38"/>
      <c r="Q8323" s="38"/>
      <c r="R8323" s="178"/>
      <c r="S8323" s="38"/>
      <c r="T8323" s="178"/>
      <c r="U8323" s="38"/>
      <c r="AA8323" s="9"/>
      <c r="AB8323" s="366"/>
    </row>
    <row r="8324" spans="15:28">
      <c r="O8324" s="177"/>
      <c r="P8324" s="38"/>
      <c r="Q8324" s="38"/>
      <c r="R8324" s="178"/>
      <c r="S8324" s="38"/>
      <c r="T8324" s="178"/>
      <c r="U8324" s="38"/>
      <c r="AA8324" s="9"/>
      <c r="AB8324" s="366"/>
    </row>
    <row r="8325" spans="15:28">
      <c r="O8325" s="177"/>
      <c r="P8325" s="38"/>
      <c r="Q8325" s="38"/>
      <c r="R8325" s="178"/>
      <c r="S8325" s="38"/>
      <c r="T8325" s="178"/>
      <c r="U8325" s="38"/>
      <c r="AA8325" s="9"/>
      <c r="AB8325" s="366"/>
    </row>
    <row r="8326" spans="15:28">
      <c r="O8326" s="177"/>
      <c r="P8326" s="38"/>
      <c r="Q8326" s="38"/>
      <c r="R8326" s="178"/>
      <c r="S8326" s="38"/>
      <c r="T8326" s="178"/>
      <c r="U8326" s="38"/>
      <c r="AA8326" s="9"/>
      <c r="AB8326" s="366"/>
    </row>
    <row r="8327" spans="15:28">
      <c r="O8327" s="177"/>
      <c r="P8327" s="38"/>
      <c r="Q8327" s="38"/>
      <c r="R8327" s="178"/>
      <c r="S8327" s="38"/>
      <c r="T8327" s="178"/>
      <c r="U8327" s="38"/>
      <c r="AA8327" s="9"/>
      <c r="AB8327" s="366"/>
    </row>
    <row r="8328" spans="15:28">
      <c r="O8328" s="177"/>
      <c r="P8328" s="38"/>
      <c r="Q8328" s="38"/>
      <c r="R8328" s="178"/>
      <c r="S8328" s="38"/>
      <c r="T8328" s="178"/>
      <c r="U8328" s="38"/>
      <c r="AA8328" s="9"/>
      <c r="AB8328" s="366"/>
    </row>
    <row r="8329" spans="15:28">
      <c r="O8329" s="177"/>
      <c r="P8329" s="38"/>
      <c r="Q8329" s="38"/>
      <c r="R8329" s="178"/>
      <c r="S8329" s="38"/>
      <c r="T8329" s="178"/>
      <c r="U8329" s="38"/>
      <c r="AA8329" s="9"/>
      <c r="AB8329" s="366"/>
    </row>
    <row r="8330" spans="15:28">
      <c r="O8330" s="177"/>
      <c r="P8330" s="38"/>
      <c r="Q8330" s="38"/>
      <c r="R8330" s="178"/>
      <c r="S8330" s="38"/>
      <c r="T8330" s="178"/>
      <c r="U8330" s="38"/>
      <c r="AA8330" s="9"/>
      <c r="AB8330" s="366"/>
    </row>
    <row r="8331" spans="15:28">
      <c r="O8331" s="177"/>
      <c r="P8331" s="38"/>
      <c r="Q8331" s="38"/>
      <c r="R8331" s="178"/>
      <c r="S8331" s="38"/>
      <c r="T8331" s="178"/>
      <c r="U8331" s="38"/>
      <c r="AA8331" s="9"/>
      <c r="AB8331" s="366"/>
    </row>
    <row r="8332" spans="15:28">
      <c r="O8332" s="177"/>
      <c r="P8332" s="38"/>
      <c r="Q8332" s="38"/>
      <c r="R8332" s="178"/>
      <c r="S8332" s="38"/>
      <c r="T8332" s="178"/>
      <c r="U8332" s="38"/>
      <c r="AA8332" s="9"/>
      <c r="AB8332" s="366"/>
    </row>
    <row r="8333" spans="15:28">
      <c r="O8333" s="177"/>
      <c r="P8333" s="38"/>
      <c r="Q8333" s="38"/>
      <c r="R8333" s="178"/>
      <c r="S8333" s="38"/>
      <c r="T8333" s="178"/>
      <c r="U8333" s="38"/>
      <c r="AA8333" s="9"/>
      <c r="AB8333" s="366"/>
    </row>
    <row r="8334" spans="15:28">
      <c r="O8334" s="177"/>
      <c r="P8334" s="38"/>
      <c r="Q8334" s="38"/>
      <c r="R8334" s="178"/>
      <c r="S8334" s="38"/>
      <c r="T8334" s="178"/>
      <c r="U8334" s="38"/>
      <c r="AA8334" s="9"/>
      <c r="AB8334" s="366"/>
    </row>
    <row r="8335" spans="15:28">
      <c r="O8335" s="177"/>
      <c r="P8335" s="38"/>
      <c r="Q8335" s="38"/>
      <c r="R8335" s="178"/>
      <c r="S8335" s="38"/>
      <c r="T8335" s="178"/>
      <c r="U8335" s="38"/>
      <c r="AA8335" s="9"/>
      <c r="AB8335" s="366"/>
    </row>
    <row r="8336" spans="15:28">
      <c r="O8336" s="177"/>
      <c r="P8336" s="38"/>
      <c r="Q8336" s="38"/>
      <c r="R8336" s="178"/>
      <c r="S8336" s="38"/>
      <c r="T8336" s="178"/>
      <c r="U8336" s="38"/>
      <c r="AA8336" s="9"/>
      <c r="AB8336" s="366"/>
    </row>
    <row r="8337" spans="15:28">
      <c r="O8337" s="177"/>
      <c r="P8337" s="38"/>
      <c r="Q8337" s="38"/>
      <c r="R8337" s="178"/>
      <c r="S8337" s="38"/>
      <c r="T8337" s="178"/>
      <c r="U8337" s="38"/>
      <c r="AA8337" s="9"/>
      <c r="AB8337" s="366"/>
    </row>
    <row r="8338" spans="15:28">
      <c r="O8338" s="177"/>
      <c r="P8338" s="38"/>
      <c r="Q8338" s="38"/>
      <c r="R8338" s="178"/>
      <c r="S8338" s="38"/>
      <c r="T8338" s="178"/>
      <c r="U8338" s="38"/>
      <c r="AA8338" s="9"/>
      <c r="AB8338" s="366"/>
    </row>
    <row r="8339" spans="15:28">
      <c r="O8339" s="177"/>
      <c r="P8339" s="38"/>
      <c r="Q8339" s="38"/>
      <c r="R8339" s="178"/>
      <c r="S8339" s="38"/>
      <c r="T8339" s="178"/>
      <c r="U8339" s="38"/>
      <c r="AA8339" s="9"/>
      <c r="AB8339" s="366"/>
    </row>
    <row r="8340" spans="15:28">
      <c r="O8340" s="177"/>
      <c r="P8340" s="38"/>
      <c r="Q8340" s="38"/>
      <c r="R8340" s="178"/>
      <c r="S8340" s="38"/>
      <c r="T8340" s="178"/>
      <c r="U8340" s="38"/>
      <c r="AA8340" s="9"/>
      <c r="AB8340" s="366"/>
    </row>
    <row r="8341" spans="15:28">
      <c r="O8341" s="177"/>
      <c r="P8341" s="38"/>
      <c r="Q8341" s="38"/>
      <c r="R8341" s="178"/>
      <c r="S8341" s="38"/>
      <c r="T8341" s="178"/>
      <c r="U8341" s="38"/>
      <c r="AA8341" s="9"/>
      <c r="AB8341" s="366"/>
    </row>
    <row r="8342" spans="15:28">
      <c r="O8342" s="177"/>
      <c r="P8342" s="38"/>
      <c r="Q8342" s="38"/>
      <c r="R8342" s="178"/>
      <c r="S8342" s="38"/>
      <c r="T8342" s="178"/>
      <c r="U8342" s="38"/>
      <c r="AA8342" s="9"/>
      <c r="AB8342" s="366"/>
    </row>
    <row r="8343" spans="15:28">
      <c r="O8343" s="177"/>
      <c r="P8343" s="38"/>
      <c r="Q8343" s="38"/>
      <c r="R8343" s="178"/>
      <c r="S8343" s="38"/>
      <c r="T8343" s="178"/>
      <c r="U8343" s="38"/>
      <c r="AA8343" s="9"/>
      <c r="AB8343" s="366"/>
    </row>
    <row r="8344" spans="15:28">
      <c r="O8344" s="177"/>
      <c r="P8344" s="38"/>
      <c r="Q8344" s="38"/>
      <c r="R8344" s="178"/>
      <c r="S8344" s="38"/>
      <c r="T8344" s="178"/>
      <c r="U8344" s="38"/>
      <c r="AA8344" s="9"/>
      <c r="AB8344" s="366"/>
    </row>
    <row r="8345" spans="15:28">
      <c r="O8345" s="177"/>
      <c r="P8345" s="38"/>
      <c r="Q8345" s="38"/>
      <c r="R8345" s="178"/>
      <c r="S8345" s="38"/>
      <c r="T8345" s="178"/>
      <c r="U8345" s="38"/>
      <c r="AA8345" s="9"/>
      <c r="AB8345" s="366"/>
    </row>
    <row r="8346" spans="15:28">
      <c r="O8346" s="177"/>
      <c r="P8346" s="38"/>
      <c r="Q8346" s="38"/>
      <c r="R8346" s="178"/>
      <c r="S8346" s="38"/>
      <c r="T8346" s="178"/>
      <c r="U8346" s="38"/>
      <c r="AA8346" s="9"/>
      <c r="AB8346" s="366"/>
    </row>
    <row r="8347" spans="15:28">
      <c r="O8347" s="177"/>
      <c r="P8347" s="38"/>
      <c r="Q8347" s="38"/>
      <c r="R8347" s="178"/>
      <c r="S8347" s="38"/>
      <c r="T8347" s="178"/>
      <c r="U8347" s="38"/>
      <c r="AA8347" s="9"/>
      <c r="AB8347" s="366"/>
    </row>
    <row r="8348" spans="15:28">
      <c r="O8348" s="177"/>
      <c r="P8348" s="38"/>
      <c r="Q8348" s="38"/>
      <c r="R8348" s="178"/>
      <c r="S8348" s="38"/>
      <c r="T8348" s="178"/>
      <c r="U8348" s="38"/>
      <c r="AA8348" s="9"/>
      <c r="AB8348" s="366"/>
    </row>
    <row r="8349" spans="15:28">
      <c r="O8349" s="177"/>
      <c r="P8349" s="38"/>
      <c r="Q8349" s="38"/>
      <c r="R8349" s="178"/>
      <c r="S8349" s="38"/>
      <c r="T8349" s="178"/>
      <c r="U8349" s="38"/>
      <c r="AA8349" s="9"/>
      <c r="AB8349" s="366"/>
    </row>
    <row r="8350" spans="15:28">
      <c r="O8350" s="177"/>
      <c r="P8350" s="38"/>
      <c r="Q8350" s="38"/>
      <c r="R8350" s="178"/>
      <c r="S8350" s="38"/>
      <c r="T8350" s="178"/>
      <c r="U8350" s="38"/>
      <c r="AA8350" s="9"/>
      <c r="AB8350" s="366"/>
    </row>
    <row r="8351" spans="15:28">
      <c r="O8351" s="177"/>
      <c r="P8351" s="38"/>
      <c r="Q8351" s="38"/>
      <c r="R8351" s="178"/>
      <c r="S8351" s="38"/>
      <c r="T8351" s="178"/>
      <c r="U8351" s="38"/>
      <c r="AA8351" s="9"/>
      <c r="AB8351" s="366"/>
    </row>
    <row r="8352" spans="15:28">
      <c r="O8352" s="177"/>
      <c r="P8352" s="38"/>
      <c r="Q8352" s="38"/>
      <c r="R8352" s="178"/>
      <c r="S8352" s="38"/>
      <c r="T8352" s="178"/>
      <c r="U8352" s="38"/>
      <c r="AA8352" s="9"/>
      <c r="AB8352" s="366"/>
    </row>
    <row r="8353" spans="15:28">
      <c r="O8353" s="177"/>
      <c r="P8353" s="38"/>
      <c r="Q8353" s="38"/>
      <c r="R8353" s="178"/>
      <c r="S8353" s="38"/>
      <c r="T8353" s="178"/>
      <c r="U8353" s="38"/>
      <c r="AA8353" s="9"/>
      <c r="AB8353" s="366"/>
    </row>
    <row r="8354" spans="15:28">
      <c r="O8354" s="177"/>
      <c r="P8354" s="38"/>
      <c r="Q8354" s="38"/>
      <c r="R8354" s="178"/>
      <c r="S8354" s="38"/>
      <c r="T8354" s="178"/>
      <c r="U8354" s="38"/>
      <c r="AA8354" s="9"/>
      <c r="AB8354" s="366"/>
    </row>
    <row r="8355" spans="15:28">
      <c r="O8355" s="177"/>
      <c r="P8355" s="38"/>
      <c r="Q8355" s="38"/>
      <c r="R8355" s="178"/>
      <c r="S8355" s="38"/>
      <c r="T8355" s="178"/>
      <c r="U8355" s="38"/>
      <c r="AA8355" s="9"/>
      <c r="AB8355" s="366"/>
    </row>
    <row r="8356" spans="15:28">
      <c r="O8356" s="177"/>
      <c r="P8356" s="38"/>
      <c r="Q8356" s="38"/>
      <c r="R8356" s="178"/>
      <c r="S8356" s="38"/>
      <c r="T8356" s="178"/>
      <c r="U8356" s="38"/>
      <c r="AA8356" s="9"/>
      <c r="AB8356" s="366"/>
    </row>
    <row r="8357" spans="15:28">
      <c r="O8357" s="177"/>
      <c r="P8357" s="38"/>
      <c r="Q8357" s="38"/>
      <c r="R8357" s="178"/>
      <c r="S8357" s="38"/>
      <c r="T8357" s="178"/>
      <c r="U8357" s="38"/>
      <c r="AA8357" s="9"/>
      <c r="AB8357" s="366"/>
    </row>
    <row r="8358" spans="15:28">
      <c r="O8358" s="177"/>
      <c r="P8358" s="38"/>
      <c r="Q8358" s="38"/>
      <c r="R8358" s="178"/>
      <c r="S8358" s="38"/>
      <c r="T8358" s="178"/>
      <c r="U8358" s="38"/>
      <c r="AA8358" s="9"/>
      <c r="AB8358" s="366"/>
    </row>
    <row r="8359" spans="15:28">
      <c r="O8359" s="177"/>
      <c r="P8359" s="38"/>
      <c r="Q8359" s="38"/>
      <c r="R8359" s="178"/>
      <c r="S8359" s="38"/>
      <c r="T8359" s="178"/>
      <c r="U8359" s="38"/>
      <c r="AA8359" s="9"/>
      <c r="AB8359" s="366"/>
    </row>
    <row r="8360" spans="15:28">
      <c r="O8360" s="177"/>
      <c r="P8360" s="38"/>
      <c r="Q8360" s="38"/>
      <c r="R8360" s="178"/>
      <c r="S8360" s="38"/>
      <c r="T8360" s="178"/>
      <c r="U8360" s="38"/>
      <c r="AA8360" s="9"/>
      <c r="AB8360" s="366"/>
    </row>
    <row r="8361" spans="15:28">
      <c r="O8361" s="177"/>
      <c r="P8361" s="38"/>
      <c r="Q8361" s="38"/>
      <c r="R8361" s="178"/>
      <c r="S8361" s="38"/>
      <c r="T8361" s="178"/>
      <c r="U8361" s="38"/>
      <c r="AA8361" s="9"/>
      <c r="AB8361" s="366"/>
    </row>
    <row r="8362" spans="15:28">
      <c r="O8362" s="177"/>
      <c r="P8362" s="38"/>
      <c r="Q8362" s="38"/>
      <c r="R8362" s="178"/>
      <c r="S8362" s="38"/>
      <c r="T8362" s="178"/>
      <c r="U8362" s="38"/>
      <c r="AA8362" s="9"/>
      <c r="AB8362" s="366"/>
    </row>
    <row r="8363" spans="15:28">
      <c r="O8363" s="177"/>
      <c r="P8363" s="38"/>
      <c r="Q8363" s="38"/>
      <c r="R8363" s="178"/>
      <c r="S8363" s="38"/>
      <c r="T8363" s="178"/>
      <c r="U8363" s="38"/>
      <c r="AA8363" s="9"/>
      <c r="AB8363" s="366"/>
    </row>
    <row r="8364" spans="15:28">
      <c r="O8364" s="177"/>
      <c r="P8364" s="38"/>
      <c r="Q8364" s="38"/>
      <c r="R8364" s="178"/>
      <c r="S8364" s="38"/>
      <c r="T8364" s="178"/>
      <c r="U8364" s="38"/>
      <c r="AA8364" s="9"/>
      <c r="AB8364" s="366"/>
    </row>
    <row r="8365" spans="15:28">
      <c r="O8365" s="177"/>
      <c r="P8365" s="38"/>
      <c r="Q8365" s="38"/>
      <c r="R8365" s="178"/>
      <c r="S8365" s="38"/>
      <c r="T8365" s="178"/>
      <c r="U8365" s="38"/>
      <c r="AA8365" s="9"/>
      <c r="AB8365" s="366"/>
    </row>
    <row r="8366" spans="15:28">
      <c r="O8366" s="177"/>
      <c r="P8366" s="38"/>
      <c r="Q8366" s="38"/>
      <c r="R8366" s="178"/>
      <c r="S8366" s="38"/>
      <c r="T8366" s="178"/>
      <c r="U8366" s="38"/>
      <c r="AA8366" s="9"/>
      <c r="AB8366" s="366"/>
    </row>
    <row r="8367" spans="15:28">
      <c r="O8367" s="177"/>
      <c r="P8367" s="38"/>
      <c r="Q8367" s="38"/>
      <c r="R8367" s="178"/>
      <c r="S8367" s="38"/>
      <c r="T8367" s="178"/>
      <c r="U8367" s="38"/>
      <c r="AA8367" s="9"/>
      <c r="AB8367" s="366"/>
    </row>
    <row r="8368" spans="15:28">
      <c r="O8368" s="177"/>
      <c r="P8368" s="38"/>
      <c r="Q8368" s="38"/>
      <c r="R8368" s="178"/>
      <c r="S8368" s="38"/>
      <c r="T8368" s="178"/>
      <c r="U8368" s="38"/>
      <c r="AA8368" s="9"/>
      <c r="AB8368" s="366"/>
    </row>
    <row r="8369" spans="15:28">
      <c r="O8369" s="177"/>
      <c r="P8369" s="38"/>
      <c r="Q8369" s="38"/>
      <c r="R8369" s="178"/>
      <c r="S8369" s="38"/>
      <c r="T8369" s="178"/>
      <c r="U8369" s="38"/>
      <c r="AA8369" s="9"/>
      <c r="AB8369" s="366"/>
    </row>
    <row r="8370" spans="15:28">
      <c r="O8370" s="177"/>
      <c r="P8370" s="38"/>
      <c r="Q8370" s="38"/>
      <c r="R8370" s="178"/>
      <c r="S8370" s="38"/>
      <c r="T8370" s="178"/>
      <c r="U8370" s="38"/>
      <c r="AA8370" s="9"/>
      <c r="AB8370" s="366"/>
    </row>
    <row r="8371" spans="15:28">
      <c r="O8371" s="177"/>
      <c r="P8371" s="38"/>
      <c r="Q8371" s="38"/>
      <c r="R8371" s="178"/>
      <c r="S8371" s="38"/>
      <c r="T8371" s="178"/>
      <c r="U8371" s="38"/>
      <c r="AA8371" s="9"/>
      <c r="AB8371" s="366"/>
    </row>
    <row r="8372" spans="15:28">
      <c r="O8372" s="177"/>
      <c r="P8372" s="38"/>
      <c r="Q8372" s="38"/>
      <c r="R8372" s="178"/>
      <c r="S8372" s="38"/>
      <c r="T8372" s="178"/>
      <c r="U8372" s="38"/>
      <c r="AA8372" s="9"/>
      <c r="AB8372" s="366"/>
    </row>
    <row r="8373" spans="15:28">
      <c r="O8373" s="177"/>
      <c r="P8373" s="38"/>
      <c r="Q8373" s="38"/>
      <c r="R8373" s="178"/>
      <c r="S8373" s="38"/>
      <c r="T8373" s="178"/>
      <c r="U8373" s="38"/>
      <c r="AA8373" s="9"/>
      <c r="AB8373" s="366"/>
    </row>
    <row r="8374" spans="15:28">
      <c r="O8374" s="177"/>
      <c r="P8374" s="38"/>
      <c r="Q8374" s="38"/>
      <c r="R8374" s="178"/>
      <c r="S8374" s="38"/>
      <c r="T8374" s="178"/>
      <c r="U8374" s="38"/>
      <c r="AA8374" s="9"/>
      <c r="AB8374" s="366"/>
    </row>
    <row r="8375" spans="15:28">
      <c r="O8375" s="177"/>
      <c r="P8375" s="38"/>
      <c r="Q8375" s="38"/>
      <c r="R8375" s="178"/>
      <c r="S8375" s="38"/>
      <c r="T8375" s="178"/>
      <c r="U8375" s="38"/>
      <c r="AA8375" s="9"/>
      <c r="AB8375" s="366"/>
    </row>
    <row r="8376" spans="15:28">
      <c r="O8376" s="177"/>
      <c r="P8376" s="38"/>
      <c r="Q8376" s="38"/>
      <c r="R8376" s="178"/>
      <c r="S8376" s="38"/>
      <c r="T8376" s="178"/>
      <c r="U8376" s="38"/>
      <c r="AA8376" s="9"/>
      <c r="AB8376" s="366"/>
    </row>
    <row r="8377" spans="15:28">
      <c r="O8377" s="177"/>
      <c r="P8377" s="38"/>
      <c r="Q8377" s="38"/>
      <c r="R8377" s="178"/>
      <c r="S8377" s="38"/>
      <c r="T8377" s="178"/>
      <c r="U8377" s="38"/>
      <c r="AA8377" s="9"/>
      <c r="AB8377" s="366"/>
    </row>
    <row r="8378" spans="15:28">
      <c r="O8378" s="177"/>
      <c r="P8378" s="38"/>
      <c r="Q8378" s="38"/>
      <c r="R8378" s="178"/>
      <c r="S8378" s="38"/>
      <c r="T8378" s="178"/>
      <c r="U8378" s="38"/>
      <c r="AA8378" s="9"/>
      <c r="AB8378" s="366"/>
    </row>
    <row r="8379" spans="15:28">
      <c r="O8379" s="177"/>
      <c r="P8379" s="38"/>
      <c r="Q8379" s="38"/>
      <c r="R8379" s="178"/>
      <c r="S8379" s="38"/>
      <c r="T8379" s="178"/>
      <c r="U8379" s="38"/>
      <c r="AA8379" s="9"/>
      <c r="AB8379" s="366"/>
    </row>
    <row r="8380" spans="15:28">
      <c r="O8380" s="177"/>
      <c r="P8380" s="38"/>
      <c r="Q8380" s="38"/>
      <c r="R8380" s="178"/>
      <c r="S8380" s="38"/>
      <c r="T8380" s="178"/>
      <c r="U8380" s="38"/>
      <c r="AA8380" s="9"/>
      <c r="AB8380" s="366"/>
    </row>
    <row r="8381" spans="15:28">
      <c r="O8381" s="177"/>
      <c r="P8381" s="38"/>
      <c r="Q8381" s="38"/>
      <c r="R8381" s="178"/>
      <c r="S8381" s="38"/>
      <c r="T8381" s="178"/>
      <c r="U8381" s="38"/>
      <c r="AA8381" s="9"/>
      <c r="AB8381" s="366"/>
    </row>
    <row r="8382" spans="15:28">
      <c r="O8382" s="177"/>
      <c r="P8382" s="38"/>
      <c r="Q8382" s="38"/>
      <c r="R8382" s="178"/>
      <c r="S8382" s="38"/>
      <c r="T8382" s="178"/>
      <c r="U8382" s="38"/>
      <c r="AA8382" s="9"/>
      <c r="AB8382" s="366"/>
    </row>
    <row r="8383" spans="15:28">
      <c r="O8383" s="177"/>
      <c r="P8383" s="38"/>
      <c r="Q8383" s="38"/>
      <c r="R8383" s="178"/>
      <c r="S8383" s="38"/>
      <c r="T8383" s="178"/>
      <c r="U8383" s="38"/>
      <c r="AA8383" s="9"/>
      <c r="AB8383" s="366"/>
    </row>
    <row r="8384" spans="15:28">
      <c r="O8384" s="177"/>
      <c r="P8384" s="38"/>
      <c r="Q8384" s="38"/>
      <c r="R8384" s="178"/>
      <c r="S8384" s="38"/>
      <c r="T8384" s="178"/>
      <c r="U8384" s="38"/>
      <c r="AA8384" s="9"/>
      <c r="AB8384" s="366"/>
    </row>
    <row r="8385" spans="15:28">
      <c r="O8385" s="177"/>
      <c r="P8385" s="38"/>
      <c r="Q8385" s="38"/>
      <c r="R8385" s="178"/>
      <c r="S8385" s="38"/>
      <c r="T8385" s="178"/>
      <c r="U8385" s="38"/>
      <c r="AA8385" s="9"/>
      <c r="AB8385" s="366"/>
    </row>
    <row r="8386" spans="15:28">
      <c r="O8386" s="177"/>
      <c r="P8386" s="38"/>
      <c r="Q8386" s="38"/>
      <c r="R8386" s="178"/>
      <c r="S8386" s="38"/>
      <c r="T8386" s="178"/>
      <c r="U8386" s="38"/>
      <c r="AA8386" s="9"/>
      <c r="AB8386" s="366"/>
    </row>
    <row r="8387" spans="15:28">
      <c r="O8387" s="177"/>
      <c r="P8387" s="38"/>
      <c r="Q8387" s="38"/>
      <c r="R8387" s="178"/>
      <c r="S8387" s="38"/>
      <c r="T8387" s="178"/>
      <c r="U8387" s="38"/>
      <c r="AA8387" s="9"/>
      <c r="AB8387" s="366"/>
    </row>
    <row r="8388" spans="15:28">
      <c r="O8388" s="177"/>
      <c r="P8388" s="38"/>
      <c r="Q8388" s="38"/>
      <c r="R8388" s="178"/>
      <c r="S8388" s="38"/>
      <c r="T8388" s="178"/>
      <c r="U8388" s="38"/>
      <c r="AA8388" s="9"/>
      <c r="AB8388" s="366"/>
    </row>
    <row r="8389" spans="15:28">
      <c r="O8389" s="177"/>
      <c r="P8389" s="38"/>
      <c r="Q8389" s="38"/>
      <c r="R8389" s="178"/>
      <c r="S8389" s="38"/>
      <c r="T8389" s="178"/>
      <c r="U8389" s="38"/>
      <c r="AA8389" s="9"/>
      <c r="AB8389" s="366"/>
    </row>
    <row r="8390" spans="15:28">
      <c r="O8390" s="177"/>
      <c r="P8390" s="38"/>
      <c r="Q8390" s="38"/>
      <c r="R8390" s="178"/>
      <c r="S8390" s="38"/>
      <c r="T8390" s="178"/>
      <c r="U8390" s="38"/>
      <c r="AA8390" s="9"/>
      <c r="AB8390" s="366"/>
    </row>
    <row r="8391" spans="15:28">
      <c r="O8391" s="177"/>
      <c r="P8391" s="38"/>
      <c r="Q8391" s="38"/>
      <c r="R8391" s="178"/>
      <c r="S8391" s="38"/>
      <c r="T8391" s="178"/>
      <c r="U8391" s="38"/>
      <c r="AA8391" s="9"/>
      <c r="AB8391" s="366"/>
    </row>
    <row r="8392" spans="15:28">
      <c r="O8392" s="177"/>
      <c r="P8392" s="38"/>
      <c r="Q8392" s="38"/>
      <c r="R8392" s="178"/>
      <c r="S8392" s="38"/>
      <c r="T8392" s="178"/>
      <c r="U8392" s="38"/>
      <c r="AA8392" s="9"/>
      <c r="AB8392" s="366"/>
    </row>
    <row r="8393" spans="15:28">
      <c r="O8393" s="177"/>
      <c r="P8393" s="38"/>
      <c r="Q8393" s="38"/>
      <c r="R8393" s="178"/>
      <c r="S8393" s="38"/>
      <c r="T8393" s="178"/>
      <c r="U8393" s="38"/>
      <c r="AA8393" s="9"/>
      <c r="AB8393" s="366"/>
    </row>
    <row r="8394" spans="15:28">
      <c r="O8394" s="177"/>
      <c r="P8394" s="38"/>
      <c r="Q8394" s="38"/>
      <c r="R8394" s="178"/>
      <c r="S8394" s="38"/>
      <c r="T8394" s="178"/>
      <c r="U8394" s="38"/>
      <c r="AA8394" s="9"/>
      <c r="AB8394" s="366"/>
    </row>
    <row r="8395" spans="15:28">
      <c r="O8395" s="177"/>
      <c r="P8395" s="38"/>
      <c r="Q8395" s="38"/>
      <c r="R8395" s="178"/>
      <c r="S8395" s="38"/>
      <c r="T8395" s="178"/>
      <c r="U8395" s="38"/>
      <c r="AA8395" s="9"/>
      <c r="AB8395" s="366"/>
    </row>
    <row r="8396" spans="15:28">
      <c r="O8396" s="177"/>
      <c r="P8396" s="38"/>
      <c r="Q8396" s="38"/>
      <c r="R8396" s="178"/>
      <c r="S8396" s="38"/>
      <c r="T8396" s="178"/>
      <c r="U8396" s="38"/>
      <c r="AA8396" s="9"/>
      <c r="AB8396" s="366"/>
    </row>
    <row r="8397" spans="15:28">
      <c r="O8397" s="177"/>
      <c r="P8397" s="38"/>
      <c r="Q8397" s="38"/>
      <c r="R8397" s="178"/>
      <c r="S8397" s="38"/>
      <c r="T8397" s="178"/>
      <c r="U8397" s="38"/>
      <c r="AA8397" s="9"/>
      <c r="AB8397" s="366"/>
    </row>
    <row r="8398" spans="15:28">
      <c r="O8398" s="177"/>
      <c r="P8398" s="38"/>
      <c r="Q8398" s="38"/>
      <c r="R8398" s="178"/>
      <c r="S8398" s="38"/>
      <c r="T8398" s="178"/>
      <c r="U8398" s="38"/>
      <c r="AA8398" s="9"/>
      <c r="AB8398" s="366"/>
    </row>
    <row r="8399" spans="15:28">
      <c r="O8399" s="177"/>
      <c r="P8399" s="38"/>
      <c r="Q8399" s="38"/>
      <c r="R8399" s="178"/>
      <c r="S8399" s="38"/>
      <c r="T8399" s="178"/>
      <c r="U8399" s="38"/>
      <c r="AA8399" s="9"/>
      <c r="AB8399" s="366"/>
    </row>
    <row r="8400" spans="15:28">
      <c r="O8400" s="177"/>
      <c r="P8400" s="38"/>
      <c r="Q8400" s="38"/>
      <c r="R8400" s="178"/>
      <c r="S8400" s="38"/>
      <c r="T8400" s="178"/>
      <c r="U8400" s="38"/>
      <c r="AA8400" s="9"/>
      <c r="AB8400" s="366"/>
    </row>
    <row r="8401" spans="15:28">
      <c r="O8401" s="177"/>
      <c r="P8401" s="38"/>
      <c r="Q8401" s="38"/>
      <c r="R8401" s="178"/>
      <c r="S8401" s="38"/>
      <c r="T8401" s="178"/>
      <c r="U8401" s="38"/>
      <c r="AA8401" s="9"/>
      <c r="AB8401" s="366"/>
    </row>
    <row r="8402" spans="15:28">
      <c r="O8402" s="177"/>
      <c r="P8402" s="38"/>
      <c r="Q8402" s="38"/>
      <c r="R8402" s="178"/>
      <c r="S8402" s="38"/>
      <c r="T8402" s="178"/>
      <c r="U8402" s="38"/>
      <c r="AA8402" s="9"/>
      <c r="AB8402" s="366"/>
    </row>
    <row r="8403" spans="15:28">
      <c r="O8403" s="177"/>
      <c r="P8403" s="38"/>
      <c r="Q8403" s="38"/>
      <c r="R8403" s="178"/>
      <c r="S8403" s="38"/>
      <c r="T8403" s="178"/>
      <c r="U8403" s="38"/>
      <c r="AA8403" s="9"/>
      <c r="AB8403" s="366"/>
    </row>
    <row r="8404" spans="15:28">
      <c r="O8404" s="177"/>
      <c r="P8404" s="38"/>
      <c r="Q8404" s="38"/>
      <c r="R8404" s="178"/>
      <c r="S8404" s="38"/>
      <c r="T8404" s="178"/>
      <c r="U8404" s="38"/>
      <c r="AA8404" s="9"/>
      <c r="AB8404" s="366"/>
    </row>
    <row r="8405" spans="15:28">
      <c r="O8405" s="177"/>
      <c r="P8405" s="38"/>
      <c r="Q8405" s="38"/>
      <c r="R8405" s="178"/>
      <c r="S8405" s="38"/>
      <c r="T8405" s="178"/>
      <c r="U8405" s="38"/>
      <c r="AA8405" s="9"/>
      <c r="AB8405" s="366"/>
    </row>
    <row r="8406" spans="15:28">
      <c r="O8406" s="177"/>
      <c r="P8406" s="38"/>
      <c r="Q8406" s="38"/>
      <c r="R8406" s="178"/>
      <c r="S8406" s="38"/>
      <c r="T8406" s="178"/>
      <c r="U8406" s="38"/>
      <c r="AA8406" s="9"/>
      <c r="AB8406" s="366"/>
    </row>
    <row r="8407" spans="15:28">
      <c r="O8407" s="177"/>
      <c r="P8407" s="38"/>
      <c r="Q8407" s="38"/>
      <c r="R8407" s="178"/>
      <c r="S8407" s="38"/>
      <c r="T8407" s="178"/>
      <c r="U8407" s="38"/>
      <c r="AA8407" s="9"/>
      <c r="AB8407" s="366"/>
    </row>
    <row r="8408" spans="15:28">
      <c r="O8408" s="177"/>
      <c r="P8408" s="38"/>
      <c r="Q8408" s="38"/>
      <c r="R8408" s="178"/>
      <c r="S8408" s="38"/>
      <c r="T8408" s="178"/>
      <c r="U8408" s="38"/>
      <c r="AA8408" s="9"/>
      <c r="AB8408" s="366"/>
    </row>
    <row r="8409" spans="15:28">
      <c r="O8409" s="177"/>
      <c r="P8409" s="38"/>
      <c r="Q8409" s="38"/>
      <c r="R8409" s="178"/>
      <c r="S8409" s="38"/>
      <c r="T8409" s="178"/>
      <c r="U8409" s="38"/>
      <c r="AA8409" s="9"/>
      <c r="AB8409" s="366"/>
    </row>
    <row r="8410" spans="15:28">
      <c r="O8410" s="177"/>
      <c r="P8410" s="38"/>
      <c r="Q8410" s="38"/>
      <c r="R8410" s="178"/>
      <c r="S8410" s="38"/>
      <c r="T8410" s="178"/>
      <c r="U8410" s="38"/>
      <c r="AA8410" s="9"/>
      <c r="AB8410" s="366"/>
    </row>
    <row r="8411" spans="15:28">
      <c r="O8411" s="177"/>
      <c r="P8411" s="38"/>
      <c r="Q8411" s="38"/>
      <c r="R8411" s="178"/>
      <c r="S8411" s="38"/>
      <c r="T8411" s="178"/>
      <c r="U8411" s="38"/>
      <c r="AA8411" s="9"/>
      <c r="AB8411" s="366"/>
    </row>
    <row r="8412" spans="15:28">
      <c r="O8412" s="177"/>
      <c r="P8412" s="38"/>
      <c r="Q8412" s="38"/>
      <c r="R8412" s="178"/>
      <c r="S8412" s="38"/>
      <c r="T8412" s="178"/>
      <c r="U8412" s="38"/>
      <c r="AA8412" s="9"/>
      <c r="AB8412" s="366"/>
    </row>
    <row r="8413" spans="15:28">
      <c r="O8413" s="177"/>
      <c r="P8413" s="38"/>
      <c r="Q8413" s="38"/>
      <c r="R8413" s="178"/>
      <c r="S8413" s="38"/>
      <c r="T8413" s="178"/>
      <c r="U8413" s="38"/>
      <c r="AA8413" s="9"/>
      <c r="AB8413" s="366"/>
    </row>
    <row r="8414" spans="15:28">
      <c r="O8414" s="177"/>
      <c r="P8414" s="38"/>
      <c r="Q8414" s="38"/>
      <c r="R8414" s="178"/>
      <c r="S8414" s="38"/>
      <c r="T8414" s="178"/>
      <c r="U8414" s="38"/>
      <c r="AA8414" s="9"/>
      <c r="AB8414" s="366"/>
    </row>
    <row r="8415" spans="15:28">
      <c r="O8415" s="177"/>
      <c r="P8415" s="38"/>
      <c r="Q8415" s="38"/>
      <c r="R8415" s="178"/>
      <c r="S8415" s="38"/>
      <c r="T8415" s="178"/>
      <c r="U8415" s="38"/>
      <c r="AA8415" s="9"/>
      <c r="AB8415" s="366"/>
    </row>
    <row r="8416" spans="15:28">
      <c r="O8416" s="177"/>
      <c r="P8416" s="38"/>
      <c r="Q8416" s="38"/>
      <c r="R8416" s="178"/>
      <c r="S8416" s="38"/>
      <c r="T8416" s="178"/>
      <c r="U8416" s="38"/>
      <c r="AA8416" s="9"/>
      <c r="AB8416" s="366"/>
    </row>
    <row r="8417" spans="15:28">
      <c r="O8417" s="177"/>
      <c r="P8417" s="38"/>
      <c r="Q8417" s="38"/>
      <c r="R8417" s="178"/>
      <c r="S8417" s="38"/>
      <c r="T8417" s="178"/>
      <c r="U8417" s="38"/>
      <c r="AA8417" s="9"/>
      <c r="AB8417" s="366"/>
    </row>
    <row r="8418" spans="15:28">
      <c r="O8418" s="177"/>
      <c r="P8418" s="38"/>
      <c r="Q8418" s="38"/>
      <c r="R8418" s="178"/>
      <c r="S8418" s="38"/>
      <c r="T8418" s="178"/>
      <c r="U8418" s="38"/>
      <c r="AA8418" s="9"/>
      <c r="AB8418" s="366"/>
    </row>
    <row r="8419" spans="15:28">
      <c r="O8419" s="177"/>
      <c r="P8419" s="38"/>
      <c r="Q8419" s="38"/>
      <c r="R8419" s="178"/>
      <c r="S8419" s="38"/>
      <c r="T8419" s="178"/>
      <c r="U8419" s="38"/>
      <c r="AA8419" s="9"/>
      <c r="AB8419" s="366"/>
    </row>
    <row r="8420" spans="15:28">
      <c r="O8420" s="177"/>
      <c r="P8420" s="38"/>
      <c r="Q8420" s="38"/>
      <c r="R8420" s="178"/>
      <c r="S8420" s="38"/>
      <c r="T8420" s="178"/>
      <c r="U8420" s="38"/>
      <c r="AA8420" s="9"/>
      <c r="AB8420" s="366"/>
    </row>
    <row r="8421" spans="15:28">
      <c r="O8421" s="177"/>
      <c r="P8421" s="38"/>
      <c r="Q8421" s="38"/>
      <c r="R8421" s="178"/>
      <c r="S8421" s="38"/>
      <c r="T8421" s="178"/>
      <c r="U8421" s="38"/>
      <c r="AA8421" s="9"/>
      <c r="AB8421" s="366"/>
    </row>
    <row r="8422" spans="15:28">
      <c r="O8422" s="177"/>
      <c r="P8422" s="38"/>
      <c r="Q8422" s="38"/>
      <c r="R8422" s="178"/>
      <c r="S8422" s="38"/>
      <c r="T8422" s="178"/>
      <c r="U8422" s="38"/>
      <c r="AA8422" s="9"/>
      <c r="AB8422" s="366"/>
    </row>
    <row r="8423" spans="15:28">
      <c r="O8423" s="177"/>
      <c r="P8423" s="38"/>
      <c r="Q8423" s="38"/>
      <c r="R8423" s="178"/>
      <c r="S8423" s="38"/>
      <c r="T8423" s="178"/>
      <c r="U8423" s="38"/>
      <c r="AA8423" s="9"/>
      <c r="AB8423" s="366"/>
    </row>
    <row r="8424" spans="15:28">
      <c r="O8424" s="177"/>
      <c r="P8424" s="38"/>
      <c r="Q8424" s="38"/>
      <c r="R8424" s="178"/>
      <c r="S8424" s="38"/>
      <c r="T8424" s="178"/>
      <c r="U8424" s="38"/>
      <c r="AA8424" s="9"/>
      <c r="AB8424" s="366"/>
    </row>
    <row r="8425" spans="15:28">
      <c r="O8425" s="177"/>
      <c r="P8425" s="38"/>
      <c r="Q8425" s="38"/>
      <c r="R8425" s="178"/>
      <c r="S8425" s="38"/>
      <c r="T8425" s="178"/>
      <c r="U8425" s="38"/>
      <c r="AA8425" s="9"/>
      <c r="AB8425" s="366"/>
    </row>
    <row r="8426" spans="15:28">
      <c r="O8426" s="177"/>
      <c r="P8426" s="38"/>
      <c r="Q8426" s="38"/>
      <c r="R8426" s="178"/>
      <c r="S8426" s="38"/>
      <c r="T8426" s="178"/>
      <c r="U8426" s="38"/>
      <c r="AA8426" s="9"/>
      <c r="AB8426" s="366"/>
    </row>
    <row r="8427" spans="15:28">
      <c r="O8427" s="177"/>
      <c r="P8427" s="38"/>
      <c r="Q8427" s="38"/>
      <c r="R8427" s="178"/>
      <c r="S8427" s="38"/>
      <c r="T8427" s="178"/>
      <c r="U8427" s="38"/>
      <c r="AA8427" s="9"/>
      <c r="AB8427" s="366"/>
    </row>
    <row r="8428" spans="15:28">
      <c r="O8428" s="177"/>
      <c r="P8428" s="38"/>
      <c r="Q8428" s="38"/>
      <c r="R8428" s="178"/>
      <c r="S8428" s="38"/>
      <c r="T8428" s="178"/>
      <c r="U8428" s="38"/>
      <c r="AA8428" s="9"/>
      <c r="AB8428" s="366"/>
    </row>
    <row r="8429" spans="15:28">
      <c r="O8429" s="177"/>
      <c r="P8429" s="38"/>
      <c r="Q8429" s="38"/>
      <c r="R8429" s="178"/>
      <c r="S8429" s="38"/>
      <c r="T8429" s="178"/>
      <c r="U8429" s="38"/>
      <c r="AA8429" s="9"/>
      <c r="AB8429" s="366"/>
    </row>
    <row r="8430" spans="15:28">
      <c r="O8430" s="177"/>
      <c r="P8430" s="38"/>
      <c r="Q8430" s="38"/>
      <c r="R8430" s="178"/>
      <c r="S8430" s="38"/>
      <c r="T8430" s="178"/>
      <c r="U8430" s="38"/>
      <c r="AA8430" s="9"/>
      <c r="AB8430" s="366"/>
    </row>
    <row r="8431" spans="15:28">
      <c r="O8431" s="177"/>
      <c r="P8431" s="38"/>
      <c r="Q8431" s="38"/>
      <c r="R8431" s="178"/>
      <c r="S8431" s="38"/>
      <c r="T8431" s="178"/>
      <c r="U8431" s="38"/>
      <c r="AA8431" s="9"/>
      <c r="AB8431" s="366"/>
    </row>
    <row r="8432" spans="15:28">
      <c r="O8432" s="177"/>
      <c r="P8432" s="38"/>
      <c r="Q8432" s="38"/>
      <c r="R8432" s="178"/>
      <c r="S8432" s="38"/>
      <c r="T8432" s="178"/>
      <c r="U8432" s="38"/>
      <c r="AA8432" s="9"/>
      <c r="AB8432" s="366"/>
    </row>
    <row r="8433" spans="15:28">
      <c r="O8433" s="177"/>
      <c r="P8433" s="38"/>
      <c r="Q8433" s="38"/>
      <c r="R8433" s="178"/>
      <c r="S8433" s="38"/>
      <c r="T8433" s="178"/>
      <c r="U8433" s="38"/>
      <c r="AA8433" s="9"/>
      <c r="AB8433" s="366"/>
    </row>
    <row r="8434" spans="15:28">
      <c r="O8434" s="177"/>
      <c r="P8434" s="38"/>
      <c r="Q8434" s="38"/>
      <c r="R8434" s="178"/>
      <c r="S8434" s="38"/>
      <c r="T8434" s="178"/>
      <c r="U8434" s="38"/>
      <c r="AA8434" s="9"/>
      <c r="AB8434" s="366"/>
    </row>
    <row r="8435" spans="15:28">
      <c r="O8435" s="177"/>
      <c r="P8435" s="38"/>
      <c r="Q8435" s="38"/>
      <c r="R8435" s="178"/>
      <c r="S8435" s="38"/>
      <c r="T8435" s="178"/>
      <c r="U8435" s="38"/>
      <c r="AA8435" s="9"/>
      <c r="AB8435" s="366"/>
    </row>
    <row r="8436" spans="15:28">
      <c r="O8436" s="177"/>
      <c r="P8436" s="38"/>
      <c r="Q8436" s="38"/>
      <c r="R8436" s="178"/>
      <c r="S8436" s="38"/>
      <c r="T8436" s="178"/>
      <c r="U8436" s="38"/>
      <c r="AA8436" s="9"/>
      <c r="AB8436" s="366"/>
    </row>
    <row r="8437" spans="15:28">
      <c r="O8437" s="177"/>
      <c r="P8437" s="38"/>
      <c r="Q8437" s="38"/>
      <c r="R8437" s="178"/>
      <c r="S8437" s="38"/>
      <c r="T8437" s="178"/>
      <c r="U8437" s="38"/>
      <c r="AA8437" s="9"/>
      <c r="AB8437" s="366"/>
    </row>
    <row r="8438" spans="15:28">
      <c r="O8438" s="177"/>
      <c r="P8438" s="38"/>
      <c r="Q8438" s="38"/>
      <c r="R8438" s="178"/>
      <c r="S8438" s="38"/>
      <c r="T8438" s="178"/>
      <c r="U8438" s="38"/>
      <c r="AA8438" s="9"/>
      <c r="AB8438" s="366"/>
    </row>
    <row r="8439" spans="15:28">
      <c r="O8439" s="177"/>
      <c r="P8439" s="38"/>
      <c r="Q8439" s="38"/>
      <c r="R8439" s="178"/>
      <c r="S8439" s="38"/>
      <c r="T8439" s="178"/>
      <c r="U8439" s="38"/>
      <c r="AA8439" s="9"/>
      <c r="AB8439" s="366"/>
    </row>
    <row r="8440" spans="15:28">
      <c r="O8440" s="177"/>
      <c r="P8440" s="38"/>
      <c r="Q8440" s="38"/>
      <c r="R8440" s="178"/>
      <c r="S8440" s="38"/>
      <c r="T8440" s="178"/>
      <c r="U8440" s="38"/>
      <c r="AA8440" s="9"/>
      <c r="AB8440" s="366"/>
    </row>
    <row r="8441" spans="15:28">
      <c r="O8441" s="177"/>
      <c r="P8441" s="38"/>
      <c r="Q8441" s="38"/>
      <c r="R8441" s="178"/>
      <c r="S8441" s="38"/>
      <c r="T8441" s="178"/>
      <c r="U8441" s="38"/>
      <c r="AA8441" s="9"/>
      <c r="AB8441" s="366"/>
    </row>
    <row r="8442" spans="15:28">
      <c r="O8442" s="177"/>
      <c r="P8442" s="38"/>
      <c r="Q8442" s="38"/>
      <c r="R8442" s="178"/>
      <c r="S8442" s="38"/>
      <c r="T8442" s="178"/>
      <c r="U8442" s="38"/>
      <c r="AA8442" s="9"/>
      <c r="AB8442" s="366"/>
    </row>
    <row r="8443" spans="15:28">
      <c r="O8443" s="177"/>
      <c r="P8443" s="38"/>
      <c r="Q8443" s="38"/>
      <c r="R8443" s="178"/>
      <c r="S8443" s="38"/>
      <c r="T8443" s="178"/>
      <c r="U8443" s="38"/>
      <c r="AA8443" s="9"/>
      <c r="AB8443" s="366"/>
    </row>
    <row r="8444" spans="15:28">
      <c r="O8444" s="177"/>
      <c r="P8444" s="38"/>
      <c r="Q8444" s="38"/>
      <c r="R8444" s="178"/>
      <c r="S8444" s="38"/>
      <c r="T8444" s="178"/>
      <c r="U8444" s="38"/>
      <c r="AA8444" s="9"/>
      <c r="AB8444" s="366"/>
    </row>
    <row r="8445" spans="15:28">
      <c r="O8445" s="177"/>
      <c r="P8445" s="38"/>
      <c r="Q8445" s="38"/>
      <c r="R8445" s="178"/>
      <c r="S8445" s="38"/>
      <c r="T8445" s="178"/>
      <c r="U8445" s="38"/>
      <c r="AA8445" s="9"/>
      <c r="AB8445" s="366"/>
    </row>
    <row r="8446" spans="15:28">
      <c r="O8446" s="177"/>
      <c r="P8446" s="38"/>
      <c r="Q8446" s="38"/>
      <c r="R8446" s="178"/>
      <c r="S8446" s="38"/>
      <c r="T8446" s="178"/>
      <c r="U8446" s="38"/>
      <c r="AA8446" s="9"/>
      <c r="AB8446" s="366"/>
    </row>
    <row r="8447" spans="15:28">
      <c r="O8447" s="177"/>
      <c r="P8447" s="38"/>
      <c r="Q8447" s="38"/>
      <c r="R8447" s="178"/>
      <c r="S8447" s="38"/>
      <c r="T8447" s="178"/>
      <c r="U8447" s="38"/>
      <c r="AA8447" s="9"/>
      <c r="AB8447" s="366"/>
    </row>
    <row r="8448" spans="15:28">
      <c r="O8448" s="177"/>
      <c r="P8448" s="38"/>
      <c r="Q8448" s="38"/>
      <c r="R8448" s="178"/>
      <c r="S8448" s="38"/>
      <c r="T8448" s="178"/>
      <c r="U8448" s="38"/>
      <c r="AA8448" s="9"/>
      <c r="AB8448" s="366"/>
    </row>
    <row r="8449" spans="15:28">
      <c r="O8449" s="177"/>
      <c r="P8449" s="38"/>
      <c r="Q8449" s="38"/>
      <c r="R8449" s="178"/>
      <c r="S8449" s="38"/>
      <c r="T8449" s="178"/>
      <c r="U8449" s="38"/>
      <c r="AA8449" s="9"/>
      <c r="AB8449" s="366"/>
    </row>
    <row r="8450" spans="15:28">
      <c r="O8450" s="177"/>
      <c r="P8450" s="38"/>
      <c r="Q8450" s="38"/>
      <c r="R8450" s="178"/>
      <c r="S8450" s="38"/>
      <c r="T8450" s="178"/>
      <c r="U8450" s="38"/>
      <c r="AA8450" s="9"/>
      <c r="AB8450" s="366"/>
    </row>
    <row r="8451" spans="15:28">
      <c r="O8451" s="177"/>
      <c r="P8451" s="38"/>
      <c r="Q8451" s="38"/>
      <c r="R8451" s="178"/>
      <c r="S8451" s="38"/>
      <c r="T8451" s="178"/>
      <c r="U8451" s="38"/>
      <c r="AA8451" s="9"/>
      <c r="AB8451" s="366"/>
    </row>
    <row r="8452" spans="15:28">
      <c r="O8452" s="177"/>
      <c r="P8452" s="38"/>
      <c r="Q8452" s="38"/>
      <c r="R8452" s="178"/>
      <c r="S8452" s="38"/>
      <c r="T8452" s="178"/>
      <c r="U8452" s="38"/>
      <c r="AA8452" s="9"/>
      <c r="AB8452" s="366"/>
    </row>
    <row r="8453" spans="15:28">
      <c r="O8453" s="177"/>
      <c r="P8453" s="38"/>
      <c r="Q8453" s="38"/>
      <c r="R8453" s="178"/>
      <c r="S8453" s="38"/>
      <c r="T8453" s="178"/>
      <c r="U8453" s="38"/>
      <c r="AA8453" s="9"/>
      <c r="AB8453" s="366"/>
    </row>
    <row r="8454" spans="15:28">
      <c r="O8454" s="177"/>
      <c r="P8454" s="38"/>
      <c r="Q8454" s="38"/>
      <c r="R8454" s="178"/>
      <c r="S8454" s="38"/>
      <c r="T8454" s="178"/>
      <c r="U8454" s="38"/>
      <c r="AA8454" s="9"/>
      <c r="AB8454" s="366"/>
    </row>
    <row r="8455" spans="15:28">
      <c r="O8455" s="177"/>
      <c r="P8455" s="38"/>
      <c r="Q8455" s="38"/>
      <c r="R8455" s="178"/>
      <c r="S8455" s="38"/>
      <c r="T8455" s="178"/>
      <c r="U8455" s="38"/>
      <c r="AA8455" s="9"/>
      <c r="AB8455" s="366"/>
    </row>
    <row r="8456" spans="15:28">
      <c r="O8456" s="177"/>
      <c r="P8456" s="38"/>
      <c r="Q8456" s="38"/>
      <c r="R8456" s="178"/>
      <c r="S8456" s="38"/>
      <c r="T8456" s="178"/>
      <c r="U8456" s="38"/>
      <c r="AA8456" s="9"/>
      <c r="AB8456" s="366"/>
    </row>
    <row r="8457" spans="15:28">
      <c r="O8457" s="177"/>
      <c r="P8457" s="38"/>
      <c r="Q8457" s="38"/>
      <c r="R8457" s="178"/>
      <c r="S8457" s="38"/>
      <c r="T8457" s="178"/>
      <c r="U8457" s="38"/>
      <c r="AA8457" s="9"/>
      <c r="AB8457" s="366"/>
    </row>
    <row r="8458" spans="15:28">
      <c r="O8458" s="177"/>
      <c r="P8458" s="38"/>
      <c r="Q8458" s="38"/>
      <c r="R8458" s="178"/>
      <c r="S8458" s="38"/>
      <c r="T8458" s="178"/>
      <c r="U8458" s="38"/>
      <c r="AA8458" s="9"/>
      <c r="AB8458" s="366"/>
    </row>
    <row r="8459" spans="15:28">
      <c r="O8459" s="177"/>
      <c r="P8459" s="38"/>
      <c r="Q8459" s="38"/>
      <c r="R8459" s="178"/>
      <c r="S8459" s="38"/>
      <c r="T8459" s="178"/>
      <c r="U8459" s="38"/>
      <c r="AA8459" s="9"/>
      <c r="AB8459" s="366"/>
    </row>
    <row r="8460" spans="15:28">
      <c r="O8460" s="177"/>
      <c r="P8460" s="38"/>
      <c r="Q8460" s="38"/>
      <c r="R8460" s="178"/>
      <c r="S8460" s="38"/>
      <c r="T8460" s="178"/>
      <c r="U8460" s="38"/>
      <c r="AA8460" s="9"/>
      <c r="AB8460" s="366"/>
    </row>
    <row r="8461" spans="15:28">
      <c r="O8461" s="177"/>
      <c r="P8461" s="38"/>
      <c r="Q8461" s="38"/>
      <c r="R8461" s="178"/>
      <c r="S8461" s="38"/>
      <c r="T8461" s="178"/>
      <c r="U8461" s="38"/>
      <c r="AA8461" s="9"/>
      <c r="AB8461" s="366"/>
    </row>
    <row r="8462" spans="15:28">
      <c r="O8462" s="177"/>
      <c r="P8462" s="38"/>
      <c r="Q8462" s="38"/>
      <c r="R8462" s="178"/>
      <c r="S8462" s="38"/>
      <c r="T8462" s="178"/>
      <c r="U8462" s="38"/>
      <c r="AA8462" s="9"/>
      <c r="AB8462" s="366"/>
    </row>
    <row r="8463" spans="15:28">
      <c r="O8463" s="177"/>
      <c r="P8463" s="38"/>
      <c r="Q8463" s="38"/>
      <c r="R8463" s="178"/>
      <c r="S8463" s="38"/>
      <c r="T8463" s="178"/>
      <c r="U8463" s="38"/>
      <c r="AA8463" s="9"/>
      <c r="AB8463" s="366"/>
    </row>
    <row r="8464" spans="15:28">
      <c r="O8464" s="177"/>
      <c r="P8464" s="38"/>
      <c r="Q8464" s="38"/>
      <c r="R8464" s="178"/>
      <c r="S8464" s="38"/>
      <c r="T8464" s="178"/>
      <c r="U8464" s="38"/>
      <c r="AA8464" s="9"/>
      <c r="AB8464" s="366"/>
    </row>
    <row r="8465" spans="15:28">
      <c r="O8465" s="177"/>
      <c r="P8465" s="38"/>
      <c r="Q8465" s="38"/>
      <c r="R8465" s="178"/>
      <c r="S8465" s="38"/>
      <c r="T8465" s="178"/>
      <c r="U8465" s="38"/>
      <c r="AA8465" s="9"/>
      <c r="AB8465" s="366"/>
    </row>
    <row r="8466" spans="15:28">
      <c r="O8466" s="177"/>
      <c r="P8466" s="38"/>
      <c r="Q8466" s="38"/>
      <c r="R8466" s="178"/>
      <c r="S8466" s="38"/>
      <c r="T8466" s="178"/>
      <c r="U8466" s="38"/>
      <c r="AA8466" s="9"/>
      <c r="AB8466" s="366"/>
    </row>
    <row r="8467" spans="15:28">
      <c r="O8467" s="177"/>
      <c r="P8467" s="38"/>
      <c r="Q8467" s="38"/>
      <c r="R8467" s="178"/>
      <c r="S8467" s="38"/>
      <c r="T8467" s="178"/>
      <c r="U8467" s="38"/>
      <c r="AA8467" s="9"/>
      <c r="AB8467" s="366"/>
    </row>
    <row r="8468" spans="15:28">
      <c r="O8468" s="177"/>
      <c r="P8468" s="38"/>
      <c r="Q8468" s="38"/>
      <c r="R8468" s="178"/>
      <c r="S8468" s="38"/>
      <c r="T8468" s="178"/>
      <c r="U8468" s="38"/>
      <c r="AA8468" s="9"/>
      <c r="AB8468" s="366"/>
    </row>
    <row r="8469" spans="15:28">
      <c r="O8469" s="177"/>
      <c r="P8469" s="38"/>
      <c r="Q8469" s="38"/>
      <c r="R8469" s="178"/>
      <c r="S8469" s="38"/>
      <c r="T8469" s="178"/>
      <c r="U8469" s="38"/>
      <c r="AA8469" s="9"/>
      <c r="AB8469" s="366"/>
    </row>
    <row r="8470" spans="15:28">
      <c r="O8470" s="177"/>
      <c r="P8470" s="38"/>
      <c r="Q8470" s="38"/>
      <c r="R8470" s="178"/>
      <c r="S8470" s="38"/>
      <c r="T8470" s="178"/>
      <c r="U8470" s="38"/>
      <c r="AA8470" s="9"/>
      <c r="AB8470" s="366"/>
    </row>
    <row r="8471" spans="15:28">
      <c r="O8471" s="177"/>
      <c r="P8471" s="38"/>
      <c r="Q8471" s="38"/>
      <c r="R8471" s="178"/>
      <c r="S8471" s="38"/>
      <c r="T8471" s="178"/>
      <c r="U8471" s="38"/>
      <c r="AA8471" s="9"/>
      <c r="AB8471" s="366"/>
    </row>
    <row r="8472" spans="15:28">
      <c r="O8472" s="177"/>
      <c r="P8472" s="38"/>
      <c r="Q8472" s="38"/>
      <c r="R8472" s="178"/>
      <c r="S8472" s="38"/>
      <c r="T8472" s="178"/>
      <c r="U8472" s="38"/>
      <c r="AA8472" s="9"/>
      <c r="AB8472" s="366"/>
    </row>
    <row r="8473" spans="15:28">
      <c r="O8473" s="177"/>
      <c r="P8473" s="38"/>
      <c r="Q8473" s="38"/>
      <c r="R8473" s="178"/>
      <c r="S8473" s="38"/>
      <c r="T8473" s="178"/>
      <c r="U8473" s="38"/>
      <c r="AA8473" s="9"/>
      <c r="AB8473" s="366"/>
    </row>
    <row r="8474" spans="15:28">
      <c r="O8474" s="177"/>
      <c r="P8474" s="38"/>
      <c r="Q8474" s="38"/>
      <c r="R8474" s="178"/>
      <c r="S8474" s="38"/>
      <c r="T8474" s="178"/>
      <c r="U8474" s="38"/>
      <c r="AA8474" s="9"/>
      <c r="AB8474" s="366"/>
    </row>
    <row r="8475" spans="15:28">
      <c r="O8475" s="177"/>
      <c r="P8475" s="38"/>
      <c r="Q8475" s="38"/>
      <c r="R8475" s="178"/>
      <c r="S8475" s="38"/>
      <c r="T8475" s="178"/>
      <c r="U8475" s="38"/>
      <c r="AA8475" s="9"/>
      <c r="AB8475" s="366"/>
    </row>
    <row r="8476" spans="15:28">
      <c r="O8476" s="177"/>
      <c r="P8476" s="38"/>
      <c r="Q8476" s="38"/>
      <c r="R8476" s="178"/>
      <c r="S8476" s="38"/>
      <c r="T8476" s="178"/>
      <c r="U8476" s="38"/>
      <c r="AA8476" s="9"/>
      <c r="AB8476" s="366"/>
    </row>
    <row r="8477" spans="15:28">
      <c r="O8477" s="177"/>
      <c r="P8477" s="38"/>
      <c r="Q8477" s="38"/>
      <c r="R8477" s="178"/>
      <c r="S8477" s="38"/>
      <c r="T8477" s="178"/>
      <c r="U8477" s="38"/>
      <c r="AA8477" s="9"/>
      <c r="AB8477" s="366"/>
    </row>
    <row r="8478" spans="15:28">
      <c r="O8478" s="177"/>
      <c r="P8478" s="38"/>
      <c r="Q8478" s="38"/>
      <c r="R8478" s="178"/>
      <c r="S8478" s="38"/>
      <c r="T8478" s="178"/>
      <c r="U8478" s="38"/>
      <c r="AA8478" s="9"/>
      <c r="AB8478" s="366"/>
    </row>
    <row r="8479" spans="15:28">
      <c r="O8479" s="177"/>
      <c r="P8479" s="38"/>
      <c r="Q8479" s="38"/>
      <c r="R8479" s="178"/>
      <c r="S8479" s="38"/>
      <c r="T8479" s="178"/>
      <c r="U8479" s="38"/>
      <c r="AA8479" s="9"/>
      <c r="AB8479" s="366"/>
    </row>
    <row r="8480" spans="15:28">
      <c r="O8480" s="177"/>
      <c r="P8480" s="38"/>
      <c r="Q8480" s="38"/>
      <c r="R8480" s="178"/>
      <c r="S8480" s="38"/>
      <c r="T8480" s="178"/>
      <c r="U8480" s="38"/>
      <c r="AA8480" s="9"/>
      <c r="AB8480" s="366"/>
    </row>
    <row r="8481" spans="15:28">
      <c r="O8481" s="177"/>
      <c r="P8481" s="38"/>
      <c r="Q8481" s="38"/>
      <c r="R8481" s="178"/>
      <c r="S8481" s="38"/>
      <c r="T8481" s="178"/>
      <c r="U8481" s="38"/>
      <c r="AA8481" s="9"/>
      <c r="AB8481" s="366"/>
    </row>
    <row r="8482" spans="15:28">
      <c r="O8482" s="177"/>
      <c r="P8482" s="38"/>
      <c r="Q8482" s="38"/>
      <c r="R8482" s="178"/>
      <c r="S8482" s="38"/>
      <c r="T8482" s="178"/>
      <c r="U8482" s="38"/>
      <c r="AA8482" s="9"/>
      <c r="AB8482" s="366"/>
    </row>
    <row r="8483" spans="15:28">
      <c r="O8483" s="177"/>
      <c r="P8483" s="38"/>
      <c r="Q8483" s="38"/>
      <c r="R8483" s="178"/>
      <c r="S8483" s="38"/>
      <c r="T8483" s="178"/>
      <c r="U8483" s="38"/>
      <c r="AA8483" s="9"/>
      <c r="AB8483" s="366"/>
    </row>
    <row r="8484" spans="15:28">
      <c r="O8484" s="177"/>
      <c r="P8484" s="38"/>
      <c r="Q8484" s="38"/>
      <c r="R8484" s="178"/>
      <c r="S8484" s="38"/>
      <c r="T8484" s="178"/>
      <c r="U8484" s="38"/>
      <c r="AA8484" s="9"/>
      <c r="AB8484" s="366"/>
    </row>
    <row r="8485" spans="15:28">
      <c r="O8485" s="177"/>
      <c r="P8485" s="38"/>
      <c r="Q8485" s="38"/>
      <c r="R8485" s="178"/>
      <c r="S8485" s="38"/>
      <c r="T8485" s="178"/>
      <c r="U8485" s="38"/>
      <c r="AA8485" s="9"/>
      <c r="AB8485" s="366"/>
    </row>
    <row r="8486" spans="15:28">
      <c r="O8486" s="177"/>
      <c r="P8486" s="38"/>
      <c r="Q8486" s="38"/>
      <c r="R8486" s="178"/>
      <c r="S8486" s="38"/>
      <c r="T8486" s="178"/>
      <c r="U8486" s="38"/>
      <c r="AA8486" s="9"/>
      <c r="AB8486" s="366"/>
    </row>
    <row r="8487" spans="15:28">
      <c r="O8487" s="177"/>
      <c r="P8487" s="38"/>
      <c r="Q8487" s="38"/>
      <c r="R8487" s="178"/>
      <c r="S8487" s="38"/>
      <c r="T8487" s="178"/>
      <c r="U8487" s="38"/>
      <c r="AA8487" s="9"/>
      <c r="AB8487" s="366"/>
    </row>
    <row r="8488" spans="15:28">
      <c r="O8488" s="177"/>
      <c r="P8488" s="38"/>
      <c r="Q8488" s="38"/>
      <c r="R8488" s="178"/>
      <c r="S8488" s="38"/>
      <c r="T8488" s="178"/>
      <c r="U8488" s="38"/>
      <c r="AA8488" s="9"/>
      <c r="AB8488" s="366"/>
    </row>
    <row r="8489" spans="15:28">
      <c r="O8489" s="177"/>
      <c r="P8489" s="38"/>
      <c r="Q8489" s="38"/>
      <c r="R8489" s="178"/>
      <c r="S8489" s="38"/>
      <c r="T8489" s="178"/>
      <c r="U8489" s="38"/>
      <c r="AA8489" s="9"/>
      <c r="AB8489" s="366"/>
    </row>
    <row r="8490" spans="15:28">
      <c r="O8490" s="177"/>
      <c r="P8490" s="38"/>
      <c r="Q8490" s="38"/>
      <c r="R8490" s="178"/>
      <c r="S8490" s="38"/>
      <c r="T8490" s="178"/>
      <c r="U8490" s="38"/>
      <c r="AA8490" s="9"/>
      <c r="AB8490" s="366"/>
    </row>
    <row r="8491" spans="15:28">
      <c r="O8491" s="177"/>
      <c r="P8491" s="38"/>
      <c r="Q8491" s="38"/>
      <c r="R8491" s="178"/>
      <c r="S8491" s="38"/>
      <c r="T8491" s="178"/>
      <c r="U8491" s="38"/>
      <c r="AA8491" s="9"/>
      <c r="AB8491" s="366"/>
    </row>
    <row r="8492" spans="15:28">
      <c r="O8492" s="177"/>
      <c r="P8492" s="38"/>
      <c r="Q8492" s="38"/>
      <c r="R8492" s="178"/>
      <c r="S8492" s="38"/>
      <c r="T8492" s="178"/>
      <c r="U8492" s="38"/>
      <c r="AA8492" s="9"/>
      <c r="AB8492" s="366"/>
    </row>
    <row r="8493" spans="15:28">
      <c r="O8493" s="177"/>
      <c r="P8493" s="38"/>
      <c r="Q8493" s="38"/>
      <c r="R8493" s="178"/>
      <c r="S8493" s="38"/>
      <c r="T8493" s="178"/>
      <c r="U8493" s="38"/>
      <c r="AA8493" s="9"/>
      <c r="AB8493" s="366"/>
    </row>
    <row r="8494" spans="15:28">
      <c r="O8494" s="177"/>
      <c r="P8494" s="38"/>
      <c r="Q8494" s="38"/>
      <c r="R8494" s="178"/>
      <c r="S8494" s="38"/>
      <c r="T8494" s="178"/>
      <c r="U8494" s="38"/>
      <c r="AA8494" s="9"/>
      <c r="AB8494" s="366"/>
    </row>
    <row r="8495" spans="15:28">
      <c r="O8495" s="177"/>
      <c r="P8495" s="38"/>
      <c r="Q8495" s="38"/>
      <c r="R8495" s="178"/>
      <c r="S8495" s="38"/>
      <c r="T8495" s="178"/>
      <c r="U8495" s="38"/>
      <c r="AA8495" s="9"/>
      <c r="AB8495" s="366"/>
    </row>
    <row r="8496" spans="15:28">
      <c r="O8496" s="177"/>
      <c r="P8496" s="38"/>
      <c r="Q8496" s="38"/>
      <c r="R8496" s="178"/>
      <c r="S8496" s="38"/>
      <c r="T8496" s="178"/>
      <c r="U8496" s="38"/>
      <c r="AA8496" s="9"/>
      <c r="AB8496" s="366"/>
    </row>
    <row r="8497" spans="15:28">
      <c r="O8497" s="177"/>
      <c r="P8497" s="38"/>
      <c r="Q8497" s="38"/>
      <c r="R8497" s="178"/>
      <c r="S8497" s="38"/>
      <c r="T8497" s="178"/>
      <c r="U8497" s="38"/>
      <c r="AA8497" s="9"/>
      <c r="AB8497" s="366"/>
    </row>
    <row r="8498" spans="15:28">
      <c r="O8498" s="177"/>
      <c r="P8498" s="38"/>
      <c r="Q8498" s="38"/>
      <c r="R8498" s="178"/>
      <c r="S8498" s="38"/>
      <c r="T8498" s="178"/>
      <c r="U8498" s="38"/>
      <c r="AA8498" s="9"/>
      <c r="AB8498" s="366"/>
    </row>
    <row r="8499" spans="15:28">
      <c r="O8499" s="177"/>
      <c r="P8499" s="38"/>
      <c r="Q8499" s="38"/>
      <c r="R8499" s="178"/>
      <c r="S8499" s="38"/>
      <c r="T8499" s="178"/>
      <c r="U8499" s="38"/>
      <c r="AA8499" s="9"/>
      <c r="AB8499" s="366"/>
    </row>
    <row r="8500" spans="15:28">
      <c r="O8500" s="177"/>
      <c r="P8500" s="38"/>
      <c r="Q8500" s="38"/>
      <c r="R8500" s="178"/>
      <c r="S8500" s="38"/>
      <c r="T8500" s="178"/>
      <c r="U8500" s="38"/>
      <c r="AA8500" s="9"/>
      <c r="AB8500" s="366"/>
    </row>
    <row r="8501" spans="15:28">
      <c r="O8501" s="177"/>
      <c r="P8501" s="38"/>
      <c r="Q8501" s="38"/>
      <c r="R8501" s="178"/>
      <c r="S8501" s="38"/>
      <c r="T8501" s="178"/>
      <c r="U8501" s="38"/>
      <c r="AA8501" s="9"/>
      <c r="AB8501" s="366"/>
    </row>
    <row r="8502" spans="15:28">
      <c r="O8502" s="177"/>
      <c r="P8502" s="38"/>
      <c r="Q8502" s="38"/>
      <c r="R8502" s="178"/>
      <c r="S8502" s="38"/>
      <c r="T8502" s="178"/>
      <c r="U8502" s="38"/>
      <c r="AA8502" s="9"/>
      <c r="AB8502" s="366"/>
    </row>
    <row r="8503" spans="15:28">
      <c r="O8503" s="177"/>
      <c r="P8503" s="38"/>
      <c r="Q8503" s="38"/>
      <c r="R8503" s="178"/>
      <c r="S8503" s="38"/>
      <c r="T8503" s="178"/>
      <c r="U8503" s="38"/>
      <c r="AA8503" s="9"/>
      <c r="AB8503" s="366"/>
    </row>
    <row r="8504" spans="15:28">
      <c r="O8504" s="177"/>
      <c r="P8504" s="38"/>
      <c r="Q8504" s="38"/>
      <c r="R8504" s="178"/>
      <c r="S8504" s="38"/>
      <c r="T8504" s="178"/>
      <c r="U8504" s="38"/>
      <c r="AA8504" s="9"/>
      <c r="AB8504" s="366"/>
    </row>
    <row r="8505" spans="15:28">
      <c r="O8505" s="177"/>
      <c r="P8505" s="38"/>
      <c r="Q8505" s="38"/>
      <c r="R8505" s="178"/>
      <c r="S8505" s="38"/>
      <c r="T8505" s="178"/>
      <c r="U8505" s="38"/>
      <c r="AA8505" s="9"/>
      <c r="AB8505" s="366"/>
    </row>
    <row r="8506" spans="15:28">
      <c r="O8506" s="177"/>
      <c r="P8506" s="38"/>
      <c r="Q8506" s="38"/>
      <c r="R8506" s="178"/>
      <c r="S8506" s="38"/>
      <c r="T8506" s="178"/>
      <c r="U8506" s="38"/>
      <c r="AA8506" s="9"/>
      <c r="AB8506" s="366"/>
    </row>
    <row r="8507" spans="15:28">
      <c r="O8507" s="177"/>
      <c r="P8507" s="38"/>
      <c r="Q8507" s="38"/>
      <c r="R8507" s="178"/>
      <c r="S8507" s="38"/>
      <c r="T8507" s="178"/>
      <c r="U8507" s="38"/>
      <c r="AA8507" s="9"/>
      <c r="AB8507" s="366"/>
    </row>
    <row r="8508" spans="15:28">
      <c r="O8508" s="177"/>
      <c r="P8508" s="38"/>
      <c r="Q8508" s="38"/>
      <c r="R8508" s="178"/>
      <c r="S8508" s="38"/>
      <c r="T8508" s="178"/>
      <c r="U8508" s="38"/>
      <c r="AA8508" s="9"/>
      <c r="AB8508" s="366"/>
    </row>
    <row r="8509" spans="15:28">
      <c r="O8509" s="177"/>
      <c r="P8509" s="38"/>
      <c r="Q8509" s="38"/>
      <c r="R8509" s="178"/>
      <c r="S8509" s="38"/>
      <c r="T8509" s="178"/>
      <c r="U8509" s="38"/>
      <c r="AA8509" s="9"/>
      <c r="AB8509" s="366"/>
    </row>
    <row r="8510" spans="15:28">
      <c r="O8510" s="177"/>
      <c r="P8510" s="38"/>
      <c r="Q8510" s="38"/>
      <c r="R8510" s="178"/>
      <c r="S8510" s="38"/>
      <c r="T8510" s="178"/>
      <c r="U8510" s="38"/>
      <c r="AA8510" s="9"/>
      <c r="AB8510" s="366"/>
    </row>
    <row r="8511" spans="15:28">
      <c r="O8511" s="177"/>
      <c r="P8511" s="38"/>
      <c r="Q8511" s="38"/>
      <c r="R8511" s="178"/>
      <c r="S8511" s="38"/>
      <c r="T8511" s="178"/>
      <c r="U8511" s="38"/>
      <c r="AA8511" s="9"/>
      <c r="AB8511" s="366"/>
    </row>
    <row r="8512" spans="15:28">
      <c r="O8512" s="177"/>
      <c r="P8512" s="38"/>
      <c r="Q8512" s="38"/>
      <c r="R8512" s="178"/>
      <c r="S8512" s="38"/>
      <c r="T8512" s="178"/>
      <c r="U8512" s="38"/>
      <c r="AA8512" s="9"/>
      <c r="AB8512" s="366"/>
    </row>
    <row r="8513" spans="15:28">
      <c r="O8513" s="177"/>
      <c r="P8513" s="38"/>
      <c r="Q8513" s="38"/>
      <c r="R8513" s="178"/>
      <c r="S8513" s="38"/>
      <c r="T8513" s="178"/>
      <c r="U8513" s="38"/>
      <c r="AA8513" s="9"/>
      <c r="AB8513" s="366"/>
    </row>
    <row r="8514" spans="15:28">
      <c r="O8514" s="177"/>
      <c r="P8514" s="38"/>
      <c r="Q8514" s="38"/>
      <c r="R8514" s="178"/>
      <c r="S8514" s="38"/>
      <c r="T8514" s="178"/>
      <c r="U8514" s="38"/>
      <c r="AA8514" s="9"/>
      <c r="AB8514" s="366"/>
    </row>
    <row r="8515" spans="15:28">
      <c r="O8515" s="177"/>
      <c r="P8515" s="38"/>
      <c r="Q8515" s="38"/>
      <c r="R8515" s="178"/>
      <c r="S8515" s="38"/>
      <c r="T8515" s="178"/>
      <c r="U8515" s="38"/>
      <c r="AA8515" s="9"/>
      <c r="AB8515" s="366"/>
    </row>
    <row r="8516" spans="15:28">
      <c r="O8516" s="177"/>
      <c r="P8516" s="38"/>
      <c r="Q8516" s="38"/>
      <c r="R8516" s="178"/>
      <c r="S8516" s="38"/>
      <c r="T8516" s="178"/>
      <c r="U8516" s="38"/>
      <c r="AA8516" s="9"/>
      <c r="AB8516" s="366"/>
    </row>
    <row r="8517" spans="15:28">
      <c r="O8517" s="177"/>
      <c r="P8517" s="38"/>
      <c r="Q8517" s="38"/>
      <c r="R8517" s="178"/>
      <c r="S8517" s="38"/>
      <c r="T8517" s="178"/>
      <c r="U8517" s="38"/>
      <c r="AA8517" s="9"/>
      <c r="AB8517" s="366"/>
    </row>
    <row r="8518" spans="15:28">
      <c r="O8518" s="177"/>
      <c r="P8518" s="38"/>
      <c r="Q8518" s="38"/>
      <c r="R8518" s="178"/>
      <c r="S8518" s="38"/>
      <c r="T8518" s="178"/>
      <c r="U8518" s="38"/>
      <c r="AA8518" s="9"/>
      <c r="AB8518" s="366"/>
    </row>
    <row r="8519" spans="15:28">
      <c r="O8519" s="177"/>
      <c r="P8519" s="38"/>
      <c r="Q8519" s="38"/>
      <c r="R8519" s="178"/>
      <c r="S8519" s="38"/>
      <c r="T8519" s="178"/>
      <c r="U8519" s="38"/>
      <c r="AA8519" s="9"/>
      <c r="AB8519" s="366"/>
    </row>
    <row r="8520" spans="15:28">
      <c r="O8520" s="177"/>
      <c r="P8520" s="38"/>
      <c r="Q8520" s="38"/>
      <c r="R8520" s="178"/>
      <c r="S8520" s="38"/>
      <c r="T8520" s="178"/>
      <c r="U8520" s="38"/>
      <c r="AA8520" s="9"/>
      <c r="AB8520" s="366"/>
    </row>
    <row r="8521" spans="15:28">
      <c r="O8521" s="177"/>
      <c r="P8521" s="38"/>
      <c r="Q8521" s="38"/>
      <c r="R8521" s="178"/>
      <c r="S8521" s="38"/>
      <c r="T8521" s="178"/>
      <c r="U8521" s="38"/>
      <c r="AA8521" s="9"/>
      <c r="AB8521" s="366"/>
    </row>
    <row r="8522" spans="15:28">
      <c r="O8522" s="177"/>
      <c r="P8522" s="38"/>
      <c r="Q8522" s="38"/>
      <c r="R8522" s="178"/>
      <c r="S8522" s="38"/>
      <c r="T8522" s="178"/>
      <c r="U8522" s="38"/>
      <c r="AA8522" s="9"/>
      <c r="AB8522" s="366"/>
    </row>
    <row r="8523" spans="15:28">
      <c r="O8523" s="177"/>
      <c r="P8523" s="38"/>
      <c r="Q8523" s="38"/>
      <c r="R8523" s="178"/>
      <c r="S8523" s="38"/>
      <c r="T8523" s="178"/>
      <c r="U8523" s="38"/>
      <c r="AA8523" s="9"/>
      <c r="AB8523" s="366"/>
    </row>
    <row r="8524" spans="15:28">
      <c r="O8524" s="177"/>
      <c r="P8524" s="38"/>
      <c r="Q8524" s="38"/>
      <c r="R8524" s="178"/>
      <c r="S8524" s="38"/>
      <c r="T8524" s="178"/>
      <c r="U8524" s="38"/>
      <c r="AA8524" s="9"/>
      <c r="AB8524" s="366"/>
    </row>
    <row r="8525" spans="15:28">
      <c r="O8525" s="177"/>
      <c r="P8525" s="38"/>
      <c r="Q8525" s="38"/>
      <c r="R8525" s="178"/>
      <c r="S8525" s="38"/>
      <c r="T8525" s="178"/>
      <c r="U8525" s="38"/>
      <c r="AA8525" s="9"/>
      <c r="AB8525" s="366"/>
    </row>
    <row r="8526" spans="15:28">
      <c r="O8526" s="177"/>
      <c r="P8526" s="38"/>
      <c r="Q8526" s="38"/>
      <c r="R8526" s="178"/>
      <c r="S8526" s="38"/>
      <c r="T8526" s="178"/>
      <c r="U8526" s="38"/>
      <c r="AA8526" s="9"/>
      <c r="AB8526" s="366"/>
    </row>
    <row r="8527" spans="15:28">
      <c r="O8527" s="177"/>
      <c r="P8527" s="38"/>
      <c r="Q8527" s="38"/>
      <c r="R8527" s="178"/>
      <c r="S8527" s="38"/>
      <c r="T8527" s="178"/>
      <c r="U8527" s="38"/>
      <c r="AA8527" s="9"/>
      <c r="AB8527" s="366"/>
    </row>
    <row r="8528" spans="15:28">
      <c r="O8528" s="177"/>
      <c r="P8528" s="38"/>
      <c r="Q8528" s="38"/>
      <c r="R8528" s="178"/>
      <c r="S8528" s="38"/>
      <c r="T8528" s="178"/>
      <c r="U8528" s="38"/>
      <c r="AA8528" s="9"/>
      <c r="AB8528" s="366"/>
    </row>
    <row r="8529" spans="15:28">
      <c r="O8529" s="177"/>
      <c r="P8529" s="38"/>
      <c r="Q8529" s="38"/>
      <c r="R8529" s="178"/>
      <c r="S8529" s="38"/>
      <c r="T8529" s="178"/>
      <c r="U8529" s="38"/>
      <c r="AA8529" s="9"/>
      <c r="AB8529" s="366"/>
    </row>
    <row r="8530" spans="15:28">
      <c r="O8530" s="177"/>
      <c r="P8530" s="38"/>
      <c r="Q8530" s="38"/>
      <c r="R8530" s="178"/>
      <c r="S8530" s="38"/>
      <c r="T8530" s="178"/>
      <c r="U8530" s="38"/>
      <c r="AA8530" s="9"/>
      <c r="AB8530" s="366"/>
    </row>
    <row r="8531" spans="15:28">
      <c r="O8531" s="177"/>
      <c r="P8531" s="38"/>
      <c r="Q8531" s="38"/>
      <c r="R8531" s="178"/>
      <c r="S8531" s="38"/>
      <c r="T8531" s="178"/>
      <c r="U8531" s="38"/>
      <c r="AA8531" s="9"/>
      <c r="AB8531" s="366"/>
    </row>
    <row r="8532" spans="15:28">
      <c r="O8532" s="177"/>
      <c r="P8532" s="38"/>
      <c r="Q8532" s="38"/>
      <c r="R8532" s="178"/>
      <c r="S8532" s="38"/>
      <c r="T8532" s="178"/>
      <c r="U8532" s="38"/>
      <c r="AA8532" s="9"/>
      <c r="AB8532" s="366"/>
    </row>
    <row r="8533" spans="15:28">
      <c r="O8533" s="177"/>
      <c r="P8533" s="38"/>
      <c r="Q8533" s="38"/>
      <c r="R8533" s="178"/>
      <c r="S8533" s="38"/>
      <c r="T8533" s="178"/>
      <c r="U8533" s="38"/>
      <c r="AA8533" s="9"/>
      <c r="AB8533" s="366"/>
    </row>
    <row r="8534" spans="15:28">
      <c r="O8534" s="177"/>
      <c r="P8534" s="38"/>
      <c r="Q8534" s="38"/>
      <c r="R8534" s="178"/>
      <c r="S8534" s="38"/>
      <c r="T8534" s="178"/>
      <c r="U8534" s="38"/>
      <c r="AA8534" s="9"/>
      <c r="AB8534" s="366"/>
    </row>
    <row r="8535" spans="15:28">
      <c r="O8535" s="177"/>
      <c r="P8535" s="38"/>
      <c r="Q8535" s="38"/>
      <c r="R8535" s="178"/>
      <c r="S8535" s="38"/>
      <c r="T8535" s="178"/>
      <c r="U8535" s="38"/>
      <c r="AA8535" s="9"/>
      <c r="AB8535" s="366"/>
    </row>
    <row r="8536" spans="15:28">
      <c r="O8536" s="177"/>
      <c r="P8536" s="38"/>
      <c r="Q8536" s="38"/>
      <c r="R8536" s="178"/>
      <c r="S8536" s="38"/>
      <c r="T8536" s="178"/>
      <c r="U8536" s="38"/>
      <c r="AA8536" s="9"/>
      <c r="AB8536" s="366"/>
    </row>
    <row r="8537" spans="15:28">
      <c r="O8537" s="177"/>
      <c r="P8537" s="38"/>
      <c r="Q8537" s="38"/>
      <c r="R8537" s="178"/>
      <c r="S8537" s="38"/>
      <c r="T8537" s="178"/>
      <c r="U8537" s="38"/>
      <c r="AA8537" s="9"/>
      <c r="AB8537" s="366"/>
    </row>
    <row r="8538" spans="15:28">
      <c r="O8538" s="177"/>
      <c r="P8538" s="38"/>
      <c r="Q8538" s="38"/>
      <c r="R8538" s="178"/>
      <c r="S8538" s="38"/>
      <c r="T8538" s="178"/>
      <c r="U8538" s="38"/>
      <c r="AA8538" s="9"/>
      <c r="AB8538" s="366"/>
    </row>
    <row r="8539" spans="15:28">
      <c r="O8539" s="177"/>
      <c r="P8539" s="38"/>
      <c r="Q8539" s="38"/>
      <c r="R8539" s="178"/>
      <c r="S8539" s="38"/>
      <c r="T8539" s="178"/>
      <c r="U8539" s="38"/>
      <c r="AA8539" s="9"/>
      <c r="AB8539" s="366"/>
    </row>
    <row r="8540" spans="15:28">
      <c r="O8540" s="177"/>
      <c r="P8540" s="38"/>
      <c r="Q8540" s="38"/>
      <c r="R8540" s="178"/>
      <c r="S8540" s="38"/>
      <c r="T8540" s="178"/>
      <c r="U8540" s="38"/>
      <c r="AA8540" s="9"/>
      <c r="AB8540" s="366"/>
    </row>
    <row r="8541" spans="15:28">
      <c r="O8541" s="177"/>
      <c r="P8541" s="38"/>
      <c r="Q8541" s="38"/>
      <c r="R8541" s="178"/>
      <c r="S8541" s="38"/>
      <c r="T8541" s="178"/>
      <c r="U8541" s="38"/>
      <c r="AA8541" s="9"/>
      <c r="AB8541" s="366"/>
    </row>
    <row r="8542" spans="15:28">
      <c r="O8542" s="177"/>
      <c r="P8542" s="38"/>
      <c r="Q8542" s="38"/>
      <c r="R8542" s="178"/>
      <c r="S8542" s="38"/>
      <c r="T8542" s="178"/>
      <c r="U8542" s="38"/>
      <c r="AA8542" s="9"/>
      <c r="AB8542" s="366"/>
    </row>
    <row r="8543" spans="15:28">
      <c r="O8543" s="177"/>
      <c r="P8543" s="38"/>
      <c r="Q8543" s="38"/>
      <c r="R8543" s="178"/>
      <c r="S8543" s="38"/>
      <c r="T8543" s="178"/>
      <c r="U8543" s="38"/>
      <c r="AA8543" s="9"/>
      <c r="AB8543" s="366"/>
    </row>
    <row r="8544" spans="15:28">
      <c r="O8544" s="177"/>
      <c r="P8544" s="38"/>
      <c r="Q8544" s="38"/>
      <c r="R8544" s="178"/>
      <c r="S8544" s="38"/>
      <c r="T8544" s="178"/>
      <c r="U8544" s="38"/>
      <c r="AA8544" s="9"/>
      <c r="AB8544" s="366"/>
    </row>
    <row r="8545" spans="15:28">
      <c r="O8545" s="177"/>
      <c r="P8545" s="38"/>
      <c r="Q8545" s="38"/>
      <c r="R8545" s="178"/>
      <c r="S8545" s="38"/>
      <c r="T8545" s="178"/>
      <c r="U8545" s="38"/>
      <c r="AA8545" s="9"/>
      <c r="AB8545" s="366"/>
    </row>
    <row r="8546" spans="15:28">
      <c r="O8546" s="177"/>
      <c r="P8546" s="38"/>
      <c r="Q8546" s="38"/>
      <c r="R8546" s="178"/>
      <c r="S8546" s="38"/>
      <c r="T8546" s="178"/>
      <c r="U8546" s="38"/>
      <c r="AA8546" s="9"/>
      <c r="AB8546" s="366"/>
    </row>
    <row r="8547" spans="15:28">
      <c r="O8547" s="177"/>
      <c r="P8547" s="38"/>
      <c r="Q8547" s="38"/>
      <c r="R8547" s="178"/>
      <c r="S8547" s="38"/>
      <c r="T8547" s="178"/>
      <c r="U8547" s="38"/>
      <c r="AA8547" s="9"/>
      <c r="AB8547" s="366"/>
    </row>
    <row r="8548" spans="15:28">
      <c r="O8548" s="177"/>
      <c r="P8548" s="38"/>
      <c r="Q8548" s="38"/>
      <c r="R8548" s="178"/>
      <c r="S8548" s="38"/>
      <c r="T8548" s="178"/>
      <c r="U8548" s="38"/>
      <c r="AA8548" s="9"/>
      <c r="AB8548" s="366"/>
    </row>
    <row r="8549" spans="15:28">
      <c r="O8549" s="177"/>
      <c r="P8549" s="38"/>
      <c r="Q8549" s="38"/>
      <c r="R8549" s="178"/>
      <c r="S8549" s="38"/>
      <c r="T8549" s="178"/>
      <c r="U8549" s="38"/>
      <c r="AA8549" s="9"/>
      <c r="AB8549" s="366"/>
    </row>
    <row r="8550" spans="15:28">
      <c r="O8550" s="177"/>
      <c r="P8550" s="38"/>
      <c r="Q8550" s="38"/>
      <c r="R8550" s="178"/>
      <c r="S8550" s="38"/>
      <c r="T8550" s="178"/>
      <c r="U8550" s="38"/>
      <c r="AA8550" s="9"/>
      <c r="AB8550" s="366"/>
    </row>
    <row r="8551" spans="15:28">
      <c r="O8551" s="177"/>
      <c r="P8551" s="38"/>
      <c r="Q8551" s="38"/>
      <c r="R8551" s="178"/>
      <c r="S8551" s="38"/>
      <c r="T8551" s="178"/>
      <c r="U8551" s="38"/>
      <c r="AA8551" s="9"/>
      <c r="AB8551" s="366"/>
    </row>
    <row r="8552" spans="15:28">
      <c r="O8552" s="177"/>
      <c r="P8552" s="38"/>
      <c r="Q8552" s="38"/>
      <c r="R8552" s="178"/>
      <c r="S8552" s="38"/>
      <c r="T8552" s="178"/>
      <c r="U8552" s="38"/>
      <c r="AA8552" s="9"/>
      <c r="AB8552" s="366"/>
    </row>
    <row r="8553" spans="15:28">
      <c r="O8553" s="177"/>
      <c r="P8553" s="38"/>
      <c r="Q8553" s="38"/>
      <c r="R8553" s="178"/>
      <c r="S8553" s="38"/>
      <c r="T8553" s="178"/>
      <c r="U8553" s="38"/>
      <c r="AA8553" s="9"/>
      <c r="AB8553" s="366"/>
    </row>
    <row r="8554" spans="15:28">
      <c r="O8554" s="177"/>
      <c r="P8554" s="38"/>
      <c r="Q8554" s="38"/>
      <c r="R8554" s="178"/>
      <c r="S8554" s="38"/>
      <c r="T8554" s="178"/>
      <c r="U8554" s="38"/>
      <c r="AA8554" s="9"/>
      <c r="AB8554" s="366"/>
    </row>
    <row r="8555" spans="15:28">
      <c r="O8555" s="177"/>
      <c r="P8555" s="38"/>
      <c r="Q8555" s="38"/>
      <c r="R8555" s="178"/>
      <c r="S8555" s="38"/>
      <c r="T8555" s="178"/>
      <c r="U8555" s="38"/>
      <c r="AA8555" s="9"/>
      <c r="AB8555" s="366"/>
    </row>
    <row r="8556" spans="15:28">
      <c r="O8556" s="177"/>
      <c r="P8556" s="38"/>
      <c r="Q8556" s="38"/>
      <c r="R8556" s="178"/>
      <c r="S8556" s="38"/>
      <c r="T8556" s="178"/>
      <c r="U8556" s="38"/>
      <c r="AA8556" s="9"/>
      <c r="AB8556" s="366"/>
    </row>
    <row r="8557" spans="15:28">
      <c r="O8557" s="177"/>
      <c r="P8557" s="38"/>
      <c r="Q8557" s="38"/>
      <c r="R8557" s="178"/>
      <c r="S8557" s="38"/>
      <c r="T8557" s="178"/>
      <c r="U8557" s="38"/>
      <c r="AA8557" s="9"/>
      <c r="AB8557" s="366"/>
    </row>
    <row r="8558" spans="15:28">
      <c r="O8558" s="177"/>
      <c r="P8558" s="38"/>
      <c r="Q8558" s="38"/>
      <c r="R8558" s="178"/>
      <c r="S8558" s="38"/>
      <c r="T8558" s="178"/>
      <c r="U8558" s="38"/>
      <c r="AA8558" s="9"/>
      <c r="AB8558" s="366"/>
    </row>
    <row r="8559" spans="15:28">
      <c r="O8559" s="177"/>
      <c r="P8559" s="38"/>
      <c r="Q8559" s="38"/>
      <c r="R8559" s="178"/>
      <c r="S8559" s="38"/>
      <c r="T8559" s="178"/>
      <c r="U8559" s="38"/>
      <c r="AA8559" s="9"/>
      <c r="AB8559" s="366"/>
    </row>
    <row r="8560" spans="15:28">
      <c r="O8560" s="177"/>
      <c r="P8560" s="38"/>
      <c r="Q8560" s="38"/>
      <c r="R8560" s="178"/>
      <c r="S8560" s="38"/>
      <c r="T8560" s="178"/>
      <c r="U8560" s="38"/>
      <c r="AA8560" s="9"/>
      <c r="AB8560" s="366"/>
    </row>
    <row r="8561" spans="15:28">
      <c r="O8561" s="177"/>
      <c r="P8561" s="38"/>
      <c r="Q8561" s="38"/>
      <c r="R8561" s="178"/>
      <c r="S8561" s="38"/>
      <c r="T8561" s="178"/>
      <c r="U8561" s="38"/>
      <c r="AA8561" s="9"/>
      <c r="AB8561" s="366"/>
    </row>
    <row r="8562" spans="15:28">
      <c r="O8562" s="177"/>
      <c r="P8562" s="38"/>
      <c r="Q8562" s="38"/>
      <c r="R8562" s="178"/>
      <c r="S8562" s="38"/>
      <c r="T8562" s="178"/>
      <c r="U8562" s="38"/>
      <c r="AA8562" s="9"/>
      <c r="AB8562" s="366"/>
    </row>
    <row r="8563" spans="15:28">
      <c r="O8563" s="177"/>
      <c r="P8563" s="38"/>
      <c r="Q8563" s="38"/>
      <c r="R8563" s="178"/>
      <c r="S8563" s="38"/>
      <c r="T8563" s="178"/>
      <c r="U8563" s="38"/>
      <c r="AA8563" s="9"/>
      <c r="AB8563" s="366"/>
    </row>
    <row r="8564" spans="15:28">
      <c r="O8564" s="177"/>
      <c r="P8564" s="38"/>
      <c r="Q8564" s="38"/>
      <c r="R8564" s="178"/>
      <c r="S8564" s="38"/>
      <c r="T8564" s="178"/>
      <c r="U8564" s="38"/>
      <c r="AA8564" s="9"/>
      <c r="AB8564" s="366"/>
    </row>
    <row r="8565" spans="15:28">
      <c r="O8565" s="177"/>
      <c r="P8565" s="38"/>
      <c r="Q8565" s="38"/>
      <c r="R8565" s="178"/>
      <c r="S8565" s="38"/>
      <c r="T8565" s="178"/>
      <c r="U8565" s="38"/>
      <c r="AA8565" s="9"/>
      <c r="AB8565" s="366"/>
    </row>
    <row r="8566" spans="15:28">
      <c r="O8566" s="177"/>
      <c r="P8566" s="38"/>
      <c r="Q8566" s="38"/>
      <c r="R8566" s="178"/>
      <c r="S8566" s="38"/>
      <c r="T8566" s="178"/>
      <c r="U8566" s="38"/>
      <c r="AA8566" s="9"/>
      <c r="AB8566" s="366"/>
    </row>
    <row r="8567" spans="15:28">
      <c r="O8567" s="177"/>
      <c r="P8567" s="38"/>
      <c r="Q8567" s="38"/>
      <c r="R8567" s="178"/>
      <c r="S8567" s="38"/>
      <c r="T8567" s="178"/>
      <c r="U8567" s="38"/>
      <c r="AA8567" s="9"/>
      <c r="AB8567" s="366"/>
    </row>
    <row r="8568" spans="15:28">
      <c r="O8568" s="177"/>
      <c r="P8568" s="38"/>
      <c r="Q8568" s="38"/>
      <c r="R8568" s="178"/>
      <c r="S8568" s="38"/>
      <c r="T8568" s="178"/>
      <c r="U8568" s="38"/>
      <c r="AA8568" s="9"/>
      <c r="AB8568" s="366"/>
    </row>
    <row r="8569" spans="15:28">
      <c r="O8569" s="177"/>
      <c r="P8569" s="38"/>
      <c r="Q8569" s="38"/>
      <c r="R8569" s="178"/>
      <c r="S8569" s="38"/>
      <c r="T8569" s="178"/>
      <c r="U8569" s="38"/>
      <c r="AA8569" s="9"/>
      <c r="AB8569" s="366"/>
    </row>
    <row r="8570" spans="15:28">
      <c r="O8570" s="180"/>
      <c r="P8570" s="181"/>
      <c r="Q8570" s="181"/>
      <c r="R8570" s="182"/>
      <c r="S8570" s="181"/>
      <c r="T8570" s="182"/>
      <c r="U8570" s="181"/>
      <c r="AA8570" s="9"/>
      <c r="AB8570" s="366"/>
    </row>
    <row r="8571" spans="15:28">
      <c r="O8571" s="180"/>
      <c r="P8571" s="181"/>
      <c r="Q8571" s="181"/>
      <c r="R8571" s="182"/>
      <c r="S8571" s="181"/>
      <c r="T8571" s="182"/>
      <c r="U8571" s="181"/>
      <c r="AA8571" s="9"/>
      <c r="AB8571" s="366"/>
    </row>
    <row r="8572" spans="15:28">
      <c r="O8572" s="177"/>
      <c r="P8572" s="38"/>
      <c r="Q8572" s="38"/>
      <c r="R8572" s="178"/>
      <c r="S8572" s="38"/>
      <c r="T8572" s="178"/>
      <c r="U8572" s="38"/>
      <c r="AA8572" s="9"/>
      <c r="AB8572" s="366"/>
    </row>
    <row r="8573" spans="15:28">
      <c r="O8573" s="177"/>
      <c r="P8573" s="38"/>
      <c r="Q8573" s="38"/>
      <c r="R8573" s="178"/>
      <c r="S8573" s="38"/>
      <c r="T8573" s="182"/>
      <c r="U8573" s="38"/>
      <c r="AA8573" s="9"/>
      <c r="AB8573" s="366"/>
    </row>
    <row r="8574" spans="15:28">
      <c r="O8574" s="177"/>
      <c r="P8574" s="38"/>
      <c r="Q8574" s="38"/>
      <c r="R8574" s="178"/>
      <c r="S8574" s="38"/>
      <c r="T8574" s="178"/>
      <c r="U8574" s="38"/>
      <c r="AA8574" s="9"/>
      <c r="AB8574" s="366"/>
    </row>
    <row r="8575" spans="15:28">
      <c r="O8575" s="177"/>
      <c r="P8575" s="38"/>
      <c r="Q8575" s="38"/>
      <c r="R8575" s="178"/>
      <c r="S8575" s="38"/>
      <c r="T8575" s="178"/>
      <c r="U8575" s="38"/>
      <c r="AA8575" s="9"/>
      <c r="AB8575" s="366"/>
    </row>
    <row r="8576" spans="15:28">
      <c r="O8576" s="177"/>
      <c r="P8576" s="38"/>
      <c r="Q8576" s="38"/>
      <c r="R8576" s="178"/>
      <c r="S8576" s="38"/>
      <c r="T8576" s="178"/>
      <c r="U8576" s="38"/>
      <c r="AA8576" s="9"/>
      <c r="AB8576" s="366"/>
    </row>
    <row r="8577" spans="15:28">
      <c r="O8577" s="177"/>
      <c r="P8577" s="38"/>
      <c r="Q8577" s="38"/>
      <c r="R8577" s="178"/>
      <c r="S8577" s="38"/>
      <c r="T8577" s="178"/>
      <c r="U8577" s="38"/>
      <c r="AA8577" s="9"/>
      <c r="AB8577" s="366"/>
    </row>
    <row r="8578" spans="15:28">
      <c r="O8578" s="177"/>
      <c r="P8578" s="38"/>
      <c r="Q8578" s="38"/>
      <c r="R8578" s="178"/>
      <c r="S8578" s="38"/>
      <c r="T8578" s="178"/>
      <c r="U8578" s="38"/>
      <c r="AA8578" s="9"/>
      <c r="AB8578" s="366"/>
    </row>
    <row r="8579" spans="15:28">
      <c r="O8579" s="177"/>
      <c r="P8579" s="38"/>
      <c r="Q8579" s="38"/>
      <c r="R8579" s="178"/>
      <c r="S8579" s="38"/>
      <c r="T8579" s="178"/>
      <c r="U8579" s="38"/>
      <c r="AA8579" s="9"/>
      <c r="AB8579" s="366"/>
    </row>
    <row r="8580" spans="15:28">
      <c r="O8580" s="177"/>
      <c r="P8580" s="38"/>
      <c r="Q8580" s="38"/>
      <c r="R8580" s="178"/>
      <c r="S8580" s="38"/>
      <c r="T8580" s="178"/>
      <c r="U8580" s="38"/>
      <c r="AA8580" s="9"/>
      <c r="AB8580" s="366"/>
    </row>
    <row r="8581" spans="15:28">
      <c r="O8581" s="177"/>
      <c r="P8581" s="38"/>
      <c r="Q8581" s="38"/>
      <c r="R8581" s="178"/>
      <c r="S8581" s="38"/>
      <c r="T8581" s="178"/>
      <c r="U8581" s="38"/>
      <c r="AA8581" s="9"/>
      <c r="AB8581" s="366"/>
    </row>
    <row r="8582" spans="15:28">
      <c r="O8582" s="177"/>
      <c r="P8582" s="38"/>
      <c r="Q8582" s="38"/>
      <c r="R8582" s="178"/>
      <c r="S8582" s="38"/>
      <c r="T8582" s="178"/>
      <c r="U8582" s="38"/>
      <c r="AA8582" s="9"/>
      <c r="AB8582" s="366"/>
    </row>
    <row r="8583" spans="15:28">
      <c r="O8583" s="177"/>
      <c r="P8583" s="38"/>
      <c r="Q8583" s="38"/>
      <c r="R8583" s="178"/>
      <c r="S8583" s="38"/>
      <c r="T8583" s="178"/>
      <c r="U8583" s="38"/>
      <c r="AA8583" s="9"/>
      <c r="AB8583" s="366"/>
    </row>
    <row r="8584" spans="15:28">
      <c r="O8584" s="177"/>
      <c r="P8584" s="38"/>
      <c r="Q8584" s="38"/>
      <c r="R8584" s="178"/>
      <c r="S8584" s="38"/>
      <c r="T8584" s="178"/>
      <c r="U8584" s="38"/>
      <c r="AA8584" s="9"/>
      <c r="AB8584" s="366"/>
    </row>
    <row r="8585" spans="15:28">
      <c r="O8585" s="177"/>
      <c r="P8585" s="38"/>
      <c r="Q8585" s="38"/>
      <c r="R8585" s="178"/>
      <c r="S8585" s="38"/>
      <c r="T8585" s="178"/>
      <c r="U8585" s="38"/>
      <c r="AA8585" s="9"/>
      <c r="AB8585" s="366"/>
    </row>
    <row r="8586" spans="15:28">
      <c r="O8586" s="177"/>
      <c r="P8586" s="38"/>
      <c r="Q8586" s="38"/>
      <c r="R8586" s="178"/>
      <c r="S8586" s="38"/>
      <c r="T8586" s="178"/>
      <c r="U8586" s="38"/>
      <c r="AA8586" s="9"/>
      <c r="AB8586" s="366"/>
    </row>
    <row r="8587" spans="15:28">
      <c r="O8587" s="177"/>
      <c r="P8587" s="38"/>
      <c r="Q8587" s="38"/>
      <c r="R8587" s="178"/>
      <c r="S8587" s="38"/>
      <c r="T8587" s="178"/>
      <c r="U8587" s="38"/>
      <c r="AA8587" s="9"/>
      <c r="AB8587" s="366"/>
    </row>
    <row r="8588" spans="15:28">
      <c r="O8588" s="177"/>
      <c r="P8588" s="38"/>
      <c r="Q8588" s="38"/>
      <c r="R8588" s="178"/>
      <c r="S8588" s="38"/>
      <c r="T8588" s="178"/>
      <c r="U8588" s="38"/>
      <c r="AA8588" s="9"/>
      <c r="AB8588" s="366"/>
    </row>
    <row r="8589" spans="15:28">
      <c r="O8589" s="177"/>
      <c r="P8589" s="38"/>
      <c r="Q8589" s="38"/>
      <c r="R8589" s="178"/>
      <c r="S8589" s="38"/>
      <c r="T8589" s="178"/>
      <c r="U8589" s="38"/>
      <c r="AA8589" s="9"/>
      <c r="AB8589" s="366"/>
    </row>
    <row r="8590" spans="15:28">
      <c r="O8590" s="177"/>
      <c r="P8590" s="38"/>
      <c r="Q8590" s="38"/>
      <c r="R8590" s="178"/>
      <c r="S8590" s="38"/>
      <c r="T8590" s="178"/>
      <c r="U8590" s="38"/>
      <c r="AA8590" s="9"/>
      <c r="AB8590" s="366"/>
    </row>
    <row r="8591" spans="15:28">
      <c r="O8591" s="177"/>
      <c r="P8591" s="38"/>
      <c r="Q8591" s="38"/>
      <c r="R8591" s="178"/>
      <c r="S8591" s="38"/>
      <c r="T8591" s="178"/>
      <c r="U8591" s="38"/>
      <c r="AA8591" s="9"/>
      <c r="AB8591" s="366"/>
    </row>
    <row r="8592" spans="15:28">
      <c r="O8592" s="177"/>
      <c r="P8592" s="38"/>
      <c r="Q8592" s="38"/>
      <c r="R8592" s="178"/>
      <c r="S8592" s="38"/>
      <c r="T8592" s="178"/>
      <c r="U8592" s="38"/>
      <c r="AA8592" s="9"/>
      <c r="AB8592" s="366"/>
    </row>
    <row r="8593" spans="15:28">
      <c r="O8593" s="177"/>
      <c r="P8593" s="38"/>
      <c r="Q8593" s="38"/>
      <c r="R8593" s="178"/>
      <c r="S8593" s="38"/>
      <c r="T8593" s="178"/>
      <c r="U8593" s="38"/>
      <c r="AA8593" s="9"/>
      <c r="AB8593" s="366"/>
    </row>
    <row r="8594" spans="15:28">
      <c r="O8594" s="177"/>
      <c r="P8594" s="38"/>
      <c r="Q8594" s="38"/>
      <c r="R8594" s="178"/>
      <c r="S8594" s="38"/>
      <c r="T8594" s="178"/>
      <c r="U8594" s="38"/>
      <c r="AA8594" s="9"/>
      <c r="AB8594" s="366"/>
    </row>
    <row r="8595" spans="15:28">
      <c r="O8595" s="177"/>
      <c r="P8595" s="38"/>
      <c r="Q8595" s="38"/>
      <c r="R8595" s="178"/>
      <c r="S8595" s="38"/>
      <c r="T8595" s="178"/>
      <c r="U8595" s="38"/>
      <c r="AA8595" s="9"/>
      <c r="AB8595" s="366"/>
    </row>
    <row r="8596" spans="15:28">
      <c r="O8596" s="177"/>
      <c r="P8596" s="38"/>
      <c r="Q8596" s="38"/>
      <c r="R8596" s="178"/>
      <c r="S8596" s="38"/>
      <c r="T8596" s="178"/>
      <c r="U8596" s="38"/>
      <c r="AA8596" s="9"/>
      <c r="AB8596" s="366"/>
    </row>
    <row r="8597" spans="15:28">
      <c r="O8597" s="177"/>
      <c r="P8597" s="38"/>
      <c r="Q8597" s="38"/>
      <c r="R8597" s="178"/>
      <c r="S8597" s="38"/>
      <c r="T8597" s="178"/>
      <c r="U8597" s="38"/>
      <c r="AA8597" s="9"/>
      <c r="AB8597" s="366"/>
    </row>
    <row r="8598" spans="15:28">
      <c r="O8598" s="177"/>
      <c r="P8598" s="38"/>
      <c r="Q8598" s="38"/>
      <c r="R8598" s="178"/>
      <c r="S8598" s="38"/>
      <c r="T8598" s="178"/>
      <c r="U8598" s="38"/>
      <c r="AA8598" s="9"/>
      <c r="AB8598" s="366"/>
    </row>
    <row r="8599" spans="15:28">
      <c r="O8599" s="177"/>
      <c r="P8599" s="38"/>
      <c r="Q8599" s="38"/>
      <c r="R8599" s="178"/>
      <c r="S8599" s="38"/>
      <c r="T8599" s="178"/>
      <c r="U8599" s="38"/>
      <c r="AA8599" s="9"/>
      <c r="AB8599" s="366"/>
    </row>
    <row r="8600" spans="15:28">
      <c r="O8600" s="177"/>
      <c r="P8600" s="38"/>
      <c r="Q8600" s="38"/>
      <c r="R8600" s="178"/>
      <c r="S8600" s="38"/>
      <c r="T8600" s="178"/>
      <c r="U8600" s="38"/>
      <c r="AA8600" s="9"/>
      <c r="AB8600" s="366"/>
    </row>
    <row r="8601" spans="15:28">
      <c r="O8601" s="177"/>
      <c r="P8601" s="38"/>
      <c r="Q8601" s="38"/>
      <c r="R8601" s="178"/>
      <c r="S8601" s="38"/>
      <c r="T8601" s="178"/>
      <c r="U8601" s="38"/>
      <c r="AA8601" s="9"/>
      <c r="AB8601" s="366"/>
    </row>
    <row r="8602" spans="15:28">
      <c r="O8602" s="177"/>
      <c r="P8602" s="38"/>
      <c r="Q8602" s="38"/>
      <c r="R8602" s="178"/>
      <c r="S8602" s="38"/>
      <c r="T8602" s="178"/>
      <c r="U8602" s="38"/>
      <c r="AA8602" s="9"/>
      <c r="AB8602" s="366"/>
    </row>
    <row r="8603" spans="15:28">
      <c r="O8603" s="177"/>
      <c r="P8603" s="38"/>
      <c r="Q8603" s="38"/>
      <c r="R8603" s="178"/>
      <c r="S8603" s="38"/>
      <c r="T8603" s="178"/>
      <c r="U8603" s="38"/>
      <c r="AA8603" s="9"/>
      <c r="AB8603" s="366"/>
    </row>
    <row r="8604" spans="15:28">
      <c r="O8604" s="177"/>
      <c r="P8604" s="38"/>
      <c r="Q8604" s="38"/>
      <c r="R8604" s="178"/>
      <c r="S8604" s="38"/>
      <c r="T8604" s="178"/>
      <c r="U8604" s="38"/>
      <c r="AA8604" s="9"/>
      <c r="AB8604" s="366"/>
    </row>
    <row r="8605" spans="15:28">
      <c r="O8605" s="177"/>
      <c r="P8605" s="38"/>
      <c r="Q8605" s="38"/>
      <c r="R8605" s="178"/>
      <c r="S8605" s="38"/>
      <c r="T8605" s="178"/>
      <c r="U8605" s="38"/>
      <c r="AA8605" s="9"/>
      <c r="AB8605" s="366"/>
    </row>
    <row r="8606" spans="15:28">
      <c r="O8606" s="177"/>
      <c r="P8606" s="38"/>
      <c r="Q8606" s="38"/>
      <c r="R8606" s="178"/>
      <c r="S8606" s="38"/>
      <c r="T8606" s="178"/>
      <c r="U8606" s="38"/>
      <c r="AA8606" s="9"/>
      <c r="AB8606" s="366"/>
    </row>
    <row r="8607" spans="15:28">
      <c r="O8607" s="177"/>
      <c r="P8607" s="38"/>
      <c r="Q8607" s="38"/>
      <c r="R8607" s="178"/>
      <c r="S8607" s="38"/>
      <c r="T8607" s="178"/>
      <c r="U8607" s="38"/>
      <c r="AA8607" s="9"/>
      <c r="AB8607" s="366"/>
    </row>
    <row r="8608" spans="15:28">
      <c r="O8608" s="177"/>
      <c r="P8608" s="38"/>
      <c r="Q8608" s="38"/>
      <c r="R8608" s="178"/>
      <c r="S8608" s="38"/>
      <c r="T8608" s="178"/>
      <c r="U8608" s="38"/>
      <c r="AA8608" s="9"/>
      <c r="AB8608" s="366"/>
    </row>
    <row r="8609" spans="15:28">
      <c r="O8609" s="177"/>
      <c r="P8609" s="38"/>
      <c r="Q8609" s="38"/>
      <c r="R8609" s="178"/>
      <c r="S8609" s="38"/>
      <c r="T8609" s="178"/>
      <c r="U8609" s="38"/>
      <c r="AA8609" s="9"/>
      <c r="AB8609" s="366"/>
    </row>
    <row r="8610" spans="15:28">
      <c r="O8610" s="177"/>
      <c r="P8610" s="38"/>
      <c r="Q8610" s="38"/>
      <c r="R8610" s="178"/>
      <c r="S8610" s="38"/>
      <c r="T8610" s="178"/>
      <c r="U8610" s="38"/>
      <c r="AA8610" s="9"/>
      <c r="AB8610" s="366"/>
    </row>
    <row r="8611" spans="15:28">
      <c r="O8611" s="177"/>
      <c r="P8611" s="38"/>
      <c r="Q8611" s="38"/>
      <c r="R8611" s="178"/>
      <c r="S8611" s="38"/>
      <c r="T8611" s="178"/>
      <c r="U8611" s="38"/>
      <c r="AA8611" s="9"/>
      <c r="AB8611" s="366"/>
    </row>
    <row r="8612" spans="15:28">
      <c r="O8612" s="177"/>
      <c r="P8612" s="38"/>
      <c r="Q8612" s="38"/>
      <c r="R8612" s="178"/>
      <c r="S8612" s="38"/>
      <c r="T8612" s="178"/>
      <c r="U8612" s="38"/>
      <c r="AA8612" s="9"/>
      <c r="AB8612" s="366"/>
    </row>
    <row r="8613" spans="15:28">
      <c r="O8613" s="177"/>
      <c r="P8613" s="38"/>
      <c r="Q8613" s="38"/>
      <c r="R8613" s="178"/>
      <c r="S8613" s="38"/>
      <c r="T8613" s="178"/>
      <c r="U8613" s="38"/>
      <c r="AA8613" s="9"/>
      <c r="AB8613" s="366"/>
    </row>
    <row r="8614" spans="15:28">
      <c r="O8614" s="177"/>
      <c r="P8614" s="38"/>
      <c r="Q8614" s="38"/>
      <c r="R8614" s="178"/>
      <c r="S8614" s="38"/>
      <c r="T8614" s="178"/>
      <c r="U8614" s="38"/>
      <c r="AA8614" s="9"/>
      <c r="AB8614" s="366"/>
    </row>
    <row r="8615" spans="15:28">
      <c r="O8615" s="177"/>
      <c r="P8615" s="38"/>
      <c r="Q8615" s="38"/>
      <c r="R8615" s="178"/>
      <c r="S8615" s="38"/>
      <c r="T8615" s="178"/>
      <c r="U8615" s="38"/>
      <c r="AA8615" s="9"/>
      <c r="AB8615" s="366"/>
    </row>
    <row r="8616" spans="15:28">
      <c r="O8616" s="177"/>
      <c r="P8616" s="38"/>
      <c r="Q8616" s="38"/>
      <c r="R8616" s="178"/>
      <c r="S8616" s="38"/>
      <c r="T8616" s="178"/>
      <c r="U8616" s="38"/>
      <c r="AA8616" s="9"/>
      <c r="AB8616" s="366"/>
    </row>
    <row r="8617" spans="15:28">
      <c r="O8617" s="177"/>
      <c r="P8617" s="38"/>
      <c r="Q8617" s="38"/>
      <c r="R8617" s="178"/>
      <c r="S8617" s="38"/>
      <c r="T8617" s="178"/>
      <c r="U8617" s="38"/>
      <c r="AA8617" s="9"/>
      <c r="AB8617" s="366"/>
    </row>
    <row r="8618" spans="15:28">
      <c r="O8618" s="177"/>
      <c r="P8618" s="38"/>
      <c r="Q8618" s="38"/>
      <c r="R8618" s="178"/>
      <c r="S8618" s="38"/>
      <c r="T8618" s="178"/>
      <c r="U8618" s="38"/>
      <c r="AA8618" s="9"/>
      <c r="AB8618" s="366"/>
    </row>
    <row r="8619" spans="15:28">
      <c r="O8619" s="177"/>
      <c r="P8619" s="38"/>
      <c r="Q8619" s="38"/>
      <c r="R8619" s="178"/>
      <c r="S8619" s="38"/>
      <c r="T8619" s="178"/>
      <c r="U8619" s="38"/>
      <c r="AA8619" s="9"/>
      <c r="AB8619" s="366"/>
    </row>
    <row r="8620" spans="15:28">
      <c r="O8620" s="177"/>
      <c r="P8620" s="38"/>
      <c r="Q8620" s="38"/>
      <c r="R8620" s="178"/>
      <c r="S8620" s="38"/>
      <c r="T8620" s="178"/>
      <c r="U8620" s="38"/>
      <c r="AA8620" s="9"/>
      <c r="AB8620" s="366"/>
    </row>
    <row r="8621" spans="15:28">
      <c r="O8621" s="177"/>
      <c r="P8621" s="38"/>
      <c r="Q8621" s="38"/>
      <c r="R8621" s="178"/>
      <c r="S8621" s="38"/>
      <c r="T8621" s="178"/>
      <c r="U8621" s="38"/>
      <c r="AA8621" s="9"/>
      <c r="AB8621" s="366"/>
    </row>
    <row r="8622" spans="15:28">
      <c r="O8622" s="177"/>
      <c r="P8622" s="38"/>
      <c r="Q8622" s="38"/>
      <c r="R8622" s="178"/>
      <c r="S8622" s="38"/>
      <c r="T8622" s="178"/>
      <c r="U8622" s="38"/>
      <c r="AA8622" s="9"/>
      <c r="AB8622" s="366"/>
    </row>
    <row r="8623" spans="15:28">
      <c r="O8623" s="177"/>
      <c r="P8623" s="38"/>
      <c r="Q8623" s="38"/>
      <c r="R8623" s="178"/>
      <c r="S8623" s="38"/>
      <c r="T8623" s="178"/>
      <c r="U8623" s="38"/>
      <c r="AA8623" s="9"/>
      <c r="AB8623" s="366"/>
    </row>
    <row r="8624" spans="15:28">
      <c r="O8624" s="177"/>
      <c r="P8624" s="38"/>
      <c r="Q8624" s="38"/>
      <c r="R8624" s="178"/>
      <c r="S8624" s="38"/>
      <c r="T8624" s="178"/>
      <c r="U8624" s="38"/>
      <c r="AA8624" s="9"/>
      <c r="AB8624" s="366"/>
    </row>
    <row r="8625" spans="15:28">
      <c r="O8625" s="177"/>
      <c r="P8625" s="38"/>
      <c r="Q8625" s="38"/>
      <c r="R8625" s="178"/>
      <c r="S8625" s="38"/>
      <c r="T8625" s="178"/>
      <c r="U8625" s="38"/>
      <c r="AA8625" s="9"/>
      <c r="AB8625" s="366"/>
    </row>
    <row r="8626" spans="15:28">
      <c r="O8626" s="177"/>
      <c r="P8626" s="38"/>
      <c r="Q8626" s="38"/>
      <c r="R8626" s="178"/>
      <c r="S8626" s="38"/>
      <c r="T8626" s="178"/>
      <c r="U8626" s="38"/>
      <c r="AA8626" s="9"/>
      <c r="AB8626" s="366"/>
    </row>
    <row r="8627" spans="15:28">
      <c r="O8627" s="177"/>
      <c r="P8627" s="38"/>
      <c r="Q8627" s="38"/>
      <c r="R8627" s="178"/>
      <c r="S8627" s="38"/>
      <c r="T8627" s="178"/>
      <c r="U8627" s="38"/>
      <c r="AA8627" s="9"/>
      <c r="AB8627" s="366"/>
    </row>
    <row r="8628" spans="15:28">
      <c r="O8628" s="177"/>
      <c r="P8628" s="38"/>
      <c r="Q8628" s="38"/>
      <c r="R8628" s="178"/>
      <c r="S8628" s="38"/>
      <c r="T8628" s="178"/>
      <c r="U8628" s="38"/>
      <c r="AA8628" s="9"/>
      <c r="AB8628" s="366"/>
    </row>
    <row r="8629" spans="15:28">
      <c r="O8629" s="177"/>
      <c r="P8629" s="38"/>
      <c r="Q8629" s="38"/>
      <c r="R8629" s="178"/>
      <c r="S8629" s="38"/>
      <c r="T8629" s="178"/>
      <c r="U8629" s="38"/>
      <c r="AA8629" s="9"/>
      <c r="AB8629" s="366"/>
    </row>
    <row r="8630" spans="15:28">
      <c r="O8630" s="177"/>
      <c r="P8630" s="38"/>
      <c r="Q8630" s="38"/>
      <c r="R8630" s="178"/>
      <c r="S8630" s="38"/>
      <c r="T8630" s="178"/>
      <c r="U8630" s="38"/>
      <c r="AA8630" s="9"/>
      <c r="AB8630" s="366"/>
    </row>
    <row r="8631" spans="15:28">
      <c r="O8631" s="177"/>
      <c r="P8631" s="38"/>
      <c r="Q8631" s="38"/>
      <c r="R8631" s="178"/>
      <c r="S8631" s="38"/>
      <c r="T8631" s="178"/>
      <c r="U8631" s="38"/>
      <c r="AA8631" s="9"/>
      <c r="AB8631" s="366"/>
    </row>
    <row r="8632" spans="15:28">
      <c r="O8632" s="177"/>
      <c r="P8632" s="38"/>
      <c r="Q8632" s="38"/>
      <c r="R8632" s="178"/>
      <c r="S8632" s="38"/>
      <c r="T8632" s="178"/>
      <c r="U8632" s="38"/>
      <c r="AA8632" s="9"/>
      <c r="AB8632" s="366"/>
    </row>
    <row r="8633" spans="15:28">
      <c r="O8633" s="177"/>
      <c r="P8633" s="38"/>
      <c r="Q8633" s="38"/>
      <c r="R8633" s="178"/>
      <c r="S8633" s="38"/>
      <c r="T8633" s="178"/>
      <c r="U8633" s="38"/>
      <c r="AA8633" s="9"/>
      <c r="AB8633" s="366"/>
    </row>
    <row r="8634" spans="15:28">
      <c r="O8634" s="177"/>
      <c r="P8634" s="38"/>
      <c r="Q8634" s="38"/>
      <c r="R8634" s="178"/>
      <c r="S8634" s="38"/>
      <c r="T8634" s="178"/>
      <c r="U8634" s="38"/>
      <c r="AA8634" s="9"/>
      <c r="AB8634" s="366"/>
    </row>
    <row r="8635" spans="15:28">
      <c r="O8635" s="177"/>
      <c r="P8635" s="38"/>
      <c r="Q8635" s="38"/>
      <c r="R8635" s="178"/>
      <c r="S8635" s="38"/>
      <c r="T8635" s="178"/>
      <c r="U8635" s="38"/>
      <c r="AA8635" s="9"/>
      <c r="AB8635" s="366"/>
    </row>
    <row r="8636" spans="15:28">
      <c r="O8636" s="177"/>
      <c r="P8636" s="38"/>
      <c r="Q8636" s="38"/>
      <c r="R8636" s="178"/>
      <c r="S8636" s="38"/>
      <c r="T8636" s="178"/>
      <c r="U8636" s="38"/>
      <c r="AA8636" s="9"/>
      <c r="AB8636" s="366"/>
    </row>
    <row r="8637" spans="15:28">
      <c r="O8637" s="177"/>
      <c r="P8637" s="38"/>
      <c r="Q8637" s="38"/>
      <c r="R8637" s="178"/>
      <c r="S8637" s="38"/>
      <c r="T8637" s="178"/>
      <c r="U8637" s="38"/>
      <c r="AA8637" s="9"/>
      <c r="AB8637" s="366"/>
    </row>
    <row r="8638" spans="15:28">
      <c r="O8638" s="177"/>
      <c r="P8638" s="38"/>
      <c r="Q8638" s="38"/>
      <c r="R8638" s="178"/>
      <c r="S8638" s="38"/>
      <c r="T8638" s="178"/>
      <c r="U8638" s="38"/>
      <c r="AA8638" s="9"/>
      <c r="AB8638" s="366"/>
    </row>
    <row r="8639" spans="15:28">
      <c r="O8639" s="177"/>
      <c r="P8639" s="38"/>
      <c r="Q8639" s="38"/>
      <c r="R8639" s="178"/>
      <c r="S8639" s="38"/>
      <c r="T8639" s="178"/>
      <c r="U8639" s="38"/>
      <c r="AA8639" s="9"/>
      <c r="AB8639" s="366"/>
    </row>
    <row r="8640" spans="15:28">
      <c r="O8640" s="177"/>
      <c r="P8640" s="38"/>
      <c r="Q8640" s="38"/>
      <c r="R8640" s="178"/>
      <c r="S8640" s="38"/>
      <c r="T8640" s="178"/>
      <c r="U8640" s="38"/>
      <c r="AA8640" s="9"/>
      <c r="AB8640" s="366"/>
    </row>
    <row r="8641" spans="15:28">
      <c r="O8641" s="177"/>
      <c r="P8641" s="38"/>
      <c r="Q8641" s="38"/>
      <c r="R8641" s="178"/>
      <c r="S8641" s="38"/>
      <c r="T8641" s="178"/>
      <c r="U8641" s="38"/>
      <c r="AA8641" s="9"/>
      <c r="AB8641" s="366"/>
    </row>
    <row r="8642" spans="15:28">
      <c r="O8642" s="177"/>
      <c r="P8642" s="38"/>
      <c r="Q8642" s="38"/>
      <c r="R8642" s="178"/>
      <c r="S8642" s="38"/>
      <c r="T8642" s="178"/>
      <c r="U8642" s="38"/>
      <c r="AA8642" s="9"/>
      <c r="AB8642" s="366"/>
    </row>
    <row r="8643" spans="15:28">
      <c r="O8643" s="177"/>
      <c r="P8643" s="38"/>
      <c r="Q8643" s="38"/>
      <c r="R8643" s="178"/>
      <c r="S8643" s="38"/>
      <c r="T8643" s="178"/>
      <c r="U8643" s="38"/>
      <c r="AA8643" s="9"/>
      <c r="AB8643" s="366"/>
    </row>
    <row r="8644" spans="15:28">
      <c r="O8644" s="177"/>
      <c r="P8644" s="38"/>
      <c r="Q8644" s="38"/>
      <c r="R8644" s="178"/>
      <c r="S8644" s="38"/>
      <c r="T8644" s="178"/>
      <c r="U8644" s="38"/>
      <c r="AA8644" s="9"/>
      <c r="AB8644" s="366"/>
    </row>
    <row r="8645" spans="15:28">
      <c r="O8645" s="177"/>
      <c r="P8645" s="38"/>
      <c r="Q8645" s="38"/>
      <c r="R8645" s="178"/>
      <c r="S8645" s="38"/>
      <c r="T8645" s="178"/>
      <c r="U8645" s="38"/>
      <c r="AA8645" s="9"/>
      <c r="AB8645" s="366"/>
    </row>
    <row r="8646" spans="15:28">
      <c r="O8646" s="177"/>
      <c r="P8646" s="38"/>
      <c r="Q8646" s="38"/>
      <c r="R8646" s="178"/>
      <c r="S8646" s="38"/>
      <c r="T8646" s="178"/>
      <c r="U8646" s="38"/>
      <c r="AA8646" s="9"/>
      <c r="AB8646" s="366"/>
    </row>
    <row r="8647" spans="15:28">
      <c r="O8647" s="177"/>
      <c r="P8647" s="38"/>
      <c r="Q8647" s="38"/>
      <c r="R8647" s="178"/>
      <c r="S8647" s="38"/>
      <c r="T8647" s="178"/>
      <c r="U8647" s="38"/>
      <c r="AA8647" s="9"/>
      <c r="AB8647" s="366"/>
    </row>
    <row r="8648" spans="15:28">
      <c r="O8648" s="177"/>
      <c r="P8648" s="38"/>
      <c r="Q8648" s="38"/>
      <c r="R8648" s="178"/>
      <c r="S8648" s="38"/>
      <c r="T8648" s="178"/>
      <c r="U8648" s="38"/>
      <c r="AA8648" s="9"/>
      <c r="AB8648" s="366"/>
    </row>
    <row r="8649" spans="15:28">
      <c r="O8649" s="177"/>
      <c r="P8649" s="38"/>
      <c r="Q8649" s="38"/>
      <c r="R8649" s="178"/>
      <c r="S8649" s="38"/>
      <c r="T8649" s="178"/>
      <c r="U8649" s="38"/>
      <c r="AA8649" s="9"/>
      <c r="AB8649" s="366"/>
    </row>
    <row r="8650" spans="15:28">
      <c r="O8650" s="177"/>
      <c r="P8650" s="38"/>
      <c r="Q8650" s="38"/>
      <c r="R8650" s="178"/>
      <c r="S8650" s="38"/>
      <c r="T8650" s="178"/>
      <c r="U8650" s="38"/>
      <c r="AA8650" s="9"/>
      <c r="AB8650" s="366"/>
    </row>
    <row r="8651" spans="15:28">
      <c r="O8651" s="177"/>
      <c r="P8651" s="38"/>
      <c r="Q8651" s="38"/>
      <c r="R8651" s="178"/>
      <c r="S8651" s="38"/>
      <c r="T8651" s="178"/>
      <c r="U8651" s="38"/>
      <c r="AA8651" s="9"/>
      <c r="AB8651" s="366"/>
    </row>
    <row r="8652" spans="15:28">
      <c r="O8652" s="177"/>
      <c r="P8652" s="38"/>
      <c r="Q8652" s="38"/>
      <c r="R8652" s="178"/>
      <c r="S8652" s="38"/>
      <c r="T8652" s="178"/>
      <c r="U8652" s="38"/>
      <c r="AA8652" s="9"/>
      <c r="AB8652" s="366"/>
    </row>
    <row r="8653" spans="15:28">
      <c r="O8653" s="177"/>
      <c r="P8653" s="38"/>
      <c r="Q8653" s="38"/>
      <c r="R8653" s="178"/>
      <c r="S8653" s="38"/>
      <c r="T8653" s="178"/>
      <c r="U8653" s="38"/>
      <c r="AA8653" s="9"/>
      <c r="AB8653" s="366"/>
    </row>
    <row r="8654" spans="15:28">
      <c r="O8654" s="177"/>
      <c r="P8654" s="38"/>
      <c r="Q8654" s="38"/>
      <c r="R8654" s="178"/>
      <c r="S8654" s="38"/>
      <c r="T8654" s="178"/>
      <c r="U8654" s="38"/>
      <c r="AA8654" s="9"/>
      <c r="AB8654" s="366"/>
    </row>
    <row r="8655" spans="15:28">
      <c r="O8655" s="177"/>
      <c r="P8655" s="38"/>
      <c r="Q8655" s="38"/>
      <c r="R8655" s="178"/>
      <c r="S8655" s="38"/>
      <c r="T8655" s="178"/>
      <c r="U8655" s="38"/>
      <c r="AA8655" s="9"/>
      <c r="AB8655" s="366"/>
    </row>
    <row r="8656" spans="15:28">
      <c r="O8656" s="177"/>
      <c r="P8656" s="38"/>
      <c r="Q8656" s="38"/>
      <c r="R8656" s="178"/>
      <c r="S8656" s="38"/>
      <c r="T8656" s="178"/>
      <c r="U8656" s="38"/>
      <c r="AA8656" s="9"/>
      <c r="AB8656" s="366"/>
    </row>
    <row r="8657" spans="15:28">
      <c r="O8657" s="177"/>
      <c r="P8657" s="38"/>
      <c r="Q8657" s="38"/>
      <c r="R8657" s="178"/>
      <c r="S8657" s="38"/>
      <c r="T8657" s="178"/>
      <c r="U8657" s="38"/>
      <c r="AA8657" s="9"/>
      <c r="AB8657" s="366"/>
    </row>
    <row r="8658" spans="15:28">
      <c r="O8658" s="177"/>
      <c r="P8658" s="38"/>
      <c r="Q8658" s="38"/>
      <c r="R8658" s="178"/>
      <c r="S8658" s="38"/>
      <c r="T8658" s="178"/>
      <c r="U8658" s="38"/>
      <c r="AA8658" s="9"/>
      <c r="AB8658" s="366"/>
    </row>
    <row r="8659" spans="15:28">
      <c r="O8659" s="177"/>
      <c r="P8659" s="38"/>
      <c r="Q8659" s="38"/>
      <c r="R8659" s="178"/>
      <c r="S8659" s="38"/>
      <c r="T8659" s="178"/>
      <c r="U8659" s="38"/>
      <c r="AA8659" s="9"/>
      <c r="AB8659" s="366"/>
    </row>
    <row r="8660" spans="15:28">
      <c r="O8660" s="177"/>
      <c r="P8660" s="38"/>
      <c r="Q8660" s="38"/>
      <c r="R8660" s="178"/>
      <c r="S8660" s="38"/>
      <c r="T8660" s="178"/>
      <c r="U8660" s="38"/>
      <c r="AA8660" s="9"/>
      <c r="AB8660" s="366"/>
    </row>
    <row r="8661" spans="15:28">
      <c r="O8661" s="177"/>
      <c r="P8661" s="38"/>
      <c r="Q8661" s="38"/>
      <c r="R8661" s="178"/>
      <c r="S8661" s="38"/>
      <c r="T8661" s="178"/>
      <c r="U8661" s="38"/>
      <c r="AA8661" s="9"/>
      <c r="AB8661" s="366"/>
    </row>
    <row r="8662" spans="15:28">
      <c r="O8662" s="177"/>
      <c r="P8662" s="38"/>
      <c r="Q8662" s="38"/>
      <c r="R8662" s="178"/>
      <c r="S8662" s="38"/>
      <c r="T8662" s="178"/>
      <c r="U8662" s="38"/>
      <c r="AA8662" s="9"/>
      <c r="AB8662" s="366"/>
    </row>
    <row r="8663" spans="15:28">
      <c r="O8663" s="177"/>
      <c r="P8663" s="38"/>
      <c r="Q8663" s="38"/>
      <c r="R8663" s="178"/>
      <c r="S8663" s="38"/>
      <c r="T8663" s="178"/>
      <c r="U8663" s="38"/>
      <c r="AA8663" s="9"/>
      <c r="AB8663" s="366"/>
    </row>
    <row r="8664" spans="15:28">
      <c r="O8664" s="177"/>
      <c r="P8664" s="38"/>
      <c r="Q8664" s="38"/>
      <c r="R8664" s="178"/>
      <c r="S8664" s="38"/>
      <c r="T8664" s="178"/>
      <c r="U8664" s="38"/>
      <c r="AA8664" s="9"/>
      <c r="AB8664" s="366"/>
    </row>
    <row r="8665" spans="15:28">
      <c r="O8665" s="177"/>
      <c r="P8665" s="38"/>
      <c r="Q8665" s="38"/>
      <c r="R8665" s="178"/>
      <c r="S8665" s="38"/>
      <c r="T8665" s="178"/>
      <c r="U8665" s="38"/>
      <c r="AA8665" s="9"/>
      <c r="AB8665" s="366"/>
    </row>
    <row r="8666" spans="15:28">
      <c r="O8666" s="177"/>
      <c r="P8666" s="38"/>
      <c r="Q8666" s="38"/>
      <c r="R8666" s="178"/>
      <c r="S8666" s="38"/>
      <c r="T8666" s="178"/>
      <c r="U8666" s="38"/>
      <c r="AA8666" s="9"/>
      <c r="AB8666" s="366"/>
    </row>
    <row r="8667" spans="15:28">
      <c r="O8667" s="177"/>
      <c r="P8667" s="38"/>
      <c r="Q8667" s="38"/>
      <c r="R8667" s="178"/>
      <c r="S8667" s="38"/>
      <c r="T8667" s="178"/>
      <c r="U8667" s="38"/>
      <c r="AA8667" s="9"/>
      <c r="AB8667" s="366"/>
    </row>
    <row r="8668" spans="15:28">
      <c r="O8668" s="177"/>
      <c r="P8668" s="38"/>
      <c r="Q8668" s="38"/>
      <c r="R8668" s="178"/>
      <c r="S8668" s="38"/>
      <c r="T8668" s="178"/>
      <c r="U8668" s="38"/>
      <c r="AA8668" s="9"/>
      <c r="AB8668" s="366"/>
    </row>
    <row r="8669" spans="15:28">
      <c r="O8669" s="177"/>
      <c r="P8669" s="38"/>
      <c r="Q8669" s="38"/>
      <c r="R8669" s="178"/>
      <c r="S8669" s="38"/>
      <c r="T8669" s="178"/>
      <c r="U8669" s="38"/>
      <c r="AA8669" s="9"/>
      <c r="AB8669" s="366"/>
    </row>
    <row r="8670" spans="15:28">
      <c r="O8670" s="177"/>
      <c r="P8670" s="38"/>
      <c r="Q8670" s="38"/>
      <c r="R8670" s="178"/>
      <c r="S8670" s="38"/>
      <c r="T8670" s="178"/>
      <c r="U8670" s="38"/>
      <c r="AA8670" s="9"/>
      <c r="AB8670" s="366"/>
    </row>
    <row r="8671" spans="15:28">
      <c r="O8671" s="177"/>
      <c r="P8671" s="38"/>
      <c r="Q8671" s="38"/>
      <c r="R8671" s="178"/>
      <c r="S8671" s="38"/>
      <c r="T8671" s="178"/>
      <c r="U8671" s="38"/>
      <c r="AA8671" s="9"/>
      <c r="AB8671" s="366"/>
    </row>
    <row r="8672" spans="15:28">
      <c r="O8672" s="177"/>
      <c r="P8672" s="38"/>
      <c r="Q8672" s="38"/>
      <c r="R8672" s="178"/>
      <c r="S8672" s="38"/>
      <c r="T8672" s="178"/>
      <c r="U8672" s="38"/>
      <c r="AA8672" s="9"/>
      <c r="AB8672" s="366"/>
    </row>
    <row r="8673" spans="15:28">
      <c r="O8673" s="177"/>
      <c r="P8673" s="38"/>
      <c r="Q8673" s="38"/>
      <c r="R8673" s="178"/>
      <c r="S8673" s="38"/>
      <c r="T8673" s="178"/>
      <c r="U8673" s="38"/>
      <c r="AA8673" s="9"/>
      <c r="AB8673" s="366"/>
    </row>
    <row r="8674" spans="15:28">
      <c r="O8674" s="177"/>
      <c r="P8674" s="38"/>
      <c r="Q8674" s="38"/>
      <c r="R8674" s="178"/>
      <c r="S8674" s="38"/>
      <c r="T8674" s="178"/>
      <c r="U8674" s="38"/>
      <c r="AA8674" s="9"/>
      <c r="AB8674" s="366"/>
    </row>
    <row r="8675" spans="15:28">
      <c r="O8675" s="177"/>
      <c r="P8675" s="38"/>
      <c r="Q8675" s="38"/>
      <c r="R8675" s="178"/>
      <c r="S8675" s="38"/>
      <c r="T8675" s="178"/>
      <c r="U8675" s="38"/>
      <c r="AA8675" s="9"/>
      <c r="AB8675" s="366"/>
    </row>
    <row r="8676" spans="15:28">
      <c r="O8676" s="177"/>
      <c r="P8676" s="38"/>
      <c r="Q8676" s="38"/>
      <c r="R8676" s="178"/>
      <c r="S8676" s="38"/>
      <c r="T8676" s="178"/>
      <c r="U8676" s="38"/>
      <c r="AA8676" s="9"/>
      <c r="AB8676" s="366"/>
    </row>
    <row r="8677" spans="15:28">
      <c r="O8677" s="177"/>
      <c r="P8677" s="38"/>
      <c r="Q8677" s="38"/>
      <c r="R8677" s="178"/>
      <c r="S8677" s="38"/>
      <c r="T8677" s="178"/>
      <c r="U8677" s="38"/>
      <c r="AA8677" s="9"/>
      <c r="AB8677" s="366"/>
    </row>
    <row r="8678" spans="15:28">
      <c r="O8678" s="177"/>
      <c r="P8678" s="38"/>
      <c r="Q8678" s="38"/>
      <c r="R8678" s="178"/>
      <c r="S8678" s="38"/>
      <c r="T8678" s="178"/>
      <c r="U8678" s="38"/>
      <c r="AA8678" s="9"/>
      <c r="AB8678" s="366"/>
    </row>
    <row r="8679" spans="15:28">
      <c r="O8679" s="177"/>
      <c r="P8679" s="38"/>
      <c r="Q8679" s="38"/>
      <c r="R8679" s="178"/>
      <c r="S8679" s="38"/>
      <c r="T8679" s="178"/>
      <c r="U8679" s="38"/>
      <c r="AA8679" s="9"/>
      <c r="AB8679" s="366"/>
    </row>
    <row r="8680" spans="15:28">
      <c r="O8680" s="177"/>
      <c r="P8680" s="38"/>
      <c r="Q8680" s="38"/>
      <c r="R8680" s="178"/>
      <c r="S8680" s="38"/>
      <c r="T8680" s="178"/>
      <c r="U8680" s="38"/>
      <c r="AA8680" s="9"/>
      <c r="AB8680" s="366"/>
    </row>
    <row r="8681" spans="15:28">
      <c r="O8681" s="177"/>
      <c r="P8681" s="38"/>
      <c r="Q8681" s="38"/>
      <c r="R8681" s="178"/>
      <c r="S8681" s="38"/>
      <c r="T8681" s="178"/>
      <c r="U8681" s="38"/>
      <c r="AA8681" s="9"/>
      <c r="AB8681" s="366"/>
    </row>
    <row r="8682" spans="15:28">
      <c r="O8682" s="177"/>
      <c r="P8682" s="38"/>
      <c r="Q8682" s="38"/>
      <c r="R8682" s="178"/>
      <c r="S8682" s="38"/>
      <c r="T8682" s="178"/>
      <c r="U8682" s="38"/>
      <c r="AA8682" s="9"/>
      <c r="AB8682" s="366"/>
    </row>
    <row r="8683" spans="15:28">
      <c r="O8683" s="177"/>
      <c r="P8683" s="38"/>
      <c r="Q8683" s="38"/>
      <c r="R8683" s="178"/>
      <c r="S8683" s="38"/>
      <c r="T8683" s="178"/>
      <c r="U8683" s="38"/>
      <c r="AA8683" s="9"/>
      <c r="AB8683" s="366"/>
    </row>
    <row r="8684" spans="15:28">
      <c r="O8684" s="177"/>
      <c r="P8684" s="38"/>
      <c r="Q8684" s="38"/>
      <c r="R8684" s="178"/>
      <c r="S8684" s="38"/>
      <c r="T8684" s="178"/>
      <c r="U8684" s="38"/>
      <c r="AA8684" s="9"/>
      <c r="AB8684" s="366"/>
    </row>
    <row r="8685" spans="15:28">
      <c r="O8685" s="177"/>
      <c r="P8685" s="38"/>
      <c r="Q8685" s="38"/>
      <c r="R8685" s="178"/>
      <c r="S8685" s="38"/>
      <c r="T8685" s="178"/>
      <c r="U8685" s="38"/>
      <c r="AA8685" s="9"/>
      <c r="AB8685" s="366"/>
    </row>
    <row r="8686" spans="15:28">
      <c r="O8686" s="177"/>
      <c r="P8686" s="38"/>
      <c r="Q8686" s="38"/>
      <c r="R8686" s="178"/>
      <c r="S8686" s="38"/>
      <c r="T8686" s="178"/>
      <c r="U8686" s="38"/>
      <c r="AA8686" s="9"/>
      <c r="AB8686" s="366"/>
    </row>
    <row r="8687" spans="15:28">
      <c r="O8687" s="177"/>
      <c r="P8687" s="38"/>
      <c r="Q8687" s="38"/>
      <c r="R8687" s="178"/>
      <c r="S8687" s="38"/>
      <c r="T8687" s="178"/>
      <c r="U8687" s="38"/>
      <c r="AA8687" s="9"/>
      <c r="AB8687" s="366"/>
    </row>
    <row r="8688" spans="15:28">
      <c r="O8688" s="177"/>
      <c r="P8688" s="38"/>
      <c r="Q8688" s="38"/>
      <c r="R8688" s="178"/>
      <c r="S8688" s="38"/>
      <c r="T8688" s="178"/>
      <c r="U8688" s="38"/>
      <c r="AA8688" s="9"/>
      <c r="AB8688" s="366"/>
    </row>
    <row r="8689" spans="15:28">
      <c r="O8689" s="177"/>
      <c r="P8689" s="38"/>
      <c r="Q8689" s="38"/>
      <c r="R8689" s="178"/>
      <c r="S8689" s="38"/>
      <c r="T8689" s="178"/>
      <c r="U8689" s="38"/>
      <c r="AA8689" s="9"/>
      <c r="AB8689" s="366"/>
    </row>
    <row r="8690" spans="15:28">
      <c r="O8690" s="177"/>
      <c r="P8690" s="38"/>
      <c r="Q8690" s="38"/>
      <c r="R8690" s="178"/>
      <c r="S8690" s="38"/>
      <c r="T8690" s="178"/>
      <c r="U8690" s="38"/>
      <c r="AA8690" s="9"/>
      <c r="AB8690" s="366"/>
    </row>
    <row r="8691" spans="15:28">
      <c r="O8691" s="177"/>
      <c r="P8691" s="38"/>
      <c r="Q8691" s="38"/>
      <c r="R8691" s="178"/>
      <c r="S8691" s="38"/>
      <c r="T8691" s="178"/>
      <c r="U8691" s="38"/>
      <c r="AA8691" s="9"/>
      <c r="AB8691" s="366"/>
    </row>
    <row r="8692" spans="15:28">
      <c r="O8692" s="177"/>
      <c r="P8692" s="38"/>
      <c r="Q8692" s="38"/>
      <c r="R8692" s="178"/>
      <c r="S8692" s="38"/>
      <c r="T8692" s="178"/>
      <c r="U8692" s="38"/>
      <c r="AA8692" s="9"/>
      <c r="AB8692" s="366"/>
    </row>
    <row r="8693" spans="15:28">
      <c r="O8693" s="177"/>
      <c r="P8693" s="38"/>
      <c r="Q8693" s="38"/>
      <c r="R8693" s="178"/>
      <c r="S8693" s="38"/>
      <c r="T8693" s="178"/>
      <c r="U8693" s="38"/>
      <c r="AA8693" s="9"/>
      <c r="AB8693" s="366"/>
    </row>
    <row r="8694" spans="15:28">
      <c r="O8694" s="177"/>
      <c r="P8694" s="38"/>
      <c r="Q8694" s="38"/>
      <c r="R8694" s="178"/>
      <c r="S8694" s="38"/>
      <c r="T8694" s="178"/>
      <c r="U8694" s="38"/>
      <c r="AA8694" s="9"/>
      <c r="AB8694" s="366"/>
    </row>
    <row r="8695" spans="15:28">
      <c r="O8695" s="177"/>
      <c r="P8695" s="38"/>
      <c r="Q8695" s="38"/>
      <c r="R8695" s="178"/>
      <c r="S8695" s="38"/>
      <c r="T8695" s="178"/>
      <c r="U8695" s="38"/>
      <c r="AA8695" s="9"/>
      <c r="AB8695" s="366"/>
    </row>
    <row r="8696" spans="15:28">
      <c r="O8696" s="177"/>
      <c r="P8696" s="38"/>
      <c r="Q8696" s="38"/>
      <c r="R8696" s="178"/>
      <c r="S8696" s="38"/>
      <c r="T8696" s="178"/>
      <c r="U8696" s="38"/>
      <c r="AA8696" s="9"/>
      <c r="AB8696" s="366"/>
    </row>
    <row r="8697" spans="15:28">
      <c r="O8697" s="177"/>
      <c r="P8697" s="38"/>
      <c r="Q8697" s="38"/>
      <c r="R8697" s="178"/>
      <c r="S8697" s="38"/>
      <c r="T8697" s="178"/>
      <c r="U8697" s="38"/>
      <c r="AA8697" s="9"/>
      <c r="AB8697" s="366"/>
    </row>
    <row r="8698" spans="15:28">
      <c r="O8698" s="177"/>
      <c r="P8698" s="38"/>
      <c r="Q8698" s="38"/>
      <c r="R8698" s="178"/>
      <c r="S8698" s="38"/>
      <c r="T8698" s="178"/>
      <c r="U8698" s="38"/>
      <c r="AA8698" s="9"/>
      <c r="AB8698" s="366"/>
    </row>
    <row r="8699" spans="15:28">
      <c r="O8699" s="177"/>
      <c r="P8699" s="38"/>
      <c r="Q8699" s="38"/>
      <c r="R8699" s="178"/>
      <c r="S8699" s="38"/>
      <c r="T8699" s="178"/>
      <c r="U8699" s="38"/>
      <c r="AA8699" s="9"/>
      <c r="AB8699" s="366"/>
    </row>
    <row r="8700" spans="15:28">
      <c r="O8700" s="177"/>
      <c r="P8700" s="38"/>
      <c r="Q8700" s="38"/>
      <c r="R8700" s="178"/>
      <c r="S8700" s="38"/>
      <c r="T8700" s="178"/>
      <c r="U8700" s="38"/>
      <c r="AA8700" s="9"/>
      <c r="AB8700" s="366"/>
    </row>
    <row r="8701" spans="15:28">
      <c r="O8701" s="177"/>
      <c r="P8701" s="38"/>
      <c r="Q8701" s="38"/>
      <c r="R8701" s="178"/>
      <c r="S8701" s="38"/>
      <c r="T8701" s="178"/>
      <c r="U8701" s="38"/>
      <c r="AA8701" s="9"/>
      <c r="AB8701" s="366"/>
    </row>
    <row r="8702" spans="15:28">
      <c r="O8702" s="177"/>
      <c r="P8702" s="38"/>
      <c r="Q8702" s="38"/>
      <c r="R8702" s="178"/>
      <c r="S8702" s="38"/>
      <c r="T8702" s="178"/>
      <c r="U8702" s="38"/>
      <c r="AA8702" s="9"/>
      <c r="AB8702" s="366"/>
    </row>
    <row r="8703" spans="15:28">
      <c r="O8703" s="177"/>
      <c r="P8703" s="38"/>
      <c r="Q8703" s="38"/>
      <c r="R8703" s="178"/>
      <c r="S8703" s="38"/>
      <c r="T8703" s="178"/>
      <c r="U8703" s="38"/>
      <c r="AA8703" s="9"/>
      <c r="AB8703" s="366"/>
    </row>
    <row r="8704" spans="15:28">
      <c r="O8704" s="177"/>
      <c r="P8704" s="38"/>
      <c r="Q8704" s="38"/>
      <c r="R8704" s="178"/>
      <c r="S8704" s="38"/>
      <c r="T8704" s="178"/>
      <c r="U8704" s="38"/>
      <c r="AA8704" s="9"/>
      <c r="AB8704" s="366"/>
    </row>
    <row r="8705" spans="15:28">
      <c r="O8705" s="177"/>
      <c r="P8705" s="38"/>
      <c r="Q8705" s="38"/>
      <c r="R8705" s="178"/>
      <c r="S8705" s="38"/>
      <c r="T8705" s="178"/>
      <c r="U8705" s="38"/>
      <c r="AA8705" s="9"/>
      <c r="AB8705" s="366"/>
    </row>
    <row r="8706" spans="15:28">
      <c r="O8706" s="177"/>
      <c r="P8706" s="38"/>
      <c r="Q8706" s="38"/>
      <c r="R8706" s="178"/>
      <c r="S8706" s="38"/>
      <c r="T8706" s="178"/>
      <c r="U8706" s="38"/>
      <c r="AA8706" s="9"/>
      <c r="AB8706" s="366"/>
    </row>
    <row r="8707" spans="15:28">
      <c r="O8707" s="177"/>
      <c r="P8707" s="38"/>
      <c r="Q8707" s="38"/>
      <c r="R8707" s="178"/>
      <c r="S8707" s="38"/>
      <c r="T8707" s="178"/>
      <c r="U8707" s="38"/>
      <c r="AA8707" s="9"/>
      <c r="AB8707" s="366"/>
    </row>
    <row r="8708" spans="15:28">
      <c r="O8708" s="177"/>
      <c r="P8708" s="38"/>
      <c r="Q8708" s="38"/>
      <c r="R8708" s="178"/>
      <c r="S8708" s="38"/>
      <c r="T8708" s="178"/>
      <c r="U8708" s="38"/>
      <c r="AA8708" s="9"/>
      <c r="AB8708" s="366"/>
    </row>
    <row r="8709" spans="15:28">
      <c r="O8709" s="177"/>
      <c r="P8709" s="38"/>
      <c r="Q8709" s="38"/>
      <c r="R8709" s="178"/>
      <c r="S8709" s="38"/>
      <c r="T8709" s="178"/>
      <c r="U8709" s="38"/>
      <c r="AA8709" s="9"/>
      <c r="AB8709" s="366"/>
    </row>
    <row r="8710" spans="15:28">
      <c r="O8710" s="177"/>
      <c r="P8710" s="38"/>
      <c r="Q8710" s="38"/>
      <c r="R8710" s="178"/>
      <c r="S8710" s="38"/>
      <c r="T8710" s="178"/>
      <c r="U8710" s="38"/>
      <c r="AA8710" s="9"/>
      <c r="AB8710" s="366"/>
    </row>
    <row r="8711" spans="15:28">
      <c r="O8711" s="177"/>
      <c r="P8711" s="38"/>
      <c r="Q8711" s="38"/>
      <c r="R8711" s="178"/>
      <c r="S8711" s="38"/>
      <c r="T8711" s="178"/>
      <c r="U8711" s="38"/>
      <c r="AA8711" s="9"/>
      <c r="AB8711" s="366"/>
    </row>
    <row r="8712" spans="15:28">
      <c r="O8712" s="177"/>
      <c r="P8712" s="38"/>
      <c r="Q8712" s="38"/>
      <c r="R8712" s="178"/>
      <c r="S8712" s="38"/>
      <c r="T8712" s="178"/>
      <c r="U8712" s="38"/>
      <c r="AA8712" s="9"/>
      <c r="AB8712" s="366"/>
    </row>
    <row r="8713" spans="15:28">
      <c r="O8713" s="177"/>
      <c r="P8713" s="38"/>
      <c r="Q8713" s="38"/>
      <c r="R8713" s="178"/>
      <c r="S8713" s="38"/>
      <c r="T8713" s="178"/>
      <c r="U8713" s="38"/>
      <c r="AA8713" s="9"/>
      <c r="AB8713" s="366"/>
    </row>
    <row r="8714" spans="15:28">
      <c r="O8714" s="177"/>
      <c r="P8714" s="38"/>
      <c r="Q8714" s="38"/>
      <c r="R8714" s="178"/>
      <c r="S8714" s="38"/>
      <c r="T8714" s="178"/>
      <c r="U8714" s="38"/>
      <c r="AA8714" s="9"/>
      <c r="AB8714" s="366"/>
    </row>
    <row r="8715" spans="15:28">
      <c r="O8715" s="177"/>
      <c r="P8715" s="38"/>
      <c r="Q8715" s="38"/>
      <c r="R8715" s="178"/>
      <c r="S8715" s="38"/>
      <c r="T8715" s="178"/>
      <c r="U8715" s="38"/>
      <c r="AA8715" s="9"/>
      <c r="AB8715" s="366"/>
    </row>
    <row r="8716" spans="15:28">
      <c r="O8716" s="177"/>
      <c r="P8716" s="38"/>
      <c r="Q8716" s="38"/>
      <c r="R8716" s="178"/>
      <c r="S8716" s="38"/>
      <c r="T8716" s="178"/>
      <c r="U8716" s="38"/>
      <c r="AA8716" s="9"/>
      <c r="AB8716" s="366"/>
    </row>
    <row r="8717" spans="15:28">
      <c r="O8717" s="177"/>
      <c r="P8717" s="38"/>
      <c r="Q8717" s="38"/>
      <c r="R8717" s="178"/>
      <c r="S8717" s="38"/>
      <c r="T8717" s="178"/>
      <c r="U8717" s="38"/>
      <c r="AA8717" s="9"/>
      <c r="AB8717" s="366"/>
    </row>
    <row r="8718" spans="15:28">
      <c r="O8718" s="177"/>
      <c r="P8718" s="38"/>
      <c r="Q8718" s="38"/>
      <c r="R8718" s="178"/>
      <c r="S8718" s="38"/>
      <c r="T8718" s="178"/>
      <c r="U8718" s="38"/>
      <c r="AA8718" s="9"/>
      <c r="AB8718" s="366"/>
    </row>
    <row r="8719" spans="15:28">
      <c r="O8719" s="177"/>
      <c r="P8719" s="38"/>
      <c r="Q8719" s="38"/>
      <c r="R8719" s="178"/>
      <c r="S8719" s="38"/>
      <c r="T8719" s="178"/>
      <c r="U8719" s="38"/>
      <c r="AA8719" s="9"/>
      <c r="AB8719" s="366"/>
    </row>
    <row r="8720" spans="15:28">
      <c r="O8720" s="177"/>
      <c r="P8720" s="38"/>
      <c r="Q8720" s="38"/>
      <c r="R8720" s="178"/>
      <c r="S8720" s="38"/>
      <c r="T8720" s="178"/>
      <c r="U8720" s="38"/>
      <c r="AA8720" s="9"/>
      <c r="AB8720" s="366"/>
    </row>
    <row r="8721" spans="15:28">
      <c r="O8721" s="177"/>
      <c r="P8721" s="38"/>
      <c r="Q8721" s="38"/>
      <c r="R8721" s="178"/>
      <c r="S8721" s="38"/>
      <c r="T8721" s="178"/>
      <c r="U8721" s="38"/>
      <c r="AA8721" s="9"/>
      <c r="AB8721" s="366"/>
    </row>
    <row r="8722" spans="15:28">
      <c r="O8722" s="177"/>
      <c r="P8722" s="38"/>
      <c r="Q8722" s="38"/>
      <c r="R8722" s="178"/>
      <c r="S8722" s="38"/>
      <c r="T8722" s="178"/>
      <c r="U8722" s="38"/>
      <c r="AA8722" s="9"/>
      <c r="AB8722" s="366"/>
    </row>
    <row r="8723" spans="15:28">
      <c r="O8723" s="177"/>
      <c r="P8723" s="38"/>
      <c r="Q8723" s="38"/>
      <c r="R8723" s="178"/>
      <c r="S8723" s="38"/>
      <c r="T8723" s="178"/>
      <c r="U8723" s="38"/>
      <c r="AA8723" s="9"/>
      <c r="AB8723" s="366"/>
    </row>
    <row r="8724" spans="15:28">
      <c r="O8724" s="177"/>
      <c r="P8724" s="38"/>
      <c r="Q8724" s="38"/>
      <c r="R8724" s="178"/>
      <c r="S8724" s="38"/>
      <c r="T8724" s="178"/>
      <c r="U8724" s="38"/>
      <c r="AA8724" s="9"/>
      <c r="AB8724" s="366"/>
    </row>
    <row r="8725" spans="15:28">
      <c r="O8725" s="177"/>
      <c r="P8725" s="38"/>
      <c r="Q8725" s="38"/>
      <c r="R8725" s="178"/>
      <c r="S8725" s="38"/>
      <c r="T8725" s="178"/>
      <c r="U8725" s="38"/>
      <c r="AA8725" s="9"/>
      <c r="AB8725" s="366"/>
    </row>
    <row r="8726" spans="15:28">
      <c r="O8726" s="177"/>
      <c r="P8726" s="38"/>
      <c r="Q8726" s="38"/>
      <c r="R8726" s="178"/>
      <c r="S8726" s="38"/>
      <c r="T8726" s="178"/>
      <c r="U8726" s="38"/>
      <c r="AA8726" s="9"/>
      <c r="AB8726" s="366"/>
    </row>
    <row r="8727" spans="15:28">
      <c r="O8727" s="177"/>
      <c r="P8727" s="38"/>
      <c r="Q8727" s="38"/>
      <c r="R8727" s="178"/>
      <c r="S8727" s="38"/>
      <c r="T8727" s="178"/>
      <c r="U8727" s="38"/>
      <c r="AA8727" s="9"/>
      <c r="AB8727" s="366"/>
    </row>
    <row r="8728" spans="15:28">
      <c r="O8728" s="177"/>
      <c r="P8728" s="38"/>
      <c r="Q8728" s="38"/>
      <c r="R8728" s="178"/>
      <c r="S8728" s="38"/>
      <c r="T8728" s="178"/>
      <c r="U8728" s="38"/>
      <c r="AA8728" s="9"/>
      <c r="AB8728" s="366"/>
    </row>
    <row r="8729" spans="15:28">
      <c r="O8729" s="177"/>
      <c r="P8729" s="38"/>
      <c r="Q8729" s="38"/>
      <c r="R8729" s="178"/>
      <c r="S8729" s="38"/>
      <c r="T8729" s="178"/>
      <c r="U8729" s="38"/>
      <c r="AA8729" s="9"/>
      <c r="AB8729" s="366"/>
    </row>
    <row r="8730" spans="15:28">
      <c r="O8730" s="177"/>
      <c r="P8730" s="38"/>
      <c r="Q8730" s="38"/>
      <c r="R8730" s="178"/>
      <c r="S8730" s="38"/>
      <c r="T8730" s="178"/>
      <c r="U8730" s="38"/>
      <c r="AA8730" s="9"/>
      <c r="AB8730" s="366"/>
    </row>
    <row r="8731" spans="15:28">
      <c r="O8731" s="177"/>
      <c r="P8731" s="38"/>
      <c r="Q8731" s="38"/>
      <c r="R8731" s="178"/>
      <c r="S8731" s="38"/>
      <c r="T8731" s="178"/>
      <c r="U8731" s="38"/>
      <c r="AA8731" s="9"/>
      <c r="AB8731" s="366"/>
    </row>
    <row r="8732" spans="15:28">
      <c r="O8732" s="177"/>
      <c r="P8732" s="38"/>
      <c r="Q8732" s="38"/>
      <c r="R8732" s="178"/>
      <c r="S8732" s="38"/>
      <c r="T8732" s="178"/>
      <c r="U8732" s="38"/>
      <c r="AA8732" s="9"/>
      <c r="AB8732" s="366"/>
    </row>
    <row r="8733" spans="15:28">
      <c r="O8733" s="177"/>
      <c r="P8733" s="38"/>
      <c r="Q8733" s="38"/>
      <c r="R8733" s="178"/>
      <c r="S8733" s="38"/>
      <c r="T8733" s="178"/>
      <c r="U8733" s="38"/>
      <c r="AA8733" s="9"/>
      <c r="AB8733" s="366"/>
    </row>
    <row r="8734" spans="15:28">
      <c r="O8734" s="177"/>
      <c r="P8734" s="38"/>
      <c r="Q8734" s="38"/>
      <c r="R8734" s="178"/>
      <c r="S8734" s="38"/>
      <c r="T8734" s="178"/>
      <c r="U8734" s="38"/>
      <c r="AA8734" s="9"/>
      <c r="AB8734" s="366"/>
    </row>
    <row r="8735" spans="15:28">
      <c r="O8735" s="177"/>
      <c r="P8735" s="38"/>
      <c r="Q8735" s="38"/>
      <c r="R8735" s="178"/>
      <c r="S8735" s="38"/>
      <c r="T8735" s="178"/>
      <c r="U8735" s="38"/>
      <c r="AA8735" s="9"/>
      <c r="AB8735" s="366"/>
    </row>
    <row r="8736" spans="15:28">
      <c r="O8736" s="177"/>
      <c r="P8736" s="38"/>
      <c r="Q8736" s="38"/>
      <c r="R8736" s="178"/>
      <c r="S8736" s="38"/>
      <c r="T8736" s="178"/>
      <c r="U8736" s="38"/>
      <c r="AA8736" s="9"/>
      <c r="AB8736" s="366"/>
    </row>
    <row r="8737" spans="15:28">
      <c r="O8737" s="177"/>
      <c r="P8737" s="38"/>
      <c r="Q8737" s="38"/>
      <c r="R8737" s="178"/>
      <c r="S8737" s="38"/>
      <c r="T8737" s="178"/>
      <c r="U8737" s="38"/>
      <c r="AA8737" s="9"/>
      <c r="AB8737" s="366"/>
    </row>
    <row r="8738" spans="15:28">
      <c r="O8738" s="177"/>
      <c r="P8738" s="38"/>
      <c r="Q8738" s="38"/>
      <c r="R8738" s="178"/>
      <c r="S8738" s="38"/>
      <c r="T8738" s="178"/>
      <c r="U8738" s="38"/>
      <c r="AA8738" s="9"/>
      <c r="AB8738" s="366"/>
    </row>
    <row r="8739" spans="15:28">
      <c r="O8739" s="177"/>
      <c r="P8739" s="38"/>
      <c r="Q8739" s="38"/>
      <c r="R8739" s="178"/>
      <c r="S8739" s="38"/>
      <c r="T8739" s="178"/>
      <c r="U8739" s="38"/>
      <c r="AA8739" s="9"/>
      <c r="AB8739" s="366"/>
    </row>
    <row r="8740" spans="15:28">
      <c r="O8740" s="177"/>
      <c r="P8740" s="38"/>
      <c r="Q8740" s="38"/>
      <c r="R8740" s="178"/>
      <c r="S8740" s="38"/>
      <c r="T8740" s="178"/>
      <c r="U8740" s="38"/>
      <c r="AA8740" s="9"/>
      <c r="AB8740" s="366"/>
    </row>
    <row r="8741" spans="15:28">
      <c r="O8741" s="177"/>
      <c r="P8741" s="38"/>
      <c r="Q8741" s="38"/>
      <c r="R8741" s="178"/>
      <c r="S8741" s="38"/>
      <c r="T8741" s="178"/>
      <c r="U8741" s="38"/>
      <c r="AA8741" s="9"/>
      <c r="AB8741" s="366"/>
    </row>
    <row r="8742" spans="15:28">
      <c r="O8742" s="177"/>
      <c r="P8742" s="38"/>
      <c r="Q8742" s="38"/>
      <c r="R8742" s="178"/>
      <c r="S8742" s="38"/>
      <c r="T8742" s="178"/>
      <c r="U8742" s="38"/>
      <c r="AA8742" s="9"/>
      <c r="AB8742" s="366"/>
    </row>
    <row r="8743" spans="15:28">
      <c r="O8743" s="177"/>
      <c r="P8743" s="38"/>
      <c r="Q8743" s="38"/>
      <c r="R8743" s="178"/>
      <c r="S8743" s="38"/>
      <c r="T8743" s="178"/>
      <c r="U8743" s="38"/>
      <c r="AA8743" s="9"/>
      <c r="AB8743" s="366"/>
    </row>
    <row r="8744" spans="15:28">
      <c r="O8744" s="177"/>
      <c r="P8744" s="38"/>
      <c r="Q8744" s="38"/>
      <c r="R8744" s="178"/>
      <c r="S8744" s="38"/>
      <c r="T8744" s="178"/>
      <c r="U8744" s="38"/>
      <c r="AA8744" s="9"/>
      <c r="AB8744" s="366"/>
    </row>
    <row r="8745" spans="15:28">
      <c r="O8745" s="177"/>
      <c r="P8745" s="38"/>
      <c r="Q8745" s="38"/>
      <c r="R8745" s="178"/>
      <c r="S8745" s="38"/>
      <c r="T8745" s="178"/>
      <c r="U8745" s="38"/>
      <c r="AA8745" s="9"/>
      <c r="AB8745" s="366"/>
    </row>
    <row r="8746" spans="15:28">
      <c r="O8746" s="177"/>
      <c r="P8746" s="38"/>
      <c r="Q8746" s="38"/>
      <c r="R8746" s="178"/>
      <c r="S8746" s="38"/>
      <c r="T8746" s="178"/>
      <c r="U8746" s="38"/>
      <c r="AA8746" s="9"/>
      <c r="AB8746" s="366"/>
    </row>
    <row r="8747" spans="15:28">
      <c r="O8747" s="177"/>
      <c r="P8747" s="38"/>
      <c r="Q8747" s="38"/>
      <c r="R8747" s="178"/>
      <c r="S8747" s="38"/>
      <c r="T8747" s="178"/>
      <c r="U8747" s="38"/>
      <c r="AA8747" s="9"/>
      <c r="AB8747" s="366"/>
    </row>
    <row r="8748" spans="15:28">
      <c r="O8748" s="177"/>
      <c r="P8748" s="38"/>
      <c r="Q8748" s="38"/>
      <c r="R8748" s="178"/>
      <c r="S8748" s="38"/>
      <c r="T8748" s="178"/>
      <c r="U8748" s="38"/>
      <c r="AA8748" s="9"/>
      <c r="AB8748" s="366"/>
    </row>
    <row r="8749" spans="15:28">
      <c r="O8749" s="177"/>
      <c r="P8749" s="38"/>
      <c r="Q8749" s="38"/>
      <c r="R8749" s="178"/>
      <c r="S8749" s="38"/>
      <c r="T8749" s="178"/>
      <c r="U8749" s="38"/>
      <c r="AA8749" s="9"/>
      <c r="AB8749" s="366"/>
    </row>
    <row r="8750" spans="15:28">
      <c r="O8750" s="177"/>
      <c r="P8750" s="38"/>
      <c r="Q8750" s="38"/>
      <c r="R8750" s="178"/>
      <c r="S8750" s="38"/>
      <c r="T8750" s="178"/>
      <c r="U8750" s="38"/>
      <c r="AA8750" s="9"/>
      <c r="AB8750" s="366"/>
    </row>
    <row r="8751" spans="15:28">
      <c r="O8751" s="177"/>
      <c r="P8751" s="38"/>
      <c r="Q8751" s="38"/>
      <c r="R8751" s="178"/>
      <c r="S8751" s="38"/>
      <c r="T8751" s="178"/>
      <c r="U8751" s="38"/>
      <c r="AA8751" s="9"/>
      <c r="AB8751" s="366"/>
    </row>
    <row r="8752" spans="15:28">
      <c r="O8752" s="177"/>
      <c r="P8752" s="38"/>
      <c r="Q8752" s="38"/>
      <c r="R8752" s="178"/>
      <c r="S8752" s="38"/>
      <c r="T8752" s="178"/>
      <c r="U8752" s="38"/>
      <c r="AA8752" s="9"/>
      <c r="AB8752" s="366"/>
    </row>
    <row r="8753" spans="15:28">
      <c r="O8753" s="177"/>
      <c r="P8753" s="38"/>
      <c r="Q8753" s="38"/>
      <c r="R8753" s="178"/>
      <c r="S8753" s="38"/>
      <c r="T8753" s="178"/>
      <c r="U8753" s="38"/>
      <c r="AA8753" s="9"/>
      <c r="AB8753" s="366"/>
    </row>
    <row r="8754" spans="15:28">
      <c r="O8754" s="177"/>
      <c r="P8754" s="38"/>
      <c r="Q8754" s="38"/>
      <c r="R8754" s="178"/>
      <c r="S8754" s="38"/>
      <c r="T8754" s="178"/>
      <c r="U8754" s="38"/>
      <c r="AA8754" s="9"/>
      <c r="AB8754" s="366"/>
    </row>
    <row r="8755" spans="15:28">
      <c r="O8755" s="177"/>
      <c r="P8755" s="38"/>
      <c r="Q8755" s="38"/>
      <c r="R8755" s="178"/>
      <c r="S8755" s="38"/>
      <c r="T8755" s="178"/>
      <c r="U8755" s="38"/>
      <c r="AA8755" s="9"/>
      <c r="AB8755" s="366"/>
    </row>
    <row r="8756" spans="15:28">
      <c r="O8756" s="177"/>
      <c r="P8756" s="38"/>
      <c r="Q8756" s="38"/>
      <c r="R8756" s="178"/>
      <c r="S8756" s="38"/>
      <c r="T8756" s="178"/>
      <c r="U8756" s="38"/>
      <c r="AA8756" s="9"/>
      <c r="AB8756" s="366"/>
    </row>
    <row r="8757" spans="15:28">
      <c r="O8757" s="177"/>
      <c r="P8757" s="38"/>
      <c r="Q8757" s="38"/>
      <c r="R8757" s="178"/>
      <c r="S8757" s="38"/>
      <c r="T8757" s="178"/>
      <c r="U8757" s="38"/>
      <c r="AA8757" s="9"/>
      <c r="AB8757" s="366"/>
    </row>
    <row r="8758" spans="15:28">
      <c r="O8758" s="177"/>
      <c r="P8758" s="59"/>
      <c r="Q8758" s="59"/>
      <c r="R8758" s="178"/>
      <c r="S8758" s="59"/>
      <c r="T8758" s="178"/>
      <c r="U8758" s="38"/>
      <c r="AA8758" s="9"/>
      <c r="AB8758" s="366"/>
    </row>
    <row r="8759" spans="15:28">
      <c r="O8759" s="177"/>
      <c r="P8759" s="59"/>
      <c r="Q8759" s="59"/>
      <c r="R8759" s="178"/>
      <c r="S8759" s="59"/>
      <c r="T8759" s="178"/>
      <c r="U8759" s="38"/>
      <c r="AA8759" s="9"/>
      <c r="AB8759" s="366"/>
    </row>
    <row r="8760" spans="15:28">
      <c r="O8760" s="177"/>
      <c r="P8760" s="59"/>
      <c r="Q8760" s="59"/>
      <c r="R8760" s="178"/>
      <c r="S8760" s="59"/>
      <c r="T8760" s="178"/>
      <c r="U8760" s="38"/>
      <c r="AA8760" s="9"/>
      <c r="AB8760" s="366"/>
    </row>
    <row r="8761" spans="15:28">
      <c r="O8761" s="177"/>
      <c r="P8761" s="59"/>
      <c r="Q8761" s="59"/>
      <c r="R8761" s="178"/>
      <c r="S8761" s="59"/>
      <c r="T8761" s="178"/>
      <c r="U8761" s="38"/>
      <c r="AA8761" s="9"/>
      <c r="AB8761" s="366"/>
    </row>
    <row r="8762" spans="15:28">
      <c r="O8762" s="177"/>
      <c r="P8762" s="59"/>
      <c r="Q8762" s="59"/>
      <c r="R8762" s="178"/>
      <c r="S8762" s="59"/>
      <c r="T8762" s="178"/>
      <c r="U8762" s="38"/>
      <c r="AA8762" s="9"/>
      <c r="AB8762" s="366"/>
    </row>
    <row r="8763" spans="15:28">
      <c r="O8763" s="177"/>
      <c r="P8763" s="59"/>
      <c r="Q8763" s="59"/>
      <c r="R8763" s="178"/>
      <c r="S8763" s="59"/>
      <c r="T8763" s="178"/>
      <c r="U8763" s="38"/>
      <c r="AA8763" s="9"/>
      <c r="AB8763" s="366"/>
    </row>
    <row r="8764" spans="15:28">
      <c r="O8764" s="177"/>
      <c r="P8764" s="59"/>
      <c r="Q8764" s="59"/>
      <c r="R8764" s="178"/>
      <c r="S8764" s="59"/>
      <c r="T8764" s="178"/>
      <c r="U8764" s="38"/>
      <c r="AA8764" s="9"/>
      <c r="AB8764" s="366"/>
    </row>
    <row r="8765" spans="15:28">
      <c r="O8765" s="177"/>
      <c r="P8765" s="59"/>
      <c r="Q8765" s="59"/>
      <c r="R8765" s="178"/>
      <c r="S8765" s="59"/>
      <c r="T8765" s="178"/>
      <c r="U8765" s="38"/>
      <c r="AA8765" s="9"/>
      <c r="AB8765" s="366"/>
    </row>
    <row r="8766" spans="15:28">
      <c r="O8766" s="177"/>
      <c r="P8766" s="59"/>
      <c r="Q8766" s="59"/>
      <c r="R8766" s="178"/>
      <c r="S8766" s="59"/>
      <c r="T8766" s="178"/>
      <c r="U8766" s="38"/>
      <c r="AA8766" s="9"/>
      <c r="AB8766" s="366"/>
    </row>
    <row r="8767" spans="15:28">
      <c r="O8767" s="177"/>
      <c r="P8767" s="59"/>
      <c r="Q8767" s="59"/>
      <c r="R8767" s="178"/>
      <c r="S8767" s="59"/>
      <c r="T8767" s="178"/>
      <c r="U8767" s="38"/>
      <c r="AA8767" s="9"/>
      <c r="AB8767" s="366"/>
    </row>
    <row r="8768" spans="15:28">
      <c r="O8768" s="177"/>
      <c r="P8768" s="59"/>
      <c r="Q8768" s="59"/>
      <c r="R8768" s="178"/>
      <c r="S8768" s="59"/>
      <c r="T8768" s="178"/>
      <c r="U8768" s="38"/>
      <c r="AA8768" s="9"/>
      <c r="AB8768" s="366"/>
    </row>
    <row r="8769" spans="15:28">
      <c r="O8769" s="177"/>
      <c r="P8769" s="59"/>
      <c r="Q8769" s="59"/>
      <c r="R8769" s="178"/>
      <c r="S8769" s="59"/>
      <c r="T8769" s="178"/>
      <c r="U8769" s="38"/>
      <c r="AA8769" s="9"/>
      <c r="AB8769" s="366"/>
    </row>
    <row r="8770" spans="15:28">
      <c r="O8770" s="177"/>
      <c r="P8770" s="59"/>
      <c r="Q8770" s="59"/>
      <c r="R8770" s="178"/>
      <c r="S8770" s="59"/>
      <c r="T8770" s="178"/>
      <c r="U8770" s="38"/>
      <c r="AA8770" s="9"/>
      <c r="AB8770" s="366"/>
    </row>
    <row r="8771" spans="15:28">
      <c r="O8771" s="177"/>
      <c r="P8771" s="59"/>
      <c r="Q8771" s="59"/>
      <c r="R8771" s="178"/>
      <c r="S8771" s="59"/>
      <c r="T8771" s="178"/>
      <c r="U8771" s="38"/>
      <c r="AA8771" s="9"/>
      <c r="AB8771" s="366"/>
    </row>
    <row r="8772" spans="15:28">
      <c r="O8772" s="177"/>
      <c r="P8772" s="59"/>
      <c r="Q8772" s="59"/>
      <c r="R8772" s="178"/>
      <c r="S8772" s="59"/>
      <c r="T8772" s="178"/>
      <c r="U8772" s="38"/>
      <c r="AA8772" s="9"/>
      <c r="AB8772" s="366"/>
    </row>
    <row r="8773" spans="15:28">
      <c r="O8773" s="177"/>
      <c r="P8773" s="59"/>
      <c r="Q8773" s="59"/>
      <c r="R8773" s="178"/>
      <c r="S8773" s="59"/>
      <c r="T8773" s="178"/>
      <c r="U8773" s="38"/>
      <c r="AA8773" s="9"/>
      <c r="AB8773" s="366"/>
    </row>
    <row r="8774" spans="15:28">
      <c r="O8774" s="177"/>
      <c r="P8774" s="59"/>
      <c r="Q8774" s="59"/>
      <c r="R8774" s="178"/>
      <c r="S8774" s="59"/>
      <c r="T8774" s="178"/>
      <c r="U8774" s="38"/>
      <c r="AA8774" s="9"/>
      <c r="AB8774" s="366"/>
    </row>
    <row r="8775" spans="15:28">
      <c r="O8775" s="177"/>
      <c r="P8775" s="59"/>
      <c r="Q8775" s="59"/>
      <c r="R8775" s="178"/>
      <c r="S8775" s="59"/>
      <c r="T8775" s="178"/>
      <c r="U8775" s="38"/>
      <c r="AA8775" s="9"/>
      <c r="AB8775" s="366"/>
    </row>
    <row r="8776" spans="15:28">
      <c r="O8776" s="177"/>
      <c r="P8776" s="59"/>
      <c r="Q8776" s="59"/>
      <c r="R8776" s="178"/>
      <c r="S8776" s="59"/>
      <c r="T8776" s="178"/>
      <c r="U8776" s="38"/>
      <c r="AA8776" s="9"/>
      <c r="AB8776" s="366"/>
    </row>
    <row r="8777" spans="15:28">
      <c r="O8777" s="177"/>
      <c r="P8777" s="59"/>
      <c r="Q8777" s="59"/>
      <c r="R8777" s="178"/>
      <c r="S8777" s="59"/>
      <c r="T8777" s="178"/>
      <c r="U8777" s="38"/>
      <c r="AA8777" s="9"/>
      <c r="AB8777" s="366"/>
    </row>
    <row r="8778" spans="15:28">
      <c r="O8778" s="177"/>
      <c r="P8778" s="59"/>
      <c r="Q8778" s="59"/>
      <c r="R8778" s="178"/>
      <c r="S8778" s="59"/>
      <c r="T8778" s="178"/>
      <c r="U8778" s="38"/>
      <c r="AA8778" s="9"/>
      <c r="AB8778" s="366"/>
    </row>
    <row r="8779" spans="15:28">
      <c r="O8779" s="177"/>
      <c r="P8779" s="59"/>
      <c r="Q8779" s="59"/>
      <c r="R8779" s="178"/>
      <c r="S8779" s="59"/>
      <c r="T8779" s="178"/>
      <c r="U8779" s="38"/>
      <c r="AA8779" s="9"/>
      <c r="AB8779" s="366"/>
    </row>
    <row r="8780" spans="15:28">
      <c r="O8780" s="177"/>
      <c r="P8780" s="59"/>
      <c r="Q8780" s="59"/>
      <c r="R8780" s="178"/>
      <c r="S8780" s="59"/>
      <c r="T8780" s="178"/>
      <c r="U8780" s="38"/>
      <c r="AA8780" s="9"/>
      <c r="AB8780" s="366"/>
    </row>
    <row r="8781" spans="15:28">
      <c r="O8781" s="177"/>
      <c r="P8781" s="59"/>
      <c r="Q8781" s="59"/>
      <c r="R8781" s="178"/>
      <c r="S8781" s="59"/>
      <c r="T8781" s="178"/>
      <c r="U8781" s="38"/>
      <c r="AA8781" s="9"/>
      <c r="AB8781" s="366"/>
    </row>
    <row r="8782" spans="15:28">
      <c r="O8782" s="177"/>
      <c r="P8782" s="59"/>
      <c r="Q8782" s="59"/>
      <c r="R8782" s="178"/>
      <c r="S8782" s="59"/>
      <c r="T8782" s="178"/>
      <c r="U8782" s="38"/>
      <c r="AA8782" s="9"/>
      <c r="AB8782" s="366"/>
    </row>
    <row r="8783" spans="15:28">
      <c r="O8783" s="177"/>
      <c r="P8783" s="38"/>
      <c r="Q8783" s="38"/>
      <c r="R8783" s="178"/>
      <c r="S8783" s="38"/>
      <c r="T8783" s="178"/>
      <c r="U8783" s="38"/>
      <c r="AA8783" s="9"/>
      <c r="AB8783" s="366"/>
    </row>
    <row r="8784" spans="15:28">
      <c r="O8784" s="177"/>
      <c r="P8784" s="38"/>
      <c r="Q8784" s="38"/>
      <c r="R8784" s="178"/>
      <c r="S8784" s="38"/>
      <c r="T8784" s="178"/>
      <c r="U8784" s="38"/>
      <c r="AA8784" s="9"/>
      <c r="AB8784" s="366"/>
    </row>
    <row r="8785" spans="15:28">
      <c r="O8785" s="177"/>
      <c r="P8785" s="38"/>
      <c r="Q8785" s="38"/>
      <c r="R8785" s="178"/>
      <c r="S8785" s="38"/>
      <c r="T8785" s="178"/>
      <c r="U8785" s="38"/>
      <c r="AA8785" s="9"/>
      <c r="AB8785" s="366"/>
    </row>
    <row r="8786" spans="15:28">
      <c r="O8786" s="177"/>
      <c r="P8786" s="38"/>
      <c r="Q8786" s="38"/>
      <c r="R8786" s="178"/>
      <c r="S8786" s="38"/>
      <c r="T8786" s="178"/>
      <c r="U8786" s="38"/>
      <c r="AA8786" s="9"/>
      <c r="AB8786" s="366"/>
    </row>
    <row r="8787" spans="15:28">
      <c r="O8787" s="177"/>
      <c r="P8787" s="38"/>
      <c r="Q8787" s="38"/>
      <c r="R8787" s="178"/>
      <c r="S8787" s="38"/>
      <c r="T8787" s="178"/>
      <c r="U8787" s="38"/>
      <c r="AA8787" s="9"/>
      <c r="AB8787" s="366"/>
    </row>
    <row r="8788" spans="15:28">
      <c r="O8788" s="177"/>
      <c r="P8788" s="38"/>
      <c r="Q8788" s="38"/>
      <c r="R8788" s="178"/>
      <c r="S8788" s="38"/>
      <c r="T8788" s="178"/>
      <c r="U8788" s="38"/>
      <c r="AA8788" s="9"/>
      <c r="AB8788" s="366"/>
    </row>
    <row r="8789" spans="15:28">
      <c r="O8789" s="177"/>
      <c r="P8789" s="38"/>
      <c r="Q8789" s="38"/>
      <c r="R8789" s="178"/>
      <c r="S8789" s="38"/>
      <c r="T8789" s="178"/>
      <c r="U8789" s="38"/>
      <c r="AA8789" s="9"/>
      <c r="AB8789" s="366"/>
    </row>
    <row r="8790" spans="15:28">
      <c r="O8790" s="177"/>
      <c r="P8790" s="38"/>
      <c r="Q8790" s="38"/>
      <c r="R8790" s="178"/>
      <c r="S8790" s="38"/>
      <c r="T8790" s="178"/>
      <c r="U8790" s="38"/>
      <c r="AA8790" s="9"/>
      <c r="AB8790" s="366"/>
    </row>
    <row r="8791" spans="15:28">
      <c r="O8791" s="177"/>
      <c r="P8791" s="38"/>
      <c r="Q8791" s="38"/>
      <c r="R8791" s="178"/>
      <c r="S8791" s="38"/>
      <c r="T8791" s="178"/>
      <c r="U8791" s="38"/>
      <c r="AA8791" s="9"/>
      <c r="AB8791" s="366"/>
    </row>
    <row r="8792" spans="15:28">
      <c r="O8792" s="177"/>
      <c r="P8792" s="38"/>
      <c r="Q8792" s="38"/>
      <c r="R8792" s="178"/>
      <c r="S8792" s="38"/>
      <c r="T8792" s="178"/>
      <c r="U8792" s="38"/>
      <c r="AA8792" s="9"/>
      <c r="AB8792" s="366"/>
    </row>
    <row r="8793" spans="15:28">
      <c r="O8793" s="177"/>
      <c r="P8793" s="38"/>
      <c r="Q8793" s="38"/>
      <c r="R8793" s="178"/>
      <c r="S8793" s="38"/>
      <c r="T8793" s="178"/>
      <c r="U8793" s="38"/>
      <c r="AA8793" s="9"/>
      <c r="AB8793" s="366"/>
    </row>
    <row r="8794" spans="15:28">
      <c r="O8794" s="177"/>
      <c r="P8794" s="38"/>
      <c r="Q8794" s="38"/>
      <c r="R8794" s="178"/>
      <c r="S8794" s="38"/>
      <c r="T8794" s="178"/>
      <c r="U8794" s="38"/>
      <c r="AA8794" s="9"/>
      <c r="AB8794" s="366"/>
    </row>
    <row r="8795" spans="15:28">
      <c r="O8795" s="177"/>
      <c r="P8795" s="38"/>
      <c r="Q8795" s="38"/>
      <c r="R8795" s="178"/>
      <c r="S8795" s="38"/>
      <c r="T8795" s="178"/>
      <c r="U8795" s="38"/>
      <c r="AA8795" s="9"/>
      <c r="AB8795" s="366"/>
    </row>
    <row r="8796" spans="15:28">
      <c r="O8796" s="177"/>
      <c r="P8796" s="38"/>
      <c r="Q8796" s="38"/>
      <c r="R8796" s="178"/>
      <c r="S8796" s="38"/>
      <c r="T8796" s="178"/>
      <c r="U8796" s="38"/>
      <c r="AA8796" s="9"/>
      <c r="AB8796" s="366"/>
    </row>
    <row r="8797" spans="15:28">
      <c r="O8797" s="177"/>
      <c r="P8797" s="38"/>
      <c r="Q8797" s="38"/>
      <c r="R8797" s="178"/>
      <c r="S8797" s="38"/>
      <c r="T8797" s="178"/>
      <c r="U8797" s="38"/>
      <c r="AA8797" s="9"/>
      <c r="AB8797" s="366"/>
    </row>
    <row r="8798" spans="15:28">
      <c r="O8798" s="177"/>
      <c r="P8798" s="38"/>
      <c r="Q8798" s="38"/>
      <c r="R8798" s="178"/>
      <c r="S8798" s="38"/>
      <c r="T8798" s="178"/>
      <c r="U8798" s="38"/>
      <c r="AA8798" s="9"/>
      <c r="AB8798" s="366"/>
    </row>
    <row r="8799" spans="15:28">
      <c r="O8799" s="177"/>
      <c r="P8799" s="38"/>
      <c r="Q8799" s="38"/>
      <c r="R8799" s="178"/>
      <c r="S8799" s="38"/>
      <c r="T8799" s="178"/>
      <c r="U8799" s="38"/>
      <c r="AA8799" s="9"/>
      <c r="AB8799" s="366"/>
    </row>
    <row r="8800" spans="15:28">
      <c r="O8800" s="177"/>
      <c r="P8800" s="38"/>
      <c r="Q8800" s="38"/>
      <c r="R8800" s="178"/>
      <c r="S8800" s="38"/>
      <c r="T8800" s="178"/>
      <c r="U8800" s="38"/>
      <c r="AA8800" s="9"/>
      <c r="AB8800" s="366"/>
    </row>
    <row r="8801" spans="15:28">
      <c r="O8801" s="177"/>
      <c r="P8801" s="38"/>
      <c r="Q8801" s="38"/>
      <c r="R8801" s="178"/>
      <c r="S8801" s="38"/>
      <c r="T8801" s="178"/>
      <c r="U8801" s="38"/>
      <c r="AA8801" s="9"/>
      <c r="AB8801" s="366"/>
    </row>
    <row r="8802" spans="15:28">
      <c r="O8802" s="177"/>
      <c r="P8802" s="38"/>
      <c r="Q8802" s="38"/>
      <c r="R8802" s="178"/>
      <c r="S8802" s="38"/>
      <c r="T8802" s="178"/>
      <c r="U8802" s="38"/>
      <c r="AA8802" s="9"/>
    </row>
    <row r="8803" spans="15:28">
      <c r="O8803" s="177"/>
      <c r="P8803" s="38"/>
      <c r="Q8803" s="38"/>
      <c r="R8803" s="178"/>
      <c r="S8803" s="38"/>
      <c r="T8803" s="178"/>
      <c r="U8803" s="38"/>
      <c r="AA8803" s="9"/>
    </row>
    <row r="8804" spans="15:28">
      <c r="O8804" s="177"/>
      <c r="P8804" s="38"/>
      <c r="Q8804" s="38"/>
      <c r="R8804" s="178"/>
      <c r="S8804" s="38"/>
      <c r="T8804" s="178"/>
      <c r="U8804" s="38"/>
      <c r="AA8804" s="9"/>
    </row>
    <row r="8805" spans="15:28">
      <c r="O8805" s="177"/>
      <c r="P8805" s="38"/>
      <c r="Q8805" s="38"/>
      <c r="R8805" s="178"/>
      <c r="S8805" s="38"/>
      <c r="T8805" s="178"/>
      <c r="U8805" s="38"/>
      <c r="AA8805" s="9"/>
    </row>
    <row r="8806" spans="15:28">
      <c r="O8806" s="17"/>
      <c r="P8806" s="17"/>
      <c r="Q8806" s="17"/>
      <c r="R8806" s="17"/>
      <c r="S8806" s="17"/>
      <c r="T8806" s="17"/>
      <c r="U8806" s="17"/>
    </row>
    <row r="8807" spans="15:28">
      <c r="O8807" s="17"/>
      <c r="P8807" s="17"/>
      <c r="Q8807" s="17"/>
      <c r="R8807" s="17"/>
      <c r="S8807" s="17"/>
      <c r="T8807" s="17"/>
      <c r="U8807" s="17"/>
    </row>
  </sheetData>
  <sheetProtection selectLockedCells="1"/>
  <customSheetViews>
    <customSheetView guid="{E1EB3338-3BB4-704D-BFFA-974E15A56345}" scale="99" showGridLines="0" topLeftCell="AK15">
      <selection activeCell="BM61" sqref="BM61"/>
      <pageMargins left="0.7" right="0.7" top="0.78740157499999996" bottom="0.78740157499999996" header="0.3" footer="0.3"/>
      <pageSetup paperSize="9" orientation="portrait" r:id="rId1"/>
      <headerFooter scaleWithDoc="0" alignWithMargins="0"/>
    </customSheetView>
  </customSheetViews>
  <mergeCells count="47">
    <mergeCell ref="AZ55:BC55"/>
    <mergeCell ref="AC112:AE112"/>
    <mergeCell ref="AC47:AE47"/>
    <mergeCell ref="K26:L26"/>
    <mergeCell ref="J7:K7"/>
    <mergeCell ref="T24:W24"/>
    <mergeCell ref="T7:W7"/>
    <mergeCell ref="AT46:AV46"/>
    <mergeCell ref="AT47:AV47"/>
    <mergeCell ref="U46:AA46"/>
    <mergeCell ref="C14:K14"/>
    <mergeCell ref="C15:D15"/>
    <mergeCell ref="J15:L15"/>
    <mergeCell ref="G15:I15"/>
    <mergeCell ref="C60:D60"/>
    <mergeCell ref="C59:D59"/>
    <mergeCell ref="C55:F55"/>
    <mergeCell ref="C18:G18"/>
    <mergeCell ref="H60:I60"/>
    <mergeCell ref="H59:I59"/>
    <mergeCell ref="H58:I58"/>
    <mergeCell ref="H57:I57"/>
    <mergeCell ref="H56:I56"/>
    <mergeCell ref="H18:L18"/>
    <mergeCell ref="H23:I23"/>
    <mergeCell ref="H20:I20"/>
    <mergeCell ref="H19:L19"/>
    <mergeCell ref="C23:D23"/>
    <mergeCell ref="C20:G20"/>
    <mergeCell ref="C19:G19"/>
    <mergeCell ref="H22:I22"/>
    <mergeCell ref="C58:D58"/>
    <mergeCell ref="C57:D57"/>
    <mergeCell ref="C56:D56"/>
    <mergeCell ref="A2:M2"/>
    <mergeCell ref="H11:L11"/>
    <mergeCell ref="J3:L3"/>
    <mergeCell ref="H10:L10"/>
    <mergeCell ref="H12:I12"/>
    <mergeCell ref="E6:I6"/>
    <mergeCell ref="E5:I5"/>
    <mergeCell ref="C12:G12"/>
    <mergeCell ref="C11:G11"/>
    <mergeCell ref="C10:G10"/>
    <mergeCell ref="C24:E24"/>
    <mergeCell ref="G55:I55"/>
    <mergeCell ref="K53:L53"/>
  </mergeCells>
  <pageMargins left="0.7" right="0.7" top="0.78740157499999996" bottom="0.78740157499999996" header="0.3" footer="0.3"/>
  <pageSetup paperSize="9" orientation="portrait" r:id="rId2"/>
  <headerFooter scaleWithDoc="0"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AE1DE-DE6F-8E46-8070-5CAEAE03CB87}">
  <dimension ref="A1:K8786"/>
  <sheetViews>
    <sheetView showGridLines="0" zoomScaleNormal="100" workbookViewId="0">
      <selection activeCell="B24" sqref="B24"/>
    </sheetView>
  </sheetViews>
  <sheetFormatPr baseColWidth="10" defaultRowHeight="15"/>
  <cols>
    <col min="1" max="1" width="10.83203125" style="1"/>
    <col min="2" max="6" width="6.83203125" style="1" customWidth="1"/>
    <col min="7" max="16384" width="10.83203125" style="1"/>
  </cols>
  <sheetData>
    <row r="1" spans="1:11" ht="16" thickBot="1">
      <c r="A1" s="214" t="s">
        <v>2</v>
      </c>
      <c r="B1" s="191" t="s">
        <v>1</v>
      </c>
      <c r="C1" s="191" t="s">
        <v>55</v>
      </c>
      <c r="D1" s="192" t="s">
        <v>58</v>
      </c>
      <c r="E1" s="191" t="s">
        <v>63</v>
      </c>
      <c r="F1" s="193" t="s">
        <v>64</v>
      </c>
      <c r="H1" s="199"/>
      <c r="I1" s="125"/>
      <c r="K1" s="200"/>
    </row>
    <row r="2" spans="1:11">
      <c r="A2" s="215">
        <v>43466</v>
      </c>
      <c r="B2" s="201">
        <v>0</v>
      </c>
      <c r="C2" s="201">
        <v>179</v>
      </c>
      <c r="D2" s="202">
        <v>12.01477921782498</v>
      </c>
      <c r="E2" s="203">
        <v>-23</v>
      </c>
      <c r="F2" s="204">
        <v>2.3476364094106117</v>
      </c>
      <c r="H2" s="199"/>
      <c r="I2" s="125"/>
      <c r="K2" s="200"/>
    </row>
    <row r="3" spans="1:11">
      <c r="A3" s="216">
        <v>43466</v>
      </c>
      <c r="B3" s="194">
        <v>1</v>
      </c>
      <c r="C3" s="194">
        <v>194</v>
      </c>
      <c r="D3" s="195">
        <v>11.717604983551837</v>
      </c>
      <c r="E3" s="196">
        <v>-23</v>
      </c>
      <c r="F3" s="197">
        <v>2.1510987949186955</v>
      </c>
      <c r="H3" s="199"/>
      <c r="I3" s="125"/>
      <c r="K3" s="200"/>
    </row>
    <row r="4" spans="1:11">
      <c r="A4" s="216">
        <v>43466</v>
      </c>
      <c r="B4" s="194">
        <v>2</v>
      </c>
      <c r="C4" s="194">
        <v>209</v>
      </c>
      <c r="D4" s="195">
        <v>11.420563644633148</v>
      </c>
      <c r="E4" s="196">
        <v>-23</v>
      </c>
      <c r="F4" s="197">
        <v>1.9537617216321479</v>
      </c>
      <c r="H4" s="199"/>
      <c r="I4" s="125"/>
      <c r="K4" s="200"/>
    </row>
    <row r="5" spans="1:11">
      <c r="A5" s="216">
        <v>43466</v>
      </c>
      <c r="B5" s="194">
        <v>3</v>
      </c>
      <c r="C5" s="194">
        <v>224</v>
      </c>
      <c r="D5" s="195">
        <v>11.123635652476196</v>
      </c>
      <c r="E5" s="196">
        <v>-23</v>
      </c>
      <c r="F5" s="197">
        <v>1.7556253584398718</v>
      </c>
      <c r="H5" s="199"/>
      <c r="I5" s="125"/>
      <c r="K5" s="200"/>
    </row>
    <row r="6" spans="1:11">
      <c r="A6" s="216">
        <v>43466</v>
      </c>
      <c r="B6" s="194">
        <v>4</v>
      </c>
      <c r="C6" s="205">
        <v>239</v>
      </c>
      <c r="D6" s="206">
        <v>10.826831714566651</v>
      </c>
      <c r="E6" s="207">
        <v>-23</v>
      </c>
      <c r="F6" s="208">
        <v>1.5566898662497408</v>
      </c>
      <c r="H6" s="199"/>
      <c r="I6" s="125"/>
      <c r="K6" s="200"/>
    </row>
    <row r="7" spans="1:11">
      <c r="A7" s="216">
        <v>43466</v>
      </c>
      <c r="B7" s="194">
        <v>5</v>
      </c>
      <c r="C7" s="205">
        <v>254</v>
      </c>
      <c r="D7" s="206">
        <v>10.530162540903802</v>
      </c>
      <c r="E7" s="207">
        <v>-23</v>
      </c>
      <c r="F7" s="208">
        <v>1.356955406704401</v>
      </c>
      <c r="H7" s="199"/>
      <c r="I7" s="125"/>
      <c r="K7" s="200"/>
    </row>
    <row r="8" spans="1:11">
      <c r="A8" s="216">
        <v>43466</v>
      </c>
      <c r="B8" s="194">
        <v>6</v>
      </c>
      <c r="C8" s="205">
        <v>269</v>
      </c>
      <c r="D8" s="206">
        <v>10.233608581626186</v>
      </c>
      <c r="E8" s="207">
        <v>-23</v>
      </c>
      <c r="F8" s="208">
        <v>1.1564221489647508</v>
      </c>
      <c r="H8" s="199"/>
      <c r="I8" s="125"/>
      <c r="K8" s="200"/>
    </row>
    <row r="9" spans="1:11">
      <c r="A9" s="216">
        <v>43466</v>
      </c>
      <c r="B9" s="194">
        <v>7</v>
      </c>
      <c r="C9" s="205">
        <v>284</v>
      </c>
      <c r="D9" s="206">
        <v>9.9371806057195045</v>
      </c>
      <c r="E9" s="207">
        <v>-23</v>
      </c>
      <c r="F9" s="208">
        <v>1</v>
      </c>
      <c r="H9" s="199"/>
      <c r="I9" s="125"/>
      <c r="K9" s="200"/>
    </row>
    <row r="10" spans="1:11">
      <c r="A10" s="216">
        <v>43466</v>
      </c>
      <c r="B10" s="194">
        <v>8</v>
      </c>
      <c r="C10" s="205">
        <v>299</v>
      </c>
      <c r="D10" s="206">
        <v>9.6408891648286499</v>
      </c>
      <c r="E10" s="207">
        <v>-23</v>
      </c>
      <c r="F10" s="208">
        <v>0.75295989495138826</v>
      </c>
      <c r="H10" s="199"/>
      <c r="I10" s="125"/>
      <c r="K10" s="200"/>
    </row>
    <row r="11" spans="1:11">
      <c r="A11" s="216">
        <v>43466</v>
      </c>
      <c r="B11" s="194">
        <v>9</v>
      </c>
      <c r="C11" s="205">
        <v>314</v>
      </c>
      <c r="D11" s="206">
        <v>9.3447148477366682</v>
      </c>
      <c r="E11" s="207">
        <v>-23</v>
      </c>
      <c r="F11" s="208">
        <v>0.55003123204194537</v>
      </c>
      <c r="H11" s="199"/>
      <c r="I11" s="125"/>
      <c r="K11" s="200"/>
    </row>
    <row r="12" spans="1:11">
      <c r="A12" s="216">
        <v>43466</v>
      </c>
      <c r="B12" s="194">
        <v>10</v>
      </c>
      <c r="C12" s="205">
        <v>329</v>
      </c>
      <c r="D12" s="206">
        <v>9.0486683441395144</v>
      </c>
      <c r="E12" s="207">
        <v>-23</v>
      </c>
      <c r="F12" s="208">
        <v>0.34630443543790079</v>
      </c>
      <c r="H12" s="199"/>
      <c r="I12" s="125"/>
      <c r="K12" s="200"/>
    </row>
    <row r="13" spans="1:11">
      <c r="A13" s="216">
        <v>43466</v>
      </c>
      <c r="B13" s="194">
        <v>11</v>
      </c>
      <c r="C13" s="205">
        <v>344</v>
      </c>
      <c r="D13" s="206">
        <v>8.7527603051353253</v>
      </c>
      <c r="E13" s="207">
        <v>-23</v>
      </c>
      <c r="F13" s="208">
        <v>0.14177967151624671</v>
      </c>
      <c r="H13" s="199"/>
      <c r="I13" s="125"/>
      <c r="K13" s="200"/>
    </row>
    <row r="14" spans="1:11">
      <c r="A14" s="216">
        <v>43466</v>
      </c>
      <c r="B14" s="194">
        <v>12</v>
      </c>
      <c r="C14" s="205">
        <v>359</v>
      </c>
      <c r="D14" s="206">
        <v>8.4569712411109776</v>
      </c>
      <c r="E14" s="207">
        <v>-22</v>
      </c>
      <c r="F14" s="208">
        <v>59.936457114340413</v>
      </c>
      <c r="H14" s="199"/>
      <c r="I14" s="125"/>
      <c r="K14" s="200"/>
    </row>
    <row r="15" spans="1:11">
      <c r="A15" s="216">
        <v>43466</v>
      </c>
      <c r="B15" s="194">
        <v>13</v>
      </c>
      <c r="C15" s="205">
        <v>14</v>
      </c>
      <c r="D15" s="206">
        <v>8.1613118609607227</v>
      </c>
      <c r="E15" s="207">
        <v>-22</v>
      </c>
      <c r="F15" s="208">
        <v>59.730336931874817</v>
      </c>
      <c r="H15" s="199"/>
      <c r="I15" s="125"/>
      <c r="K15" s="200"/>
    </row>
    <row r="16" spans="1:11">
      <c r="A16" s="216">
        <v>43466</v>
      </c>
      <c r="B16" s="194">
        <v>14</v>
      </c>
      <c r="C16" s="205">
        <v>29</v>
      </c>
      <c r="D16" s="206">
        <v>7.865792816891144</v>
      </c>
      <c r="E16" s="207">
        <v>-22</v>
      </c>
      <c r="F16" s="208">
        <v>59.523419292894957</v>
      </c>
      <c r="H16" s="199"/>
      <c r="I16" s="125"/>
      <c r="K16" s="200"/>
    </row>
    <row r="17" spans="1:11">
      <c r="A17" s="216">
        <v>43466</v>
      </c>
      <c r="B17" s="194">
        <v>15</v>
      </c>
      <c r="C17" s="205">
        <v>44</v>
      </c>
      <c r="D17" s="206">
        <v>7.5703946178089154</v>
      </c>
      <c r="E17" s="207">
        <v>-22</v>
      </c>
      <c r="F17" s="208">
        <v>59.3157043762033</v>
      </c>
      <c r="H17" s="199"/>
      <c r="I17" s="125"/>
      <c r="K17" s="200"/>
    </row>
    <row r="18" spans="1:11">
      <c r="A18" s="216">
        <v>43466</v>
      </c>
      <c r="B18" s="194">
        <v>16</v>
      </c>
      <c r="C18" s="205">
        <v>59</v>
      </c>
      <c r="D18" s="206">
        <v>7.2751279747126318</v>
      </c>
      <c r="E18" s="207">
        <v>-22</v>
      </c>
      <c r="F18" s="208">
        <v>59.107192347529036</v>
      </c>
      <c r="H18" s="199"/>
      <c r="I18" s="125"/>
      <c r="K18" s="200"/>
    </row>
    <row r="19" spans="1:11">
      <c r="A19" s="216">
        <v>43466</v>
      </c>
      <c r="B19" s="194">
        <v>17</v>
      </c>
      <c r="C19" s="205">
        <v>74</v>
      </c>
      <c r="D19" s="206">
        <v>6.9800035382502301</v>
      </c>
      <c r="E19" s="207">
        <v>-22</v>
      </c>
      <c r="F19" s="208">
        <v>58.897883380298879</v>
      </c>
      <c r="H19" s="199"/>
      <c r="I19" s="125"/>
      <c r="K19" s="200"/>
    </row>
    <row r="20" spans="1:11">
      <c r="A20" s="216">
        <v>43466</v>
      </c>
      <c r="B20" s="194">
        <v>18</v>
      </c>
      <c r="C20" s="205">
        <v>89</v>
      </c>
      <c r="D20" s="206">
        <v>6.685001838220046</v>
      </c>
      <c r="E20" s="207">
        <v>-22</v>
      </c>
      <c r="F20" s="208">
        <v>58.687777653461097</v>
      </c>
      <c r="H20" s="199"/>
      <c r="I20" s="125"/>
      <c r="K20" s="200"/>
    </row>
    <row r="21" spans="1:11">
      <c r="A21" s="216">
        <v>43466</v>
      </c>
      <c r="B21" s="194">
        <v>19</v>
      </c>
      <c r="C21" s="205">
        <v>104</v>
      </c>
      <c r="D21" s="206">
        <v>6.3901335254405467</v>
      </c>
      <c r="E21" s="207">
        <v>-22</v>
      </c>
      <c r="F21" s="208">
        <v>58.476875339742378</v>
      </c>
      <c r="H21" s="199"/>
      <c r="I21" s="125"/>
      <c r="K21" s="200"/>
    </row>
    <row r="22" spans="1:11">
      <c r="A22" s="216">
        <v>43466</v>
      </c>
      <c r="B22" s="194">
        <v>20</v>
      </c>
      <c r="C22" s="205">
        <v>119</v>
      </c>
      <c r="D22" s="206">
        <v>6.0954093105880247</v>
      </c>
      <c r="E22" s="207">
        <v>-22</v>
      </c>
      <c r="F22" s="208">
        <v>58.265176612632104</v>
      </c>
      <c r="H22" s="199"/>
      <c r="I22" s="125"/>
      <c r="K22" s="200"/>
    </row>
    <row r="23" spans="1:11">
      <c r="A23" s="216">
        <v>43466</v>
      </c>
      <c r="B23" s="194">
        <v>21</v>
      </c>
      <c r="C23" s="205">
        <v>134</v>
      </c>
      <c r="D23" s="206">
        <v>5.8008097424340122</v>
      </c>
      <c r="E23" s="207">
        <v>-22</v>
      </c>
      <c r="F23" s="208">
        <v>58.052681653517766</v>
      </c>
      <c r="H23" s="199"/>
      <c r="I23" s="125"/>
      <c r="K23" s="200"/>
    </row>
    <row r="24" spans="1:11">
      <c r="A24" s="216">
        <v>43466</v>
      </c>
      <c r="B24" s="194">
        <v>22</v>
      </c>
      <c r="C24" s="205">
        <v>149</v>
      </c>
      <c r="D24" s="206">
        <v>5.5063453937111717</v>
      </c>
      <c r="E24" s="207">
        <v>-22</v>
      </c>
      <c r="F24" s="208">
        <v>57.839390639900472</v>
      </c>
      <c r="H24" s="199"/>
      <c r="I24" s="125"/>
      <c r="K24" s="200"/>
    </row>
    <row r="25" spans="1:11">
      <c r="A25" s="216">
        <v>43466</v>
      </c>
      <c r="B25" s="194">
        <v>23</v>
      </c>
      <c r="C25" s="205">
        <v>164</v>
      </c>
      <c r="D25" s="206">
        <v>5.2120269933936925</v>
      </c>
      <c r="E25" s="207">
        <v>-22</v>
      </c>
      <c r="F25" s="208">
        <v>57.625303742854896</v>
      </c>
      <c r="H25" s="199"/>
      <c r="I25" s="125"/>
      <c r="K25" s="200"/>
    </row>
    <row r="26" spans="1:11">
      <c r="A26" s="216">
        <v>43467</v>
      </c>
      <c r="B26" s="194">
        <v>0</v>
      </c>
      <c r="C26" s="205">
        <v>179</v>
      </c>
      <c r="D26" s="206">
        <v>4.9178351111243046</v>
      </c>
      <c r="E26" s="207">
        <v>-22</v>
      </c>
      <c r="F26" s="208">
        <v>57.410421148605835</v>
      </c>
      <c r="H26" s="199"/>
      <c r="I26" s="125"/>
      <c r="K26" s="200"/>
    </row>
    <row r="27" spans="1:11">
      <c r="A27" s="216">
        <v>43467</v>
      </c>
      <c r="B27" s="194">
        <v>1</v>
      </c>
      <c r="C27" s="205">
        <v>194</v>
      </c>
      <c r="D27" s="206">
        <v>4.6237803382507536</v>
      </c>
      <c r="E27" s="207">
        <v>-22</v>
      </c>
      <c r="F27" s="208">
        <v>57.194743034627109</v>
      </c>
      <c r="H27" s="199"/>
      <c r="I27" s="125"/>
      <c r="K27" s="200"/>
    </row>
    <row r="28" spans="1:11">
      <c r="A28" s="216">
        <v>43467</v>
      </c>
      <c r="B28" s="194">
        <v>2</v>
      </c>
      <c r="C28" s="205">
        <v>209</v>
      </c>
      <c r="D28" s="206">
        <v>4.3298733840970272</v>
      </c>
      <c r="E28" s="207">
        <v>-22</v>
      </c>
      <c r="F28" s="208">
        <v>56.978269579147991</v>
      </c>
      <c r="H28" s="199"/>
      <c r="I28" s="125"/>
      <c r="K28" s="200"/>
    </row>
    <row r="29" spans="1:11">
      <c r="A29" s="216">
        <v>43467</v>
      </c>
      <c r="B29" s="194">
        <v>3</v>
      </c>
      <c r="C29" s="205">
        <v>224</v>
      </c>
      <c r="D29" s="206">
        <v>4.0360948179852585</v>
      </c>
      <c r="E29" s="207">
        <v>-22</v>
      </c>
      <c r="F29" s="208">
        <v>56.761000968455093</v>
      </c>
      <c r="H29" s="199"/>
      <c r="I29" s="125"/>
      <c r="K29" s="200"/>
    </row>
    <row r="30" spans="1:11">
      <c r="A30" s="216">
        <v>43467</v>
      </c>
      <c r="B30" s="194">
        <v>4</v>
      </c>
      <c r="C30" s="205">
        <v>239</v>
      </c>
      <c r="D30" s="206">
        <v>3.7424552311676962</v>
      </c>
      <c r="E30" s="207">
        <v>-22</v>
      </c>
      <c r="F30" s="208">
        <v>56.542937382381098</v>
      </c>
      <c r="H30" s="199"/>
      <c r="I30" s="125"/>
      <c r="K30" s="200"/>
    </row>
    <row r="31" spans="1:11">
      <c r="A31" s="216">
        <v>43467</v>
      </c>
      <c r="B31" s="194">
        <v>5</v>
      </c>
      <c r="C31" s="205">
        <v>254</v>
      </c>
      <c r="D31" s="206">
        <v>3.4489653329120529</v>
      </c>
      <c r="E31" s="207">
        <v>-22</v>
      </c>
      <c r="F31" s="208">
        <v>56.324079003991727</v>
      </c>
      <c r="H31" s="199"/>
      <c r="I31" s="125"/>
      <c r="K31" s="200"/>
    </row>
    <row r="32" spans="1:11">
      <c r="A32" s="216">
        <v>43467</v>
      </c>
      <c r="B32" s="194">
        <v>6</v>
      </c>
      <c r="C32" s="205">
        <v>269</v>
      </c>
      <c r="D32" s="206">
        <v>3.1556056913382236</v>
      </c>
      <c r="E32" s="207">
        <v>-22</v>
      </c>
      <c r="F32" s="208">
        <v>56.104426017119877</v>
      </c>
      <c r="H32" s="199"/>
      <c r="I32" s="125"/>
      <c r="K32" s="200"/>
    </row>
    <row r="33" spans="1:11">
      <c r="A33" s="216">
        <v>43467</v>
      </c>
      <c r="B33" s="194">
        <v>7</v>
      </c>
      <c r="C33" s="205">
        <v>284</v>
      </c>
      <c r="D33" s="206">
        <v>2.8623868977820166</v>
      </c>
      <c r="E33" s="207">
        <v>-22</v>
      </c>
      <c r="F33" s="208">
        <v>55.9</v>
      </c>
      <c r="H33" s="199"/>
      <c r="I33" s="125"/>
      <c r="K33" s="200"/>
    </row>
    <row r="34" spans="1:11">
      <c r="A34" s="216">
        <v>43467</v>
      </c>
      <c r="B34" s="194">
        <v>8</v>
      </c>
      <c r="C34" s="205">
        <v>299</v>
      </c>
      <c r="D34" s="206">
        <v>2.5693197002692614</v>
      </c>
      <c r="E34" s="207">
        <v>-22</v>
      </c>
      <c r="F34" s="208">
        <v>55.662736954869914</v>
      </c>
      <c r="H34" s="199"/>
      <c r="I34" s="125"/>
      <c r="K34" s="200"/>
    </row>
    <row r="35" spans="1:11">
      <c r="A35" s="216">
        <v>43467</v>
      </c>
      <c r="B35" s="194">
        <v>9</v>
      </c>
      <c r="C35" s="205">
        <v>314</v>
      </c>
      <c r="D35" s="206">
        <v>2.2763845484541889</v>
      </c>
      <c r="E35" s="207">
        <v>-22</v>
      </c>
      <c r="F35" s="208">
        <v>55.440701253643923</v>
      </c>
      <c r="H35" s="199"/>
      <c r="I35" s="125"/>
      <c r="K35" s="200"/>
    </row>
    <row r="36" spans="1:11">
      <c r="A36" s="216">
        <v>43467</v>
      </c>
      <c r="B36" s="194">
        <v>10</v>
      </c>
      <c r="C36" s="205">
        <v>329</v>
      </c>
      <c r="D36" s="206">
        <v>1.9835921713126936</v>
      </c>
      <c r="E36" s="207">
        <v>-22</v>
      </c>
      <c r="F36" s="208">
        <v>55.217871687327147</v>
      </c>
      <c r="H36" s="199"/>
      <c r="I36" s="125"/>
      <c r="K36" s="200"/>
    </row>
    <row r="37" spans="1:11">
      <c r="A37" s="216">
        <v>43467</v>
      </c>
      <c r="B37" s="194">
        <v>11</v>
      </c>
      <c r="C37" s="205">
        <v>344</v>
      </c>
      <c r="D37" s="206">
        <v>1.6909532371869318</v>
      </c>
      <c r="E37" s="207">
        <v>-22</v>
      </c>
      <c r="F37" s="208">
        <v>54.994248441256985</v>
      </c>
      <c r="H37" s="199"/>
      <c r="I37" s="125"/>
      <c r="K37" s="200"/>
    </row>
    <row r="38" spans="1:11">
      <c r="A38" s="216">
        <v>43467</v>
      </c>
      <c r="B38" s="194">
        <v>12</v>
      </c>
      <c r="C38" s="205">
        <v>359</v>
      </c>
      <c r="D38" s="206">
        <v>1.3984482151204247</v>
      </c>
      <c r="E38" s="207">
        <v>-22</v>
      </c>
      <c r="F38" s="208">
        <v>54.769831711582455</v>
      </c>
      <c r="H38" s="199"/>
      <c r="I38" s="125"/>
      <c r="K38" s="200"/>
    </row>
    <row r="39" spans="1:11">
      <c r="A39" s="216">
        <v>43467</v>
      </c>
      <c r="B39" s="194">
        <v>13</v>
      </c>
      <c r="C39" s="205">
        <v>14</v>
      </c>
      <c r="D39" s="206">
        <v>1.106087813789145</v>
      </c>
      <c r="E39" s="207">
        <v>-22</v>
      </c>
      <c r="F39" s="208">
        <v>54.544621680214576</v>
      </c>
      <c r="H39" s="199"/>
      <c r="I39" s="125"/>
      <c r="K39" s="200"/>
    </row>
    <row r="40" spans="1:11">
      <c r="A40" s="216">
        <v>43467</v>
      </c>
      <c r="B40" s="194">
        <v>14</v>
      </c>
      <c r="C40" s="205">
        <v>29</v>
      </c>
      <c r="D40" s="206">
        <v>0.81388274005803396</v>
      </c>
      <c r="E40" s="207">
        <v>-22</v>
      </c>
      <c r="F40" s="208">
        <v>54.318618537389227</v>
      </c>
      <c r="H40" s="199"/>
      <c r="I40" s="125"/>
      <c r="K40" s="200"/>
    </row>
    <row r="41" spans="1:11">
      <c r="A41" s="216">
        <v>43467</v>
      </c>
      <c r="B41" s="194">
        <v>15</v>
      </c>
      <c r="C41" s="205">
        <v>44</v>
      </c>
      <c r="D41" s="206">
        <v>0.52181344322661971</v>
      </c>
      <c r="E41" s="207">
        <v>-22</v>
      </c>
      <c r="F41" s="208">
        <v>54.091822479170375</v>
      </c>
      <c r="H41" s="199"/>
      <c r="I41" s="125"/>
      <c r="K41" s="200"/>
    </row>
    <row r="42" spans="1:11">
      <c r="A42" s="216">
        <v>43467</v>
      </c>
      <c r="B42" s="194">
        <v>16</v>
      </c>
      <c r="C42" s="205">
        <v>59</v>
      </c>
      <c r="D42" s="206">
        <v>0.22989062966871643</v>
      </c>
      <c r="E42" s="207">
        <v>-22</v>
      </c>
      <c r="F42" s="208">
        <v>53.864233694863017</v>
      </c>
      <c r="H42" s="199"/>
      <c r="I42" s="125"/>
      <c r="K42" s="200"/>
    </row>
    <row r="43" spans="1:11">
      <c r="A43" s="216">
        <v>43467</v>
      </c>
      <c r="B43" s="194">
        <v>17</v>
      </c>
      <c r="C43" s="205">
        <v>73</v>
      </c>
      <c r="D43" s="206">
        <v>59.938125007678309</v>
      </c>
      <c r="E43" s="207">
        <v>-22</v>
      </c>
      <c r="F43" s="208">
        <v>53.635852374555739</v>
      </c>
      <c r="H43" s="199"/>
      <c r="I43" s="125"/>
      <c r="K43" s="200"/>
    </row>
    <row r="44" spans="1:11">
      <c r="A44" s="216">
        <v>43467</v>
      </c>
      <c r="B44" s="194">
        <v>18</v>
      </c>
      <c r="C44" s="205">
        <v>88</v>
      </c>
      <c r="D44" s="206">
        <v>59.64649702439857</v>
      </c>
      <c r="E44" s="207">
        <v>-22</v>
      </c>
      <c r="F44" s="208">
        <v>53.406678716768994</v>
      </c>
      <c r="H44" s="199"/>
      <c r="I44" s="125"/>
      <c r="K44" s="200"/>
    </row>
    <row r="45" spans="1:11">
      <c r="A45" s="216">
        <v>43467</v>
      </c>
      <c r="B45" s="194">
        <v>19</v>
      </c>
      <c r="C45" s="205">
        <v>103</v>
      </c>
      <c r="D45" s="206">
        <v>59.355017425893379</v>
      </c>
      <c r="E45" s="207">
        <v>-22</v>
      </c>
      <c r="F45" s="208">
        <v>53.176712915730349</v>
      </c>
      <c r="H45" s="199"/>
      <c r="I45" s="125"/>
      <c r="K45" s="200"/>
    </row>
    <row r="46" spans="1:11">
      <c r="A46" s="216">
        <v>43467</v>
      </c>
      <c r="B46" s="194">
        <v>20</v>
      </c>
      <c r="C46" s="205">
        <v>118</v>
      </c>
      <c r="D46" s="206">
        <v>59.063696800255912</v>
      </c>
      <c r="E46" s="207">
        <v>-22</v>
      </c>
      <c r="F46" s="208">
        <v>52.945955158767291</v>
      </c>
      <c r="H46" s="199"/>
      <c r="I46" s="125"/>
      <c r="K46" s="200"/>
    </row>
    <row r="47" spans="1:11">
      <c r="A47" s="216">
        <v>43467</v>
      </c>
      <c r="B47" s="194">
        <v>21</v>
      </c>
      <c r="C47" s="205">
        <v>133</v>
      </c>
      <c r="D47" s="206">
        <v>58.772515712888662</v>
      </c>
      <c r="E47" s="207">
        <v>-22</v>
      </c>
      <c r="F47" s="208">
        <v>52.714405649387004</v>
      </c>
      <c r="H47" s="199"/>
      <c r="I47" s="125"/>
      <c r="K47" s="200"/>
    </row>
    <row r="48" spans="1:11">
      <c r="A48" s="216">
        <v>43467</v>
      </c>
      <c r="B48" s="194">
        <v>22</v>
      </c>
      <c r="C48" s="205">
        <v>148</v>
      </c>
      <c r="D48" s="206">
        <v>58.481484848931018</v>
      </c>
      <c r="E48" s="207">
        <v>-22</v>
      </c>
      <c r="F48" s="208">
        <v>52.482064581643755</v>
      </c>
      <c r="H48" s="199"/>
      <c r="I48" s="125"/>
      <c r="K48" s="200"/>
    </row>
    <row r="49" spans="1:11">
      <c r="A49" s="216">
        <v>43467</v>
      </c>
      <c r="B49" s="194">
        <v>23</v>
      </c>
      <c r="C49" s="205">
        <v>163</v>
      </c>
      <c r="D49" s="206">
        <v>58.190614875488791</v>
      </c>
      <c r="E49" s="207">
        <v>-22</v>
      </c>
      <c r="F49" s="208">
        <v>52.248932150316776</v>
      </c>
      <c r="H49" s="199"/>
      <c r="I49" s="125"/>
      <c r="K49" s="200"/>
    </row>
    <row r="50" spans="1:11">
      <c r="A50" s="216">
        <v>43468</v>
      </c>
      <c r="B50" s="194">
        <v>0</v>
      </c>
      <c r="C50" s="205">
        <v>178</v>
      </c>
      <c r="D50" s="206">
        <v>57.899886258072115</v>
      </c>
      <c r="E50" s="207">
        <v>-22</v>
      </c>
      <c r="F50" s="208">
        <v>52.015008558821805</v>
      </c>
      <c r="H50" s="199"/>
      <c r="I50" s="125"/>
      <c r="K50" s="200"/>
    </row>
    <row r="51" spans="1:11">
      <c r="A51" s="216">
        <v>43468</v>
      </c>
      <c r="B51" s="194">
        <v>1</v>
      </c>
      <c r="C51" s="205">
        <v>193</v>
      </c>
      <c r="D51" s="206">
        <v>57.609309740426511</v>
      </c>
      <c r="E51" s="207">
        <v>-22</v>
      </c>
      <c r="F51" s="208">
        <v>51.780294003549159</v>
      </c>
      <c r="H51" s="199"/>
      <c r="I51" s="125"/>
      <c r="K51" s="200"/>
    </row>
    <row r="52" spans="1:11">
      <c r="A52" s="216">
        <v>43468</v>
      </c>
      <c r="B52" s="194">
        <v>2</v>
      </c>
      <c r="C52" s="205">
        <v>208</v>
      </c>
      <c r="D52" s="206">
        <v>57.31889590934486</v>
      </c>
      <c r="E52" s="207">
        <v>-22</v>
      </c>
      <c r="F52" s="208">
        <v>51.544788684287184</v>
      </c>
      <c r="H52" s="199"/>
      <c r="I52" s="125"/>
      <c r="K52" s="200"/>
    </row>
    <row r="53" spans="1:11">
      <c r="A53" s="216">
        <v>43468</v>
      </c>
      <c r="B53" s="194">
        <v>3</v>
      </c>
      <c r="C53" s="205">
        <v>223</v>
      </c>
      <c r="D53" s="206">
        <v>57.02862532718143</v>
      </c>
      <c r="E53" s="207">
        <v>-22</v>
      </c>
      <c r="F53" s="208">
        <v>51.30849280162721</v>
      </c>
      <c r="H53" s="199"/>
      <c r="I53" s="125"/>
      <c r="K53" s="200"/>
    </row>
    <row r="54" spans="1:11">
      <c r="A54" s="216">
        <v>43468</v>
      </c>
      <c r="B54" s="194">
        <v>4</v>
      </c>
      <c r="C54" s="205">
        <v>238</v>
      </c>
      <c r="D54" s="206">
        <v>56.738508698231271</v>
      </c>
      <c r="E54" s="207">
        <v>-22</v>
      </c>
      <c r="F54" s="208">
        <v>51.071406556937546</v>
      </c>
      <c r="H54" s="199"/>
      <c r="I54" s="125"/>
      <c r="K54" s="200"/>
    </row>
    <row r="55" spans="1:11">
      <c r="A55" s="216">
        <v>43468</v>
      </c>
      <c r="B55" s="194">
        <v>5</v>
      </c>
      <c r="C55" s="205">
        <v>253</v>
      </c>
      <c r="D55" s="206">
        <v>56.448556607668934</v>
      </c>
      <c r="E55" s="207">
        <v>-22</v>
      </c>
      <c r="F55" s="208">
        <v>50.833530149731132</v>
      </c>
      <c r="H55" s="199"/>
      <c r="I55" s="125"/>
      <c r="K55" s="200"/>
    </row>
    <row r="56" spans="1:11">
      <c r="A56" s="216">
        <v>43468</v>
      </c>
      <c r="B56" s="194">
        <v>6</v>
      </c>
      <c r="C56" s="205">
        <v>268</v>
      </c>
      <c r="D56" s="206">
        <v>56.158749656707414</v>
      </c>
      <c r="E56" s="207">
        <v>-22</v>
      </c>
      <c r="F56" s="208">
        <v>50.594863788276996</v>
      </c>
      <c r="H56" s="199"/>
      <c r="I56" s="125"/>
      <c r="K56" s="200"/>
    </row>
    <row r="57" spans="1:11">
      <c r="A57" s="216">
        <v>43468</v>
      </c>
      <c r="B57" s="194">
        <v>7</v>
      </c>
      <c r="C57" s="205">
        <v>283</v>
      </c>
      <c r="D57" s="206">
        <v>55.869098430033546</v>
      </c>
      <c r="E57" s="207">
        <v>-22</v>
      </c>
      <c r="F57" s="208">
        <v>50.4</v>
      </c>
      <c r="H57" s="199"/>
      <c r="I57" s="125"/>
      <c r="K57" s="200"/>
    </row>
    <row r="58" spans="1:11">
      <c r="A58" s="216">
        <v>43468</v>
      </c>
      <c r="B58" s="194">
        <v>8</v>
      </c>
      <c r="C58" s="205">
        <v>298</v>
      </c>
      <c r="D58" s="206">
        <v>55.579613629686264</v>
      </c>
      <c r="E58" s="207">
        <v>-22</v>
      </c>
      <c r="F58" s="208">
        <v>50.115162007833192</v>
      </c>
      <c r="H58" s="199"/>
      <c r="I58" s="125"/>
      <c r="K58" s="200"/>
    </row>
    <row r="59" spans="1:11">
      <c r="A59" s="216">
        <v>43468</v>
      </c>
      <c r="B59" s="194">
        <v>9</v>
      </c>
      <c r="C59" s="205">
        <v>313</v>
      </c>
      <c r="D59" s="206">
        <v>55.290275816246321</v>
      </c>
      <c r="E59" s="207">
        <v>-22</v>
      </c>
      <c r="F59" s="208">
        <v>49.874127004099407</v>
      </c>
      <c r="H59" s="199"/>
      <c r="I59" s="125"/>
      <c r="K59" s="200"/>
    </row>
    <row r="60" spans="1:11">
      <c r="A60" s="216">
        <v>43468</v>
      </c>
      <c r="B60" s="194">
        <v>10</v>
      </c>
      <c r="C60" s="205">
        <v>328</v>
      </c>
      <c r="D60" s="206">
        <v>55.001095573438761</v>
      </c>
      <c r="E60" s="207">
        <v>-22</v>
      </c>
      <c r="F60" s="208">
        <v>49.632302860558681</v>
      </c>
      <c r="H60" s="199"/>
      <c r="I60" s="125"/>
      <c r="K60" s="200"/>
    </row>
    <row r="61" spans="1:11">
      <c r="A61" s="216">
        <v>43468</v>
      </c>
      <c r="B61" s="194">
        <v>11</v>
      </c>
      <c r="C61" s="205">
        <v>343</v>
      </c>
      <c r="D61" s="206">
        <v>54.712083602170196</v>
      </c>
      <c r="E61" s="207">
        <v>-22</v>
      </c>
      <c r="F61" s="208">
        <v>49.389689784109621</v>
      </c>
      <c r="H61" s="199"/>
      <c r="I61" s="125"/>
      <c r="K61" s="200"/>
    </row>
    <row r="62" spans="1:11">
      <c r="A62" s="216">
        <v>43468</v>
      </c>
      <c r="B62" s="194">
        <v>12</v>
      </c>
      <c r="C62" s="205">
        <v>358</v>
      </c>
      <c r="D62" s="206">
        <v>54.423220461172832</v>
      </c>
      <c r="E62" s="207">
        <v>-22</v>
      </c>
      <c r="F62" s="208">
        <v>49.14628798787902</v>
      </c>
      <c r="H62" s="199"/>
      <c r="I62" s="125"/>
      <c r="K62" s="200"/>
    </row>
    <row r="63" spans="1:11">
      <c r="A63" s="216">
        <v>43468</v>
      </c>
      <c r="B63" s="194">
        <v>13</v>
      </c>
      <c r="C63" s="205">
        <v>13</v>
      </c>
      <c r="D63" s="206">
        <v>54.134516752769741</v>
      </c>
      <c r="E63" s="207">
        <v>-22</v>
      </c>
      <c r="F63" s="208">
        <v>48.902097677672387</v>
      </c>
      <c r="H63" s="199"/>
      <c r="I63" s="125"/>
      <c r="K63" s="200"/>
    </row>
    <row r="64" spans="1:11">
      <c r="A64" s="216">
        <v>43468</v>
      </c>
      <c r="B64" s="194">
        <v>14</v>
      </c>
      <c r="C64" s="205">
        <v>28</v>
      </c>
      <c r="D64" s="206">
        <v>53.845983157175397</v>
      </c>
      <c r="E64" s="207">
        <v>-22</v>
      </c>
      <c r="F64" s="208">
        <v>48.657119060029359</v>
      </c>
      <c r="H64" s="199"/>
      <c r="I64" s="125"/>
      <c r="K64" s="200"/>
    </row>
    <row r="65" spans="1:11">
      <c r="A65" s="216">
        <v>43468</v>
      </c>
      <c r="B65" s="194">
        <v>15</v>
      </c>
      <c r="C65" s="205">
        <v>43</v>
      </c>
      <c r="D65" s="206">
        <v>53.557600192508517</v>
      </c>
      <c r="E65" s="207">
        <v>-22</v>
      </c>
      <c r="F65" s="208">
        <v>48.411352350531303</v>
      </c>
      <c r="H65" s="199"/>
      <c r="I65" s="125"/>
      <c r="K65" s="200"/>
    </row>
    <row r="66" spans="1:11">
      <c r="A66" s="216">
        <v>43468</v>
      </c>
      <c r="B66" s="194">
        <v>16</v>
      </c>
      <c r="C66" s="205">
        <v>58</v>
      </c>
      <c r="D66" s="206">
        <v>53.269378498769129</v>
      </c>
      <c r="E66" s="207">
        <v>-22</v>
      </c>
      <c r="F66" s="208">
        <v>48.164797760042717</v>
      </c>
      <c r="H66" s="199"/>
      <c r="I66" s="125"/>
      <c r="K66" s="200"/>
    </row>
    <row r="67" spans="1:11">
      <c r="A67" s="216">
        <v>43468</v>
      </c>
      <c r="B67" s="194">
        <v>17</v>
      </c>
      <c r="C67" s="205">
        <v>73</v>
      </c>
      <c r="D67" s="206">
        <v>52.981328773746554</v>
      </c>
      <c r="E67" s="207">
        <v>-22</v>
      </c>
      <c r="F67" s="208">
        <v>47.917455491955252</v>
      </c>
      <c r="H67" s="199"/>
      <c r="I67" s="125"/>
      <c r="K67" s="200"/>
    </row>
    <row r="68" spans="1:11">
      <c r="A68" s="216">
        <v>43468</v>
      </c>
      <c r="B68" s="194">
        <v>18</v>
      </c>
      <c r="C68" s="205">
        <v>88</v>
      </c>
      <c r="D68" s="206">
        <v>52.693431515575071</v>
      </c>
      <c r="E68" s="207">
        <v>-22</v>
      </c>
      <c r="F68" s="208">
        <v>47.669325767000075</v>
      </c>
      <c r="H68" s="199"/>
      <c r="I68" s="125"/>
      <c r="K68" s="200"/>
    </row>
    <row r="69" spans="1:11">
      <c r="A69" s="216">
        <v>43468</v>
      </c>
      <c r="B69" s="194">
        <v>19</v>
      </c>
      <c r="C69" s="205">
        <v>103</v>
      </c>
      <c r="D69" s="206">
        <v>52.405697361825503</v>
      </c>
      <c r="E69" s="207">
        <v>-22</v>
      </c>
      <c r="F69" s="208">
        <v>47.420408795628362</v>
      </c>
      <c r="H69" s="199"/>
      <c r="I69" s="125"/>
      <c r="K69" s="200"/>
    </row>
    <row r="70" spans="1:11">
      <c r="A70" s="216">
        <v>43468</v>
      </c>
      <c r="B70" s="194">
        <v>20</v>
      </c>
      <c r="C70" s="205">
        <v>118</v>
      </c>
      <c r="D70" s="206">
        <v>52.118137029623597</v>
      </c>
      <c r="E70" s="207">
        <v>-22</v>
      </c>
      <c r="F70" s="208">
        <v>47.170704789091928</v>
      </c>
      <c r="H70" s="199"/>
      <c r="I70" s="125"/>
      <c r="K70" s="200"/>
    </row>
    <row r="71" spans="1:11">
      <c r="A71" s="216">
        <v>43468</v>
      </c>
      <c r="B71" s="194">
        <v>21</v>
      </c>
      <c r="C71" s="205">
        <v>133</v>
      </c>
      <c r="D71" s="206">
        <v>51.830730955458648</v>
      </c>
      <c r="E71" s="207">
        <v>-22</v>
      </c>
      <c r="F71" s="208">
        <v>46.920213967749334</v>
      </c>
      <c r="H71" s="199"/>
      <c r="I71" s="125"/>
      <c r="K71" s="200"/>
    </row>
    <row r="72" spans="1:11">
      <c r="A72" s="216">
        <v>43468</v>
      </c>
      <c r="B72" s="194">
        <v>22</v>
      </c>
      <c r="C72" s="205">
        <v>148</v>
      </c>
      <c r="D72" s="206">
        <v>51.54348983467969</v>
      </c>
      <c r="E72" s="207">
        <v>-22</v>
      </c>
      <c r="F72" s="208">
        <v>46.668936544418287</v>
      </c>
      <c r="H72" s="199"/>
      <c r="I72" s="125"/>
      <c r="K72" s="200"/>
    </row>
    <row r="73" spans="1:11">
      <c r="A73" s="216">
        <v>43468</v>
      </c>
      <c r="B73" s="194">
        <v>23</v>
      </c>
      <c r="C73" s="205">
        <v>163</v>
      </c>
      <c r="D73" s="206">
        <v>51.256424363201063</v>
      </c>
      <c r="E73" s="207">
        <v>-22</v>
      </c>
      <c r="F73" s="208">
        <v>46.416872735453509</v>
      </c>
      <c r="H73" s="199"/>
      <c r="I73" s="125"/>
      <c r="K73" s="200"/>
    </row>
    <row r="74" spans="1:11">
      <c r="A74" s="216">
        <v>43469</v>
      </c>
      <c r="B74" s="194">
        <v>0</v>
      </c>
      <c r="C74" s="205">
        <v>178</v>
      </c>
      <c r="D74" s="206">
        <v>50.969514975685684</v>
      </c>
      <c r="E74" s="207">
        <v>-22</v>
      </c>
      <c r="F74" s="208">
        <v>46.164022758027201</v>
      </c>
      <c r="H74" s="199"/>
      <c r="I74" s="125"/>
      <c r="K74" s="200"/>
    </row>
    <row r="75" spans="1:11">
      <c r="A75" s="216">
        <v>43469</v>
      </c>
      <c r="B75" s="194">
        <v>1</v>
      </c>
      <c r="C75" s="205">
        <v>193</v>
      </c>
      <c r="D75" s="206">
        <v>50.682772367052848</v>
      </c>
      <c r="E75" s="207">
        <v>-22</v>
      </c>
      <c r="F75" s="208">
        <v>45.910386830065733</v>
      </c>
      <c r="H75" s="199"/>
      <c r="I75" s="125"/>
      <c r="K75" s="200"/>
    </row>
    <row r="76" spans="1:11">
      <c r="A76" s="216">
        <v>43469</v>
      </c>
      <c r="B76" s="194">
        <v>2</v>
      </c>
      <c r="C76" s="205">
        <v>208</v>
      </c>
      <c r="D76" s="206">
        <v>50.396207249868326</v>
      </c>
      <c r="E76" s="207">
        <v>-22</v>
      </c>
      <c r="F76" s="208">
        <v>45.655965167453374</v>
      </c>
      <c r="H76" s="199"/>
      <c r="I76" s="125"/>
      <c r="K76" s="200"/>
    </row>
    <row r="77" spans="1:11">
      <c r="A77" s="216">
        <v>43469</v>
      </c>
      <c r="B77" s="194">
        <v>3</v>
      </c>
      <c r="C77" s="205">
        <v>223</v>
      </c>
      <c r="D77" s="206">
        <v>50.109800018785222</v>
      </c>
      <c r="E77" s="207">
        <v>-22</v>
      </c>
      <c r="F77" s="208">
        <v>45.400757995368082</v>
      </c>
      <c r="H77" s="199"/>
      <c r="I77" s="125"/>
      <c r="K77" s="200"/>
    </row>
    <row r="78" spans="1:11">
      <c r="A78" s="216">
        <v>43469</v>
      </c>
      <c r="B78" s="194">
        <v>4</v>
      </c>
      <c r="C78" s="205">
        <v>238</v>
      </c>
      <c r="D78" s="206">
        <v>49.823561405018495</v>
      </c>
      <c r="E78" s="207">
        <v>-22</v>
      </c>
      <c r="F78" s="208">
        <v>45.144765531267268</v>
      </c>
      <c r="H78" s="199"/>
      <c r="I78" s="125"/>
      <c r="K78" s="200"/>
    </row>
    <row r="79" spans="1:11">
      <c r="A79" s="216">
        <v>43469</v>
      </c>
      <c r="B79" s="194">
        <v>5</v>
      </c>
      <c r="C79" s="205">
        <v>253</v>
      </c>
      <c r="D79" s="206">
        <v>49.537502042183519</v>
      </c>
      <c r="E79" s="207">
        <v>-22</v>
      </c>
      <c r="F79" s="208">
        <v>44.88798799332244</v>
      </c>
      <c r="H79" s="199"/>
      <c r="I79" s="125"/>
      <c r="K79" s="200"/>
    </row>
    <row r="80" spans="1:11">
      <c r="A80" s="216">
        <v>43469</v>
      </c>
      <c r="B80" s="194">
        <v>6</v>
      </c>
      <c r="C80" s="205">
        <v>268</v>
      </c>
      <c r="D80" s="206">
        <v>49.251602419703886</v>
      </c>
      <c r="E80" s="207">
        <v>-22</v>
      </c>
      <c r="F80" s="208">
        <v>44.630425612011422</v>
      </c>
      <c r="H80" s="199"/>
      <c r="I80" s="125"/>
      <c r="K80" s="200"/>
    </row>
    <row r="81" spans="1:11">
      <c r="A81" s="216">
        <v>43469</v>
      </c>
      <c r="B81" s="194">
        <v>7</v>
      </c>
      <c r="C81" s="205">
        <v>283</v>
      </c>
      <c r="D81" s="206">
        <v>48.965873249737797</v>
      </c>
      <c r="E81" s="207">
        <v>-22</v>
      </c>
      <c r="F81" s="208">
        <v>44.4</v>
      </c>
      <c r="H81" s="199"/>
      <c r="I81" s="125"/>
      <c r="K81" s="200"/>
    </row>
    <row r="82" spans="1:11">
      <c r="A82" s="216">
        <v>43469</v>
      </c>
      <c r="B82" s="194">
        <v>8</v>
      </c>
      <c r="C82" s="205">
        <v>298</v>
      </c>
      <c r="D82" s="206">
        <v>48.680325103263158</v>
      </c>
      <c r="E82" s="207">
        <v>-22</v>
      </c>
      <c r="F82" s="208">
        <v>44.11294718465065</v>
      </c>
      <c r="H82" s="199"/>
      <c r="I82" s="125"/>
      <c r="K82" s="200"/>
    </row>
    <row r="83" spans="1:11">
      <c r="A83" s="216">
        <v>43469</v>
      </c>
      <c r="B83" s="194">
        <v>9</v>
      </c>
      <c r="C83" s="205">
        <v>313</v>
      </c>
      <c r="D83" s="206">
        <v>48.394938527903832</v>
      </c>
      <c r="E83" s="207">
        <v>-22</v>
      </c>
      <c r="F83" s="208">
        <v>43.853031591945779</v>
      </c>
      <c r="H83" s="199"/>
      <c r="I83" s="125"/>
      <c r="K83" s="200"/>
    </row>
    <row r="84" spans="1:11">
      <c r="A84" s="216">
        <v>43469</v>
      </c>
      <c r="B84" s="194">
        <v>10</v>
      </c>
      <c r="C84" s="205">
        <v>328</v>
      </c>
      <c r="D84" s="206">
        <v>48.10972421343422</v>
      </c>
      <c r="E84" s="207">
        <v>-22</v>
      </c>
      <c r="F84" s="208">
        <v>43.592332045265891</v>
      </c>
      <c r="H84" s="199"/>
      <c r="I84" s="125"/>
      <c r="K84" s="200"/>
    </row>
    <row r="85" spans="1:11">
      <c r="A85" s="216">
        <v>43469</v>
      </c>
      <c r="B85" s="194">
        <v>11</v>
      </c>
      <c r="C85" s="205">
        <v>343</v>
      </c>
      <c r="D85" s="206">
        <v>47.824692729517437</v>
      </c>
      <c r="E85" s="207">
        <v>-22</v>
      </c>
      <c r="F85" s="208">
        <v>43.330848767428165</v>
      </c>
      <c r="H85" s="199"/>
      <c r="I85" s="125"/>
      <c r="K85" s="200"/>
    </row>
    <row r="86" spans="1:11">
      <c r="A86" s="216">
        <v>43469</v>
      </c>
      <c r="B86" s="194">
        <v>12</v>
      </c>
      <c r="C86" s="205">
        <v>358</v>
      </c>
      <c r="D86" s="206">
        <v>47.539824621894695</v>
      </c>
      <c r="E86" s="207">
        <v>-22</v>
      </c>
      <c r="F86" s="208">
        <v>43.068581990762809</v>
      </c>
      <c r="H86" s="199"/>
      <c r="I86" s="125"/>
      <c r="K86" s="200"/>
    </row>
    <row r="87" spans="1:11">
      <c r="A87" s="216">
        <v>43469</v>
      </c>
      <c r="B87" s="194">
        <v>13</v>
      </c>
      <c r="C87" s="205">
        <v>13</v>
      </c>
      <c r="D87" s="206">
        <v>47.255130578369062</v>
      </c>
      <c r="E87" s="207">
        <v>-22</v>
      </c>
      <c r="F87" s="208">
        <v>42.805531942581752</v>
      </c>
      <c r="H87" s="199"/>
      <c r="I87" s="125"/>
      <c r="K87" s="200"/>
    </row>
    <row r="88" spans="1:11">
      <c r="A88" s="216">
        <v>43469</v>
      </c>
      <c r="B88" s="194">
        <v>14</v>
      </c>
      <c r="C88" s="205">
        <v>28</v>
      </c>
      <c r="D88" s="206">
        <v>46.970621166059345</v>
      </c>
      <c r="E88" s="207">
        <v>-22</v>
      </c>
      <c r="F88" s="208">
        <v>42.541698842099933</v>
      </c>
      <c r="H88" s="199"/>
      <c r="I88" s="125"/>
      <c r="K88" s="200"/>
    </row>
    <row r="89" spans="1:11">
      <c r="A89" s="216">
        <v>43469</v>
      </c>
      <c r="B89" s="194">
        <v>15</v>
      </c>
      <c r="C89" s="205">
        <v>43</v>
      </c>
      <c r="D89" s="206">
        <v>46.686276969816163</v>
      </c>
      <c r="E89" s="207">
        <v>-22</v>
      </c>
      <c r="F89" s="208">
        <v>42.277082926970024</v>
      </c>
      <c r="H89" s="199"/>
      <c r="I89" s="125"/>
      <c r="K89" s="200"/>
    </row>
    <row r="90" spans="1:11">
      <c r="A90" s="216">
        <v>43469</v>
      </c>
      <c r="B90" s="194">
        <v>16</v>
      </c>
      <c r="C90" s="205">
        <v>58</v>
      </c>
      <c r="D90" s="206">
        <v>46.40210857506986</v>
      </c>
      <c r="E90" s="207">
        <v>-22</v>
      </c>
      <c r="F90" s="208">
        <v>42.011684423840592</v>
      </c>
      <c r="H90" s="199"/>
      <c r="I90" s="125"/>
      <c r="K90" s="200"/>
    </row>
    <row r="91" spans="1:11">
      <c r="A91" s="216">
        <v>43469</v>
      </c>
      <c r="B91" s="194">
        <v>17</v>
      </c>
      <c r="C91" s="205">
        <v>73</v>
      </c>
      <c r="D91" s="206">
        <v>46.118126647062354</v>
      </c>
      <c r="E91" s="207">
        <v>-22</v>
      </c>
      <c r="F91" s="208">
        <v>41.745503560102435</v>
      </c>
      <c r="H91" s="199"/>
      <c r="I91" s="125"/>
      <c r="K91" s="200"/>
    </row>
    <row r="92" spans="1:11">
      <c r="A92" s="216">
        <v>43469</v>
      </c>
      <c r="B92" s="194">
        <v>18</v>
      </c>
      <c r="C92" s="205">
        <v>88</v>
      </c>
      <c r="D92" s="206">
        <v>45.834311687981426</v>
      </c>
      <c r="E92" s="207">
        <v>-22</v>
      </c>
      <c r="F92" s="208">
        <v>41.478540572823945</v>
      </c>
      <c r="H92" s="199"/>
      <c r="I92" s="125"/>
      <c r="K92" s="200"/>
    </row>
    <row r="93" spans="1:11">
      <c r="A93" s="216">
        <v>43469</v>
      </c>
      <c r="B93" s="194">
        <v>19</v>
      </c>
      <c r="C93" s="205">
        <v>103</v>
      </c>
      <c r="D93" s="206">
        <v>45.550674322348925</v>
      </c>
      <c r="E93" s="207">
        <v>-22</v>
      </c>
      <c r="F93" s="208">
        <v>41.210795690953503</v>
      </c>
      <c r="H93" s="199"/>
      <c r="I93" s="125"/>
      <c r="K93" s="200"/>
    </row>
    <row r="94" spans="1:11">
      <c r="A94" s="216">
        <v>43469</v>
      </c>
      <c r="B94" s="194">
        <v>20</v>
      </c>
      <c r="C94" s="205">
        <v>118</v>
      </c>
      <c r="D94" s="206">
        <v>45.267225232059047</v>
      </c>
      <c r="E94" s="207">
        <v>-22</v>
      </c>
      <c r="F94" s="208">
        <v>40.942269147142767</v>
      </c>
      <c r="H94" s="199"/>
      <c r="I94" s="125"/>
      <c r="K94" s="200"/>
    </row>
    <row r="95" spans="1:11">
      <c r="A95" s="216">
        <v>43469</v>
      </c>
      <c r="B95" s="194">
        <v>21</v>
      </c>
      <c r="C95" s="205">
        <v>133</v>
      </c>
      <c r="D95" s="206">
        <v>44.9839448983073</v>
      </c>
      <c r="E95" s="207">
        <v>-22</v>
      </c>
      <c r="F95" s="208">
        <v>40.67296117483977</v>
      </c>
      <c r="H95" s="199"/>
      <c r="I95" s="125"/>
      <c r="K95" s="200"/>
    </row>
    <row r="96" spans="1:11">
      <c r="A96" s="216">
        <v>43469</v>
      </c>
      <c r="B96" s="194">
        <v>22</v>
      </c>
      <c r="C96" s="205">
        <v>148</v>
      </c>
      <c r="D96" s="206">
        <v>44.700843942210895</v>
      </c>
      <c r="E96" s="207">
        <v>-22</v>
      </c>
      <c r="F96" s="208">
        <v>40.402872008233928</v>
      </c>
      <c r="H96" s="199"/>
      <c r="I96" s="125"/>
      <c r="K96" s="200"/>
    </row>
    <row r="97" spans="1:11">
      <c r="A97" s="216">
        <v>43469</v>
      </c>
      <c r="B97" s="194">
        <v>23</v>
      </c>
      <c r="C97" s="205">
        <v>163</v>
      </c>
      <c r="D97" s="206">
        <v>44.417933045069731</v>
      </c>
      <c r="E97" s="207">
        <v>-22</v>
      </c>
      <c r="F97" s="208">
        <v>40.132001879271115</v>
      </c>
      <c r="H97" s="199"/>
      <c r="I97" s="125"/>
      <c r="K97" s="200"/>
    </row>
    <row r="98" spans="1:11">
      <c r="A98" s="216">
        <v>43470</v>
      </c>
      <c r="B98" s="194">
        <v>0</v>
      </c>
      <c r="C98" s="205">
        <v>178</v>
      </c>
      <c r="D98" s="206">
        <v>44.135192684965432</v>
      </c>
      <c r="E98" s="207">
        <v>-22</v>
      </c>
      <c r="F98" s="208">
        <v>39.860351029720817</v>
      </c>
      <c r="H98" s="199"/>
      <c r="I98" s="125"/>
      <c r="K98" s="200"/>
    </row>
    <row r="99" spans="1:11">
      <c r="A99" s="216">
        <v>43470</v>
      </c>
      <c r="B99" s="194">
        <v>1</v>
      </c>
      <c r="C99" s="205">
        <v>193</v>
      </c>
      <c r="D99" s="206">
        <v>43.852633481575936</v>
      </c>
      <c r="E99" s="207">
        <v>-22</v>
      </c>
      <c r="F99" s="208">
        <v>39.587919693063469</v>
      </c>
      <c r="H99" s="199"/>
      <c r="I99" s="125"/>
      <c r="K99" s="200"/>
    </row>
    <row r="100" spans="1:11">
      <c r="A100" s="216">
        <v>43470</v>
      </c>
      <c r="B100" s="194">
        <v>2</v>
      </c>
      <c r="C100" s="205">
        <v>208</v>
      </c>
      <c r="D100" s="206">
        <v>43.570266112828904</v>
      </c>
      <c r="E100" s="207">
        <v>-22</v>
      </c>
      <c r="F100" s="208">
        <v>39.314708103489338</v>
      </c>
      <c r="H100" s="199"/>
      <c r="I100" s="125"/>
      <c r="K100" s="200"/>
    </row>
    <row r="101" spans="1:11">
      <c r="A101" s="216">
        <v>43470</v>
      </c>
      <c r="B101" s="194">
        <v>3</v>
      </c>
      <c r="C101" s="205">
        <v>223</v>
      </c>
      <c r="D101" s="206">
        <v>43.288071055683872</v>
      </c>
      <c r="E101" s="207">
        <v>-22</v>
      </c>
      <c r="F101" s="208">
        <v>39.040716508184161</v>
      </c>
      <c r="H101" s="199"/>
      <c r="I101" s="125"/>
      <c r="K101" s="200"/>
    </row>
    <row r="102" spans="1:11">
      <c r="A102" s="216">
        <v>43470</v>
      </c>
      <c r="B102" s="194">
        <v>4</v>
      </c>
      <c r="C102" s="205">
        <v>238</v>
      </c>
      <c r="D102" s="206">
        <v>43.0060589665527</v>
      </c>
      <c r="E102" s="207">
        <v>-22</v>
      </c>
      <c r="F102" s="208">
        <v>38.765945136749878</v>
      </c>
      <c r="H102" s="199"/>
      <c r="I102" s="125"/>
      <c r="K102" s="200"/>
    </row>
    <row r="103" spans="1:11">
      <c r="A103" s="216">
        <v>43470</v>
      </c>
      <c r="B103" s="194">
        <v>5</v>
      </c>
      <c r="C103" s="205">
        <v>253</v>
      </c>
      <c r="D103" s="206">
        <v>42.72424042292073</v>
      </c>
      <c r="E103" s="207">
        <v>-22</v>
      </c>
      <c r="F103" s="208">
        <v>38.490394228697085</v>
      </c>
      <c r="H103" s="199"/>
      <c r="I103" s="125"/>
      <c r="K103" s="200"/>
    </row>
    <row r="104" spans="1:11">
      <c r="A104" s="216">
        <v>43470</v>
      </c>
      <c r="B104" s="194">
        <v>6</v>
      </c>
      <c r="C104" s="205">
        <v>268</v>
      </c>
      <c r="D104" s="206">
        <v>42.44259599772704</v>
      </c>
      <c r="E104" s="207">
        <v>-22</v>
      </c>
      <c r="F104" s="208">
        <v>38.214064030471633</v>
      </c>
      <c r="H104" s="199"/>
      <c r="I104" s="125"/>
      <c r="K104" s="200"/>
    </row>
    <row r="105" spans="1:11">
      <c r="A105" s="216">
        <v>43470</v>
      </c>
      <c r="B105" s="194">
        <v>7</v>
      </c>
      <c r="C105" s="205">
        <v>283</v>
      </c>
      <c r="D105" s="206">
        <v>42.161136246825208</v>
      </c>
      <c r="E105" s="207">
        <v>-22</v>
      </c>
      <c r="F105" s="208">
        <v>38</v>
      </c>
      <c r="H105" s="199"/>
      <c r="I105" s="125"/>
      <c r="K105" s="200"/>
    </row>
    <row r="106" spans="1:11">
      <c r="A106" s="216">
        <v>43470</v>
      </c>
      <c r="B106" s="194">
        <v>8</v>
      </c>
      <c r="C106" s="205">
        <v>298</v>
      </c>
      <c r="D106" s="206">
        <v>41.87987186424948</v>
      </c>
      <c r="E106" s="207">
        <v>-22</v>
      </c>
      <c r="F106" s="208">
        <v>37.659066716093932</v>
      </c>
      <c r="H106" s="199"/>
      <c r="I106" s="125"/>
      <c r="K106" s="200"/>
    </row>
    <row r="107" spans="1:11">
      <c r="A107" s="216">
        <v>43470</v>
      </c>
      <c r="B107" s="194">
        <v>9</v>
      </c>
      <c r="C107" s="205">
        <v>313</v>
      </c>
      <c r="D107" s="206">
        <v>41.598783320516759</v>
      </c>
      <c r="E107" s="207">
        <v>-22</v>
      </c>
      <c r="F107" s="208">
        <v>37.380400087398797</v>
      </c>
      <c r="H107" s="199"/>
      <c r="I107" s="125"/>
      <c r="K107" s="200"/>
    </row>
    <row r="108" spans="1:11">
      <c r="A108" s="216">
        <v>43470</v>
      </c>
      <c r="B108" s="194">
        <v>10</v>
      </c>
      <c r="C108" s="205">
        <v>328</v>
      </c>
      <c r="D108" s="206">
        <v>41.317881229992963</v>
      </c>
      <c r="E108" s="207">
        <v>-22</v>
      </c>
      <c r="F108" s="208">
        <v>37.100955137296125</v>
      </c>
      <c r="H108" s="199"/>
      <c r="I108" s="125"/>
      <c r="K108" s="200"/>
    </row>
    <row r="109" spans="1:11">
      <c r="A109" s="216">
        <v>43470</v>
      </c>
      <c r="B109" s="194">
        <v>11</v>
      </c>
      <c r="C109" s="205">
        <v>343</v>
      </c>
      <c r="D109" s="206">
        <v>41.037176262803996</v>
      </c>
      <c r="E109" s="207">
        <v>-22</v>
      </c>
      <c r="F109" s="208">
        <v>36.820732100455587</v>
      </c>
      <c r="H109" s="199"/>
      <c r="I109" s="125"/>
      <c r="K109" s="200"/>
    </row>
    <row r="110" spans="1:11">
      <c r="A110" s="216">
        <v>43470</v>
      </c>
      <c r="B110" s="194">
        <v>12</v>
      </c>
      <c r="C110" s="205">
        <v>358</v>
      </c>
      <c r="D110" s="206">
        <v>40.756648889077951</v>
      </c>
      <c r="E110" s="207">
        <v>-22</v>
      </c>
      <c r="F110" s="208">
        <v>36.539731231070647</v>
      </c>
      <c r="H110" s="199"/>
      <c r="I110" s="125"/>
      <c r="K110" s="200"/>
    </row>
    <row r="111" spans="1:11">
      <c r="A111" s="216">
        <v>43470</v>
      </c>
      <c r="B111" s="194">
        <v>13</v>
      </c>
      <c r="C111" s="205">
        <v>13</v>
      </c>
      <c r="D111" s="206">
        <v>40.476309719558685</v>
      </c>
      <c r="E111" s="207">
        <v>-22</v>
      </c>
      <c r="F111" s="208">
        <v>36.257952771576072</v>
      </c>
      <c r="H111" s="199"/>
      <c r="I111" s="125"/>
      <c r="K111" s="200"/>
    </row>
    <row r="112" spans="1:11">
      <c r="A112" s="216">
        <v>43470</v>
      </c>
      <c r="B112" s="194">
        <v>14</v>
      </c>
      <c r="C112" s="205">
        <v>28</v>
      </c>
      <c r="D112" s="206">
        <v>40.19616942250309</v>
      </c>
      <c r="E112" s="207">
        <v>-22</v>
      </c>
      <c r="F112" s="208">
        <v>35.975396965125412</v>
      </c>
      <c r="H112" s="199"/>
      <c r="I112" s="125"/>
      <c r="K112" s="200"/>
    </row>
    <row r="113" spans="1:11">
      <c r="A113" s="216">
        <v>43470</v>
      </c>
      <c r="B113" s="194">
        <v>15</v>
      </c>
      <c r="C113" s="205">
        <v>43</v>
      </c>
      <c r="D113" s="206">
        <v>39.916208446460359</v>
      </c>
      <c r="E113" s="207">
        <v>-22</v>
      </c>
      <c r="F113" s="208">
        <v>35.692064065072699</v>
      </c>
      <c r="H113" s="199"/>
      <c r="I113" s="125"/>
      <c r="K113" s="200"/>
    </row>
    <row r="114" spans="1:11">
      <c r="A114" s="216">
        <v>43470</v>
      </c>
      <c r="B114" s="194">
        <v>16</v>
      </c>
      <c r="C114" s="205">
        <v>58</v>
      </c>
      <c r="D114" s="206">
        <v>39.636437457088505</v>
      </c>
      <c r="E114" s="207">
        <v>-22</v>
      </c>
      <c r="F114" s="208">
        <v>35.407954316077266</v>
      </c>
      <c r="H114" s="199"/>
      <c r="I114" s="125"/>
      <c r="K114" s="200"/>
    </row>
    <row r="115" spans="1:11">
      <c r="A115" s="216">
        <v>43470</v>
      </c>
      <c r="B115" s="194">
        <v>17</v>
      </c>
      <c r="C115" s="205">
        <v>73</v>
      </c>
      <c r="D115" s="206">
        <v>39.356867063262371</v>
      </c>
      <c r="E115" s="207">
        <v>-22</v>
      </c>
      <c r="F115" s="208">
        <v>35.123067966674597</v>
      </c>
      <c r="H115" s="199"/>
      <c r="I115" s="125"/>
      <c r="K115" s="200"/>
    </row>
    <row r="116" spans="1:11">
      <c r="A116" s="216">
        <v>43470</v>
      </c>
      <c r="B116" s="194">
        <v>18</v>
      </c>
      <c r="C116" s="205">
        <v>88</v>
      </c>
      <c r="D116" s="206">
        <v>39.077477768086339</v>
      </c>
      <c r="E116" s="207">
        <v>-22</v>
      </c>
      <c r="F116" s="208">
        <v>34.837405266168417</v>
      </c>
      <c r="H116" s="199"/>
      <c r="I116" s="125"/>
      <c r="K116" s="200"/>
    </row>
    <row r="117" spans="1:11">
      <c r="A117" s="216">
        <v>43470</v>
      </c>
      <c r="B117" s="194">
        <v>19</v>
      </c>
      <c r="C117" s="205">
        <v>103</v>
      </c>
      <c r="D117" s="206">
        <v>38.79828015826206</v>
      </c>
      <c r="E117" s="207">
        <v>-22</v>
      </c>
      <c r="F117" s="208">
        <v>34.550966464579531</v>
      </c>
      <c r="H117" s="199"/>
      <c r="I117" s="125"/>
      <c r="K117" s="200"/>
    </row>
    <row r="118" spans="1:11">
      <c r="A118" s="216">
        <v>43470</v>
      </c>
      <c r="B118" s="194">
        <v>20</v>
      </c>
      <c r="C118" s="205">
        <v>118</v>
      </c>
      <c r="D118" s="206">
        <v>38.519284877876316</v>
      </c>
      <c r="E118" s="207">
        <v>-22</v>
      </c>
      <c r="F118" s="208">
        <v>34.263751809457119</v>
      </c>
      <c r="H118" s="199"/>
      <c r="I118" s="125"/>
      <c r="K118" s="200"/>
    </row>
    <row r="119" spans="1:11">
      <c r="A119" s="216">
        <v>43470</v>
      </c>
      <c r="B119" s="194">
        <v>21</v>
      </c>
      <c r="C119" s="205">
        <v>133</v>
      </c>
      <c r="D119" s="206">
        <v>38.240472388698663</v>
      </c>
      <c r="E119" s="207">
        <v>-22</v>
      </c>
      <c r="F119" s="208">
        <v>33.975761558761235</v>
      </c>
      <c r="H119" s="199"/>
      <c r="I119" s="125"/>
      <c r="K119" s="200"/>
    </row>
    <row r="120" spans="1:11">
      <c r="A120" s="216">
        <v>43470</v>
      </c>
      <c r="B120" s="194">
        <v>22</v>
      </c>
      <c r="C120" s="205">
        <v>148</v>
      </c>
      <c r="D120" s="206">
        <v>37.961853354395316</v>
      </c>
      <c r="E120" s="207">
        <v>-22</v>
      </c>
      <c r="F120" s="208">
        <v>33.686995961504422</v>
      </c>
      <c r="H120" s="199"/>
      <c r="I120" s="125"/>
      <c r="K120" s="200"/>
    </row>
    <row r="121" spans="1:11">
      <c r="A121" s="216">
        <v>43470</v>
      </c>
      <c r="B121" s="194">
        <v>23</v>
      </c>
      <c r="C121" s="205">
        <v>163</v>
      </c>
      <c r="D121" s="206">
        <v>37.68343837591317</v>
      </c>
      <c r="E121" s="207">
        <v>-22</v>
      </c>
      <c r="F121" s="208">
        <v>33.397455267454461</v>
      </c>
      <c r="H121" s="199"/>
      <c r="I121" s="125"/>
      <c r="K121" s="200"/>
    </row>
    <row r="122" spans="1:11">
      <c r="A122" s="216">
        <v>43471</v>
      </c>
      <c r="B122" s="194">
        <v>0</v>
      </c>
      <c r="C122" s="205">
        <v>178</v>
      </c>
      <c r="D122" s="206">
        <v>37.405207913697609</v>
      </c>
      <c r="E122" s="207">
        <v>-22</v>
      </c>
      <c r="F122" s="208">
        <v>33.107139740045213</v>
      </c>
      <c r="H122" s="199"/>
      <c r="I122" s="125"/>
      <c r="K122" s="200"/>
    </row>
    <row r="123" spans="1:11">
      <c r="A123" s="216">
        <v>43471</v>
      </c>
      <c r="B123" s="194">
        <v>1</v>
      </c>
      <c r="C123" s="205">
        <v>193</v>
      </c>
      <c r="D123" s="206">
        <v>37.127172627704113</v>
      </c>
      <c r="E123" s="207">
        <v>-22</v>
      </c>
      <c r="F123" s="208">
        <v>32.816049624010404</v>
      </c>
      <c r="H123" s="199"/>
      <c r="I123" s="125"/>
      <c r="K123" s="200"/>
    </row>
    <row r="124" spans="1:11">
      <c r="A124" s="216">
        <v>43471</v>
      </c>
      <c r="B124" s="194">
        <v>2</v>
      </c>
      <c r="C124" s="205">
        <v>208</v>
      </c>
      <c r="D124" s="206">
        <v>36.849343117472699</v>
      </c>
      <c r="E124" s="207">
        <v>-22</v>
      </c>
      <c r="F124" s="208">
        <v>32.524185174518081</v>
      </c>
      <c r="H124" s="199"/>
      <c r="I124" s="125"/>
      <c r="K124" s="200"/>
    </row>
    <row r="125" spans="1:11">
      <c r="A125" s="216">
        <v>43471</v>
      </c>
      <c r="B125" s="194">
        <v>3</v>
      </c>
      <c r="C125" s="205">
        <v>223</v>
      </c>
      <c r="D125" s="206">
        <v>36.571699840282008</v>
      </c>
      <c r="E125" s="207">
        <v>-22</v>
      </c>
      <c r="F125" s="208">
        <v>32.231546654011538</v>
      </c>
      <c r="H125" s="199"/>
      <c r="I125" s="125"/>
      <c r="K125" s="200"/>
    </row>
    <row r="126" spans="1:11">
      <c r="A126" s="216">
        <v>43471</v>
      </c>
      <c r="B126" s="194">
        <v>4</v>
      </c>
      <c r="C126" s="205">
        <v>238</v>
      </c>
      <c r="D126" s="206">
        <v>36.294253453188503</v>
      </c>
      <c r="E126" s="207">
        <v>-22</v>
      </c>
      <c r="F126" s="208">
        <v>31.938134315882536</v>
      </c>
      <c r="H126" s="199"/>
      <c r="I126" s="125"/>
      <c r="K126" s="200"/>
    </row>
    <row r="127" spans="1:11">
      <c r="A127" s="216">
        <v>43471</v>
      </c>
      <c r="B127" s="194">
        <v>5</v>
      </c>
      <c r="C127" s="205">
        <v>253</v>
      </c>
      <c r="D127" s="206">
        <v>36.017014554386719</v>
      </c>
      <c r="E127" s="207">
        <v>-22</v>
      </c>
      <c r="F127" s="208">
        <v>31.643948414226273</v>
      </c>
      <c r="H127" s="199"/>
      <c r="I127" s="125"/>
      <c r="K127" s="200"/>
    </row>
    <row r="128" spans="1:11">
      <c r="A128" s="216">
        <v>43471</v>
      </c>
      <c r="B128" s="194">
        <v>6</v>
      </c>
      <c r="C128" s="205">
        <v>268</v>
      </c>
      <c r="D128" s="206">
        <v>35.739963616704244</v>
      </c>
      <c r="E128" s="207">
        <v>-22</v>
      </c>
      <c r="F128" s="208">
        <v>31.34898921703126</v>
      </c>
      <c r="H128" s="199"/>
      <c r="I128" s="125"/>
      <c r="K128" s="200"/>
    </row>
    <row r="129" spans="1:11">
      <c r="A129" s="216">
        <v>43471</v>
      </c>
      <c r="B129" s="194">
        <v>7</v>
      </c>
      <c r="C129" s="205">
        <v>283</v>
      </c>
      <c r="D129" s="206">
        <v>35.463111276278596</v>
      </c>
      <c r="E129" s="207">
        <v>-22</v>
      </c>
      <c r="F129" s="208">
        <v>31.1</v>
      </c>
      <c r="H129" s="199"/>
      <c r="I129" s="125"/>
      <c r="K129" s="200"/>
    </row>
    <row r="130" spans="1:11">
      <c r="A130" s="216">
        <v>43471</v>
      </c>
      <c r="B130" s="194">
        <v>8</v>
      </c>
      <c r="C130" s="205">
        <v>298</v>
      </c>
      <c r="D130" s="206">
        <v>35.186468087904359</v>
      </c>
      <c r="E130" s="207">
        <v>-22</v>
      </c>
      <c r="F130" s="208">
        <v>30.75675194238265</v>
      </c>
      <c r="H130" s="199"/>
      <c r="I130" s="125"/>
      <c r="K130" s="200"/>
    </row>
    <row r="131" spans="1:11">
      <c r="A131" s="216">
        <v>43471</v>
      </c>
      <c r="B131" s="194">
        <v>9</v>
      </c>
      <c r="C131" s="205">
        <v>313</v>
      </c>
      <c r="D131" s="206">
        <v>34.910014602517094</v>
      </c>
      <c r="E131" s="207">
        <v>-22</v>
      </c>
      <c r="F131" s="208">
        <v>30.459474391377483</v>
      </c>
      <c r="H131" s="199"/>
      <c r="I131" s="125"/>
      <c r="K131" s="200"/>
    </row>
    <row r="132" spans="1:11">
      <c r="A132" s="216">
        <v>43471</v>
      </c>
      <c r="B132" s="194">
        <v>10</v>
      </c>
      <c r="C132" s="205">
        <v>328</v>
      </c>
      <c r="D132" s="206">
        <v>34.633761353416048</v>
      </c>
      <c r="E132" s="207">
        <v>-22</v>
      </c>
      <c r="F132" s="208">
        <v>30.161424577925686</v>
      </c>
      <c r="H132" s="199"/>
      <c r="I132" s="125"/>
      <c r="K132" s="200"/>
    </row>
    <row r="133" spans="1:11">
      <c r="A133" s="216">
        <v>43471</v>
      </c>
      <c r="B133" s="194">
        <v>11</v>
      </c>
      <c r="C133" s="205">
        <v>343</v>
      </c>
      <c r="D133" s="206">
        <v>34.357718992565651</v>
      </c>
      <c r="E133" s="207">
        <v>-22</v>
      </c>
      <c r="F133" s="208">
        <v>29.862602760387844</v>
      </c>
      <c r="H133" s="199"/>
      <c r="I133" s="125"/>
      <c r="K133" s="200"/>
    </row>
    <row r="134" spans="1:11">
      <c r="A134" s="216">
        <v>43471</v>
      </c>
      <c r="B134" s="194">
        <v>12</v>
      </c>
      <c r="C134" s="205">
        <v>358</v>
      </c>
      <c r="D134" s="206">
        <v>34.081868027303699</v>
      </c>
      <c r="E134" s="207">
        <v>-22</v>
      </c>
      <c r="F134" s="208">
        <v>29.56300920791314</v>
      </c>
      <c r="H134" s="199"/>
      <c r="I134" s="125"/>
      <c r="K134" s="200"/>
    </row>
    <row r="135" spans="1:11">
      <c r="A135" s="216">
        <v>43471</v>
      </c>
      <c r="B135" s="194">
        <v>13</v>
      </c>
      <c r="C135" s="205">
        <v>13</v>
      </c>
      <c r="D135" s="206">
        <v>33.806218989919898</v>
      </c>
      <c r="E135" s="207">
        <v>-22</v>
      </c>
      <c r="F135" s="208">
        <v>29.26264418365939</v>
      </c>
      <c r="H135" s="199"/>
      <c r="I135" s="125"/>
      <c r="K135" s="200"/>
    </row>
    <row r="136" spans="1:11">
      <c r="A136" s="216">
        <v>43471</v>
      </c>
      <c r="B136" s="194">
        <v>14</v>
      </c>
      <c r="C136" s="205">
        <v>28</v>
      </c>
      <c r="D136" s="206">
        <v>33.530782528091549</v>
      </c>
      <c r="E136" s="207">
        <v>-22</v>
      </c>
      <c r="F136" s="208">
        <v>28.961507941429758</v>
      </c>
      <c r="H136" s="199"/>
      <c r="I136" s="125"/>
      <c r="K136" s="200"/>
    </row>
    <row r="137" spans="1:11">
      <c r="A137" s="216">
        <v>43471</v>
      </c>
      <c r="B137" s="194">
        <v>15</v>
      </c>
      <c r="C137" s="205">
        <v>43</v>
      </c>
      <c r="D137" s="206">
        <v>33.255539147877471</v>
      </c>
      <c r="E137" s="207">
        <v>-22</v>
      </c>
      <c r="F137" s="208">
        <v>28.659600755898182</v>
      </c>
      <c r="H137" s="199"/>
      <c r="I137" s="125"/>
      <c r="K137" s="200"/>
    </row>
    <row r="138" spans="1:11">
      <c r="A138" s="216">
        <v>43471</v>
      </c>
      <c r="B138" s="194">
        <v>16</v>
      </c>
      <c r="C138" s="205">
        <v>58</v>
      </c>
      <c r="D138" s="206">
        <v>32.980499377805472</v>
      </c>
      <c r="E138" s="207">
        <v>-22</v>
      </c>
      <c r="F138" s="208">
        <v>28.356922888994873</v>
      </c>
      <c r="H138" s="199"/>
      <c r="I138" s="125"/>
      <c r="K138" s="200"/>
    </row>
    <row r="139" spans="1:11">
      <c r="A139" s="216">
        <v>43471</v>
      </c>
      <c r="B139" s="194">
        <v>17</v>
      </c>
      <c r="C139" s="205">
        <v>73</v>
      </c>
      <c r="D139" s="206">
        <v>32.705673903350032</v>
      </c>
      <c r="E139" s="207">
        <v>-22</v>
      </c>
      <c r="F139" s="208">
        <v>28.053474603350921</v>
      </c>
      <c r="H139" s="199"/>
      <c r="I139" s="125"/>
      <c r="K139" s="200"/>
    </row>
    <row r="140" spans="1:11">
      <c r="A140" s="216">
        <v>43471</v>
      </c>
      <c r="B140" s="194">
        <v>18</v>
      </c>
      <c r="C140" s="205">
        <v>88</v>
      </c>
      <c r="D140" s="206">
        <v>32.431043109052666</v>
      </c>
      <c r="E140" s="207">
        <v>-22</v>
      </c>
      <c r="F140" s="208">
        <v>27.749256172475114</v>
      </c>
      <c r="H140" s="199"/>
      <c r="I140" s="125"/>
      <c r="K140" s="200"/>
    </row>
    <row r="141" spans="1:11">
      <c r="A141" s="216">
        <v>43471</v>
      </c>
      <c r="B141" s="194">
        <v>19</v>
      </c>
      <c r="C141" s="205">
        <v>103</v>
      </c>
      <c r="D141" s="206">
        <v>32.156617639152785</v>
      </c>
      <c r="E141" s="207">
        <v>-22</v>
      </c>
      <c r="F141" s="208">
        <v>27.444267860402221</v>
      </c>
      <c r="H141" s="199"/>
      <c r="I141" s="125"/>
      <c r="K141" s="200"/>
    </row>
    <row r="142" spans="1:11">
      <c r="A142" s="216">
        <v>43471</v>
      </c>
      <c r="B142" s="194">
        <v>20</v>
      </c>
      <c r="C142" s="205">
        <v>118</v>
      </c>
      <c r="D142" s="206">
        <v>31.882408116969998</v>
      </c>
      <c r="E142" s="207">
        <v>-22</v>
      </c>
      <c r="F142" s="208">
        <v>27.13850993526485</v>
      </c>
      <c r="H142" s="199"/>
      <c r="I142" s="125"/>
      <c r="K142" s="200"/>
    </row>
    <row r="143" spans="1:11">
      <c r="A143" s="216">
        <v>43471</v>
      </c>
      <c r="B143" s="194">
        <v>21</v>
      </c>
      <c r="C143" s="205">
        <v>133</v>
      </c>
      <c r="D143" s="206">
        <v>31.60839500324812</v>
      </c>
      <c r="E143" s="207">
        <v>-22</v>
      </c>
      <c r="F143" s="208">
        <v>26.831982665911838</v>
      </c>
      <c r="H143" s="199"/>
      <c r="I143" s="125"/>
      <c r="K143" s="200"/>
    </row>
    <row r="144" spans="1:11">
      <c r="A144" s="216">
        <v>43471</v>
      </c>
      <c r="B144" s="194">
        <v>22</v>
      </c>
      <c r="C144" s="205">
        <v>148</v>
      </c>
      <c r="D144" s="206">
        <v>31.334588841110644</v>
      </c>
      <c r="E144" s="207">
        <v>-22</v>
      </c>
      <c r="F144" s="208">
        <v>26.52468632189418</v>
      </c>
      <c r="H144" s="199"/>
      <c r="I144" s="125"/>
      <c r="K144" s="200"/>
    </row>
    <row r="145" spans="1:11">
      <c r="A145" s="216">
        <v>43471</v>
      </c>
      <c r="B145" s="194">
        <v>23</v>
      </c>
      <c r="C145" s="205">
        <v>163</v>
      </c>
      <c r="D145" s="206">
        <v>31.061000310247664</v>
      </c>
      <c r="E145" s="207">
        <v>-22</v>
      </c>
      <c r="F145" s="208">
        <v>26.216621170020105</v>
      </c>
      <c r="H145" s="199"/>
      <c r="I145" s="125"/>
      <c r="K145" s="200"/>
    </row>
    <row r="146" spans="1:11">
      <c r="A146" s="216">
        <v>43472</v>
      </c>
      <c r="B146" s="194">
        <v>0</v>
      </c>
      <c r="C146" s="205">
        <v>178</v>
      </c>
      <c r="D146" s="206">
        <v>30.787609789916814</v>
      </c>
      <c r="E146" s="207">
        <v>-22</v>
      </c>
      <c r="F146" s="208">
        <v>25.907787488100453</v>
      </c>
      <c r="H146" s="199"/>
      <c r="I146" s="125"/>
      <c r="K146" s="200"/>
    </row>
    <row r="147" spans="1:11">
      <c r="A147" s="216">
        <v>43472</v>
      </c>
      <c r="B147" s="194">
        <v>1</v>
      </c>
      <c r="C147" s="205">
        <v>193</v>
      </c>
      <c r="D147" s="206">
        <v>30.514427918665206</v>
      </c>
      <c r="E147" s="207">
        <v>-22</v>
      </c>
      <c r="F147" s="208">
        <v>25.598185544354166</v>
      </c>
      <c r="H147" s="199"/>
      <c r="I147" s="125"/>
      <c r="K147" s="200"/>
    </row>
    <row r="148" spans="1:11">
      <c r="A148" s="216">
        <v>43472</v>
      </c>
      <c r="B148" s="194">
        <v>2</v>
      </c>
      <c r="C148" s="205">
        <v>208</v>
      </c>
      <c r="D148" s="206">
        <v>30.241465334465261</v>
      </c>
      <c r="E148" s="207">
        <v>-22</v>
      </c>
      <c r="F148" s="208">
        <v>25.287815607659709</v>
      </c>
      <c r="H148" s="199"/>
      <c r="I148" s="125"/>
      <c r="K148" s="200"/>
    </row>
    <row r="149" spans="1:11">
      <c r="A149" s="216">
        <v>43472</v>
      </c>
      <c r="B149" s="194">
        <v>3</v>
      </c>
      <c r="C149" s="205">
        <v>223</v>
      </c>
      <c r="D149" s="206">
        <v>29.968702412901393</v>
      </c>
      <c r="E149" s="207">
        <v>-22</v>
      </c>
      <c r="F149" s="208">
        <v>24.976677961464802</v>
      </c>
      <c r="H149" s="199"/>
      <c r="I149" s="125"/>
      <c r="K149" s="200"/>
    </row>
    <row r="150" spans="1:11">
      <c r="A150" s="216">
        <v>43472</v>
      </c>
      <c r="B150" s="194">
        <v>4</v>
      </c>
      <c r="C150" s="205">
        <v>238</v>
      </c>
      <c r="D150" s="206">
        <v>29.696149791570861</v>
      </c>
      <c r="E150" s="207">
        <v>-22</v>
      </c>
      <c r="F150" s="208">
        <v>24.66477286907562</v>
      </c>
      <c r="H150" s="199"/>
      <c r="I150" s="125"/>
      <c r="K150" s="200"/>
    </row>
    <row r="151" spans="1:11">
      <c r="A151" s="216">
        <v>43472</v>
      </c>
      <c r="B151" s="194">
        <v>5</v>
      </c>
      <c r="C151" s="205">
        <v>253</v>
      </c>
      <c r="D151" s="206">
        <v>29.423818103705344</v>
      </c>
      <c r="E151" s="207">
        <v>-22</v>
      </c>
      <c r="F151" s="208">
        <v>24.352100604899647</v>
      </c>
      <c r="H151" s="199"/>
      <c r="I151" s="125"/>
      <c r="K151" s="200"/>
    </row>
    <row r="152" spans="1:11">
      <c r="A152" s="216">
        <v>43472</v>
      </c>
      <c r="B152" s="194">
        <v>6</v>
      </c>
      <c r="C152" s="205">
        <v>268</v>
      </c>
      <c r="D152" s="206">
        <v>29.151687723594932</v>
      </c>
      <c r="E152" s="207">
        <v>-22</v>
      </c>
      <c r="F152" s="208">
        <v>24.038661451039758</v>
      </c>
      <c r="H152" s="199"/>
      <c r="I152" s="125"/>
      <c r="K152" s="200"/>
    </row>
    <row r="153" spans="1:11">
      <c r="A153" s="216">
        <v>43472</v>
      </c>
      <c r="B153" s="194">
        <v>7</v>
      </c>
      <c r="C153" s="205">
        <v>283</v>
      </c>
      <c r="D153" s="206">
        <v>28.879769304367073</v>
      </c>
      <c r="E153" s="207">
        <v>-22</v>
      </c>
      <c r="F153" s="208">
        <v>23.8</v>
      </c>
      <c r="H153" s="199"/>
      <c r="I153" s="125"/>
      <c r="K153" s="200"/>
    </row>
    <row r="154" spans="1:11">
      <c r="A154" s="216">
        <v>43472</v>
      </c>
      <c r="B154" s="194">
        <v>8</v>
      </c>
      <c r="C154" s="205">
        <v>298</v>
      </c>
      <c r="D154" s="206">
        <v>28.608073418539561</v>
      </c>
      <c r="E154" s="207">
        <v>-22</v>
      </c>
      <c r="F154" s="208">
        <v>23.409483564192755</v>
      </c>
      <c r="H154" s="199"/>
      <c r="I154" s="125"/>
      <c r="K154" s="200"/>
    </row>
    <row r="155" spans="1:11">
      <c r="A155" s="216">
        <v>43472</v>
      </c>
      <c r="B155" s="194">
        <v>9</v>
      </c>
      <c r="C155" s="205">
        <v>313</v>
      </c>
      <c r="D155" s="206">
        <v>28.336580496346642</v>
      </c>
      <c r="E155" s="207">
        <v>-22</v>
      </c>
      <c r="F155" s="208">
        <v>23.093745388364653</v>
      </c>
      <c r="H155" s="199"/>
      <c r="I155" s="125"/>
      <c r="K155" s="200"/>
    </row>
    <row r="156" spans="1:11">
      <c r="A156" s="216">
        <v>43472</v>
      </c>
      <c r="B156" s="194">
        <v>10</v>
      </c>
      <c r="C156" s="205">
        <v>328</v>
      </c>
      <c r="D156" s="206">
        <v>28.065301206952427</v>
      </c>
      <c r="E156" s="207">
        <v>-22</v>
      </c>
      <c r="F156" s="208">
        <v>22.777241430233914</v>
      </c>
      <c r="H156" s="199"/>
      <c r="I156" s="125"/>
      <c r="K156" s="200"/>
    </row>
    <row r="157" spans="1:11">
      <c r="A157" s="216">
        <v>43472</v>
      </c>
      <c r="B157" s="194">
        <v>11</v>
      </c>
      <c r="C157" s="205">
        <v>343</v>
      </c>
      <c r="D157" s="206">
        <v>27.794246022988318</v>
      </c>
      <c r="E157" s="207">
        <v>-22</v>
      </c>
      <c r="F157" s="208">
        <v>22.45997195771146</v>
      </c>
      <c r="H157" s="199"/>
      <c r="I157" s="125"/>
      <c r="K157" s="200"/>
    </row>
    <row r="158" spans="1:11">
      <c r="A158" s="216">
        <v>43472</v>
      </c>
      <c r="B158" s="194">
        <v>12</v>
      </c>
      <c r="C158" s="205">
        <v>358</v>
      </c>
      <c r="D158" s="206">
        <v>27.523395449796908</v>
      </c>
      <c r="E158" s="207">
        <v>-22</v>
      </c>
      <c r="F158" s="208">
        <v>22.141937260634563</v>
      </c>
      <c r="H158" s="199"/>
      <c r="I158" s="125"/>
      <c r="K158" s="200"/>
    </row>
    <row r="159" spans="1:11">
      <c r="A159" s="216">
        <v>43472</v>
      </c>
      <c r="B159" s="194">
        <v>13</v>
      </c>
      <c r="C159" s="205">
        <v>13</v>
      </c>
      <c r="D159" s="206">
        <v>27.252760114909051</v>
      </c>
      <c r="E159" s="207">
        <v>-22</v>
      </c>
      <c r="F159" s="208">
        <v>21.823137615374151</v>
      </c>
      <c r="H159" s="199"/>
      <c r="I159" s="125"/>
      <c r="K159" s="200"/>
    </row>
    <row r="160" spans="1:11">
      <c r="A160" s="216">
        <v>43472</v>
      </c>
      <c r="B160" s="194">
        <v>14</v>
      </c>
      <c r="C160" s="205">
        <v>28</v>
      </c>
      <c r="D160" s="206">
        <v>26.982350526941445</v>
      </c>
      <c r="E160" s="207">
        <v>-22</v>
      </c>
      <c r="F160" s="208">
        <v>21.503573298908023</v>
      </c>
      <c r="H160" s="199"/>
      <c r="I160" s="125"/>
      <c r="K160" s="200"/>
    </row>
    <row r="161" spans="1:11">
      <c r="A161" s="216">
        <v>43472</v>
      </c>
      <c r="B161" s="194">
        <v>15</v>
      </c>
      <c r="C161" s="205">
        <v>43</v>
      </c>
      <c r="D161" s="206">
        <v>26.712147168470892</v>
      </c>
      <c r="E161" s="207">
        <v>-22</v>
      </c>
      <c r="F161" s="208">
        <v>21.183244599648461</v>
      </c>
      <c r="H161" s="199"/>
      <c r="I161" s="125"/>
      <c r="K161" s="200"/>
    </row>
    <row r="162" spans="1:11">
      <c r="A162" s="216">
        <v>43472</v>
      </c>
      <c r="B162" s="194">
        <v>16</v>
      </c>
      <c r="C162" s="205">
        <v>58</v>
      </c>
      <c r="D162" s="206">
        <v>26.44216066495801</v>
      </c>
      <c r="E162" s="207">
        <v>-22</v>
      </c>
      <c r="F162" s="208">
        <v>20.862151795934949</v>
      </c>
      <c r="H162" s="199"/>
      <c r="I162" s="125"/>
      <c r="K162" s="200"/>
    </row>
    <row r="163" spans="1:11">
      <c r="A163" s="216">
        <v>43472</v>
      </c>
      <c r="B163" s="194">
        <v>17</v>
      </c>
      <c r="C163" s="205">
        <v>73</v>
      </c>
      <c r="D163" s="206">
        <v>26.172401521352242</v>
      </c>
      <c r="E163" s="207">
        <v>-22</v>
      </c>
      <c r="F163" s="208">
        <v>20.540295170368097</v>
      </c>
      <c r="H163" s="199"/>
      <c r="I163" s="125"/>
      <c r="K163" s="200"/>
    </row>
    <row r="164" spans="1:11">
      <c r="A164" s="216">
        <v>43472</v>
      </c>
      <c r="B164" s="194">
        <v>18</v>
      </c>
      <c r="C164" s="205">
        <v>88</v>
      </c>
      <c r="D164" s="206">
        <v>25.902850257870682</v>
      </c>
      <c r="E164" s="207">
        <v>-22</v>
      </c>
      <c r="F164" s="208">
        <v>20.217675006209532</v>
      </c>
      <c r="H164" s="199"/>
      <c r="I164" s="125"/>
      <c r="K164" s="200"/>
    </row>
    <row r="165" spans="1:11">
      <c r="A165" s="216">
        <v>43472</v>
      </c>
      <c r="B165" s="194">
        <v>19</v>
      </c>
      <c r="C165" s="205">
        <v>103</v>
      </c>
      <c r="D165" s="206">
        <v>25.633517377948465</v>
      </c>
      <c r="E165" s="207">
        <v>-22</v>
      </c>
      <c r="F165" s="208">
        <v>19.894291587379556</v>
      </c>
      <c r="H165" s="199"/>
      <c r="I165" s="125"/>
      <c r="K165" s="200"/>
    </row>
    <row r="166" spans="1:11">
      <c r="A166" s="216">
        <v>43472</v>
      </c>
      <c r="B166" s="194">
        <v>20</v>
      </c>
      <c r="C166" s="205">
        <v>118</v>
      </c>
      <c r="D166" s="206">
        <v>25.364413502679781</v>
      </c>
      <c r="E166" s="207">
        <v>-22</v>
      </c>
      <c r="F166" s="208">
        <v>19.570145194861723</v>
      </c>
      <c r="H166" s="199"/>
      <c r="I166" s="125"/>
      <c r="K166" s="200"/>
    </row>
    <row r="167" spans="1:11">
      <c r="A167" s="216">
        <v>43472</v>
      </c>
      <c r="B167" s="194">
        <v>21</v>
      </c>
      <c r="C167" s="205">
        <v>133</v>
      </c>
      <c r="D167" s="206">
        <v>25.095519109053157</v>
      </c>
      <c r="E167" s="207">
        <v>-22</v>
      </c>
      <c r="F167" s="208">
        <v>19.245236121140152</v>
      </c>
      <c r="H167" s="199"/>
      <c r="I167" s="125"/>
      <c r="K167" s="200"/>
    </row>
    <row r="168" spans="1:11">
      <c r="A168" s="216">
        <v>43472</v>
      </c>
      <c r="B168" s="194">
        <v>22</v>
      </c>
      <c r="C168" s="205">
        <v>148</v>
      </c>
      <c r="D168" s="206">
        <v>24.826844698280865</v>
      </c>
      <c r="E168" s="207">
        <v>-22</v>
      </c>
      <c r="F168" s="208">
        <v>18.919564648519795</v>
      </c>
      <c r="H168" s="199"/>
      <c r="I168" s="125"/>
      <c r="K168" s="200"/>
    </row>
    <row r="169" spans="1:11">
      <c r="A169" s="216">
        <v>43472</v>
      </c>
      <c r="B169" s="194">
        <v>23</v>
      </c>
      <c r="C169" s="205">
        <v>163</v>
      </c>
      <c r="D169" s="206">
        <v>24.558400927780895</v>
      </c>
      <c r="E169" s="207">
        <v>-22</v>
      </c>
      <c r="F169" s="208">
        <v>18.593131059959376</v>
      </c>
      <c r="H169" s="199"/>
      <c r="I169" s="125"/>
      <c r="K169" s="200"/>
    </row>
    <row r="170" spans="1:11">
      <c r="A170" s="216">
        <v>43473</v>
      </c>
      <c r="B170" s="194">
        <v>0</v>
      </c>
      <c r="C170" s="205">
        <v>178</v>
      </c>
      <c r="D170" s="206">
        <v>24.290168173828306</v>
      </c>
      <c r="E170" s="207">
        <v>-22</v>
      </c>
      <c r="F170" s="208">
        <v>18.265935653602696</v>
      </c>
      <c r="H170" s="199"/>
      <c r="I170" s="125"/>
      <c r="K170" s="200"/>
    </row>
    <row r="171" spans="1:11">
      <c r="A171" s="216">
        <v>43473</v>
      </c>
      <c r="B171" s="194">
        <v>1</v>
      </c>
      <c r="C171" s="205">
        <v>193</v>
      </c>
      <c r="D171" s="206">
        <v>24.022157012498155</v>
      </c>
      <c r="E171" s="207">
        <v>-22</v>
      </c>
      <c r="F171" s="208">
        <v>17.937978706423721</v>
      </c>
      <c r="H171" s="199"/>
      <c r="I171" s="125"/>
      <c r="K171" s="200"/>
    </row>
    <row r="172" spans="1:11">
      <c r="A172" s="216">
        <v>43473</v>
      </c>
      <c r="B172" s="194">
        <v>2</v>
      </c>
      <c r="C172" s="205">
        <v>208</v>
      </c>
      <c r="D172" s="206">
        <v>23.754378059527426</v>
      </c>
      <c r="E172" s="207">
        <v>-22</v>
      </c>
      <c r="F172" s="208">
        <v>17.609260506928308</v>
      </c>
      <c r="H172" s="199"/>
      <c r="I172" s="125"/>
      <c r="K172" s="200"/>
    </row>
    <row r="173" spans="1:11">
      <c r="A173" s="216">
        <v>43473</v>
      </c>
      <c r="B173" s="194">
        <v>3</v>
      </c>
      <c r="C173" s="205">
        <v>223</v>
      </c>
      <c r="D173" s="206">
        <v>23.486811727633494</v>
      </c>
      <c r="E173" s="207">
        <v>-22</v>
      </c>
      <c r="F173" s="208">
        <v>17.279781351686694</v>
      </c>
      <c r="H173" s="199"/>
      <c r="I173" s="125"/>
      <c r="K173" s="200"/>
    </row>
    <row r="174" spans="1:11">
      <c r="A174" s="216">
        <v>43473</v>
      </c>
      <c r="B174" s="194">
        <v>4</v>
      </c>
      <c r="C174" s="205">
        <v>238</v>
      </c>
      <c r="D174" s="206">
        <v>23.219468570349022</v>
      </c>
      <c r="E174" s="207">
        <v>-22</v>
      </c>
      <c r="F174" s="208">
        <v>16.949541526870604</v>
      </c>
      <c r="H174" s="199"/>
      <c r="I174" s="125"/>
      <c r="K174" s="200"/>
    </row>
    <row r="175" spans="1:11">
      <c r="A175" s="216">
        <v>43473</v>
      </c>
      <c r="B175" s="194">
        <v>5</v>
      </c>
      <c r="C175" s="205">
        <v>253</v>
      </c>
      <c r="D175" s="206">
        <v>22.952359219807477</v>
      </c>
      <c r="E175" s="207">
        <v>-22</v>
      </c>
      <c r="F175" s="208">
        <v>16.618541319263116</v>
      </c>
      <c r="H175" s="199"/>
      <c r="I175" s="125"/>
      <c r="K175" s="200"/>
    </row>
    <row r="176" spans="1:11">
      <c r="A176" s="216">
        <v>43473</v>
      </c>
      <c r="B176" s="194">
        <v>6</v>
      </c>
      <c r="C176" s="205">
        <v>268</v>
      </c>
      <c r="D176" s="206">
        <v>22.685464027019862</v>
      </c>
      <c r="E176" s="207">
        <v>-22</v>
      </c>
      <c r="F176" s="208">
        <v>16.286781027420503</v>
      </c>
      <c r="H176" s="199"/>
      <c r="I176" s="125"/>
      <c r="K176" s="200"/>
    </row>
    <row r="177" spans="1:11">
      <c r="A177" s="216">
        <v>43473</v>
      </c>
      <c r="B177" s="194">
        <v>7</v>
      </c>
      <c r="C177" s="205">
        <v>283</v>
      </c>
      <c r="D177" s="206">
        <v>22.418793601858624</v>
      </c>
      <c r="E177" s="207">
        <v>-22</v>
      </c>
      <c r="F177" s="208">
        <v>16</v>
      </c>
      <c r="H177" s="199"/>
      <c r="I177" s="125"/>
      <c r="K177" s="200"/>
    </row>
    <row r="178" spans="1:11">
      <c r="A178" s="216">
        <v>43473</v>
      </c>
      <c r="B178" s="194">
        <v>8</v>
      </c>
      <c r="C178" s="205">
        <v>298</v>
      </c>
      <c r="D178" s="206">
        <v>22.152358554051261</v>
      </c>
      <c r="E178" s="207">
        <v>-22</v>
      </c>
      <c r="F178" s="208">
        <v>15.62098134779248</v>
      </c>
      <c r="H178" s="199"/>
      <c r="I178" s="125"/>
      <c r="K178" s="200"/>
    </row>
    <row r="179" spans="1:11">
      <c r="A179" s="216">
        <v>43473</v>
      </c>
      <c r="B179" s="194">
        <v>9</v>
      </c>
      <c r="C179" s="205">
        <v>313</v>
      </c>
      <c r="D179" s="206">
        <v>21.886139231251036</v>
      </c>
      <c r="E179" s="207">
        <v>-22</v>
      </c>
      <c r="F179" s="208">
        <v>15.286942545497979</v>
      </c>
      <c r="H179" s="199"/>
      <c r="I179" s="125"/>
      <c r="K179" s="200"/>
    </row>
    <row r="180" spans="1:11">
      <c r="A180" s="216">
        <v>43473</v>
      </c>
      <c r="B180" s="194">
        <v>10</v>
      </c>
      <c r="C180" s="205">
        <v>328</v>
      </c>
      <c r="D180" s="206">
        <v>21.620146240463782</v>
      </c>
      <c r="E180" s="207">
        <v>-22</v>
      </c>
      <c r="F180" s="208">
        <v>14.952144826295495</v>
      </c>
      <c r="H180" s="199"/>
      <c r="I180" s="125"/>
      <c r="K180" s="200"/>
    </row>
    <row r="181" spans="1:11">
      <c r="A181" s="216">
        <v>43473</v>
      </c>
      <c r="B181" s="194">
        <v>11</v>
      </c>
      <c r="C181" s="205">
        <v>343</v>
      </c>
      <c r="D181" s="206">
        <v>21.354390188320167</v>
      </c>
      <c r="E181" s="207">
        <v>-22</v>
      </c>
      <c r="F181" s="208">
        <v>14.616588480803969</v>
      </c>
      <c r="H181" s="199"/>
      <c r="I181" s="125"/>
      <c r="K181" s="200"/>
    </row>
    <row r="182" spans="1:11">
      <c r="A182" s="216">
        <v>43473</v>
      </c>
      <c r="B182" s="194">
        <v>12</v>
      </c>
      <c r="C182" s="205">
        <v>358</v>
      </c>
      <c r="D182" s="206">
        <v>21.088851439557175</v>
      </c>
      <c r="E182" s="207">
        <v>-22</v>
      </c>
      <c r="F182" s="208">
        <v>14.280273811472455</v>
      </c>
      <c r="H182" s="199"/>
      <c r="I182" s="125"/>
      <c r="K182" s="200"/>
    </row>
    <row r="183" spans="1:11">
      <c r="A183" s="216">
        <v>43473</v>
      </c>
      <c r="B183" s="194">
        <v>13</v>
      </c>
      <c r="C183" s="205">
        <v>13</v>
      </c>
      <c r="D183" s="206">
        <v>20.823540559189269</v>
      </c>
      <c r="E183" s="207">
        <v>-22</v>
      </c>
      <c r="F183" s="208">
        <v>13.943201110213153</v>
      </c>
      <c r="H183" s="199"/>
      <c r="I183" s="125"/>
      <c r="K183" s="200"/>
    </row>
    <row r="184" spans="1:11">
      <c r="A184" s="216">
        <v>43473</v>
      </c>
      <c r="B184" s="194">
        <v>14</v>
      </c>
      <c r="C184" s="205">
        <v>28</v>
      </c>
      <c r="D184" s="206">
        <v>20.55846817004408</v>
      </c>
      <c r="E184" s="207">
        <v>-22</v>
      </c>
      <c r="F184" s="208">
        <v>13.605370673254384</v>
      </c>
      <c r="H184" s="199"/>
      <c r="I184" s="125"/>
      <c r="K184" s="200"/>
    </row>
    <row r="185" spans="1:11">
      <c r="A185" s="216">
        <v>43473</v>
      </c>
      <c r="B185" s="194">
        <v>15</v>
      </c>
      <c r="C185" s="205">
        <v>43</v>
      </c>
      <c r="D185" s="206">
        <v>20.293614614392936</v>
      </c>
      <c r="E185" s="207">
        <v>-22</v>
      </c>
      <c r="F185" s="208">
        <v>13.266782797483785</v>
      </c>
      <c r="H185" s="199"/>
      <c r="I185" s="125"/>
      <c r="K185" s="200"/>
    </row>
    <row r="186" spans="1:11">
      <c r="A186" s="216">
        <v>43473</v>
      </c>
      <c r="B186" s="194">
        <v>16</v>
      </c>
      <c r="C186" s="205">
        <v>58</v>
      </c>
      <c r="D186" s="206">
        <v>20.028990494146228</v>
      </c>
      <c r="E186" s="207">
        <v>-22</v>
      </c>
      <c r="F186" s="208">
        <v>12.92743778043743</v>
      </c>
      <c r="H186" s="199"/>
      <c r="I186" s="125"/>
      <c r="K186" s="200"/>
    </row>
    <row r="187" spans="1:11">
      <c r="A187" s="216">
        <v>43473</v>
      </c>
      <c r="B187" s="194">
        <v>17</v>
      </c>
      <c r="C187" s="205">
        <v>73</v>
      </c>
      <c r="D187" s="206">
        <v>19.764606408790257</v>
      </c>
      <c r="E187" s="207">
        <v>-22</v>
      </c>
      <c r="F187" s="208">
        <v>12.587335916404072</v>
      </c>
      <c r="H187" s="199"/>
      <c r="I187" s="125"/>
      <c r="K187" s="200"/>
    </row>
    <row r="188" spans="1:11">
      <c r="A188" s="216">
        <v>43473</v>
      </c>
      <c r="B188" s="194">
        <v>18</v>
      </c>
      <c r="C188" s="205">
        <v>88</v>
      </c>
      <c r="D188" s="206">
        <v>19.50044269800685</v>
      </c>
      <c r="E188" s="207">
        <v>-22</v>
      </c>
      <c r="F188" s="208">
        <v>12.246477511761356</v>
      </c>
      <c r="H188" s="199"/>
      <c r="I188" s="125"/>
      <c r="K188" s="200"/>
    </row>
    <row r="189" spans="1:11">
      <c r="A189" s="216">
        <v>43473</v>
      </c>
      <c r="B189" s="194">
        <v>19</v>
      </c>
      <c r="C189" s="205">
        <v>103</v>
      </c>
      <c r="D189" s="206">
        <v>19.236509999521161</v>
      </c>
      <c r="E189" s="207">
        <v>-22</v>
      </c>
      <c r="F189" s="208">
        <v>11.904862862087668</v>
      </c>
      <c r="H189" s="199"/>
      <c r="I189" s="125"/>
      <c r="K189" s="200"/>
    </row>
    <row r="190" spans="1:11">
      <c r="A190" s="216">
        <v>43473</v>
      </c>
      <c r="B190" s="194">
        <v>20</v>
      </c>
      <c r="C190" s="205">
        <v>118</v>
      </c>
      <c r="D190" s="206">
        <v>18.972818792715884</v>
      </c>
      <c r="E190" s="207">
        <v>-22</v>
      </c>
      <c r="F190" s="208">
        <v>11.562492263572111</v>
      </c>
      <c r="H190" s="199"/>
      <c r="I190" s="125"/>
      <c r="K190" s="200"/>
    </row>
    <row r="191" spans="1:11">
      <c r="A191" s="216">
        <v>43473</v>
      </c>
      <c r="B191" s="194">
        <v>21</v>
      </c>
      <c r="C191" s="205">
        <v>133</v>
      </c>
      <c r="D191" s="206">
        <v>18.709349532616102</v>
      </c>
      <c r="E191" s="207">
        <v>-22</v>
      </c>
      <c r="F191" s="208">
        <v>11.219366028298055</v>
      </c>
      <c r="H191" s="199"/>
      <c r="I191" s="125"/>
      <c r="K191" s="200"/>
    </row>
    <row r="192" spans="1:11">
      <c r="A192" s="216">
        <v>43473</v>
      </c>
      <c r="B192" s="194">
        <v>22</v>
      </c>
      <c r="C192" s="205">
        <v>148</v>
      </c>
      <c r="D192" s="206">
        <v>18.446112813529112</v>
      </c>
      <c r="E192" s="207">
        <v>-22</v>
      </c>
      <c r="F192" s="208">
        <v>10.875484446009196</v>
      </c>
      <c r="H192" s="199"/>
      <c r="I192" s="125"/>
      <c r="K192" s="200"/>
    </row>
    <row r="193" spans="1:11">
      <c r="A193" s="216">
        <v>43473</v>
      </c>
      <c r="B193" s="194">
        <v>23</v>
      </c>
      <c r="C193" s="205">
        <v>163</v>
      </c>
      <c r="D193" s="206">
        <v>18.183119112569557</v>
      </c>
      <c r="E193" s="207">
        <v>-22</v>
      </c>
      <c r="F193" s="208">
        <v>10.530847818528954</v>
      </c>
      <c r="H193" s="199"/>
      <c r="I193" s="125"/>
      <c r="K193" s="200"/>
    </row>
    <row r="194" spans="1:11">
      <c r="A194" s="216">
        <v>43474</v>
      </c>
      <c r="B194" s="194">
        <v>0</v>
      </c>
      <c r="C194" s="205">
        <v>178</v>
      </c>
      <c r="D194" s="206">
        <v>17.9203488812675</v>
      </c>
      <c r="E194" s="207">
        <v>-22</v>
      </c>
      <c r="F194" s="208">
        <v>10.18545645602245</v>
      </c>
      <c r="H194" s="199"/>
      <c r="I194" s="125"/>
      <c r="K194" s="200"/>
    </row>
    <row r="195" spans="1:11">
      <c r="A195" s="216">
        <v>43474</v>
      </c>
      <c r="B195" s="194">
        <v>1</v>
      </c>
      <c r="C195" s="205">
        <v>193</v>
      </c>
      <c r="D195" s="206">
        <v>17.657812711748306</v>
      </c>
      <c r="E195" s="207">
        <v>-22</v>
      </c>
      <c r="F195" s="208">
        <v>9.8393106576971689</v>
      </c>
      <c r="H195" s="199"/>
      <c r="I195" s="125"/>
      <c r="K195" s="200"/>
    </row>
    <row r="196" spans="1:11">
      <c r="A196" s="216">
        <v>43474</v>
      </c>
      <c r="B196" s="194">
        <v>2</v>
      </c>
      <c r="C196" s="205">
        <v>208</v>
      </c>
      <c r="D196" s="206">
        <v>17.395521117325075</v>
      </c>
      <c r="E196" s="207">
        <v>-22</v>
      </c>
      <c r="F196" s="208">
        <v>9.4924107233508437</v>
      </c>
      <c r="H196" s="199"/>
      <c r="I196" s="125"/>
      <c r="K196" s="200"/>
    </row>
    <row r="197" spans="1:11">
      <c r="A197" s="216">
        <v>43474</v>
      </c>
      <c r="B197" s="194">
        <v>3</v>
      </c>
      <c r="C197" s="205">
        <v>223</v>
      </c>
      <c r="D197" s="206">
        <v>17.133454466844569</v>
      </c>
      <c r="E197" s="207">
        <v>-22</v>
      </c>
      <c r="F197" s="208">
        <v>9.1447569650028981</v>
      </c>
      <c r="H197" s="199"/>
      <c r="I197" s="125"/>
      <c r="K197" s="200"/>
    </row>
    <row r="198" spans="1:11">
      <c r="A198" s="216">
        <v>43474</v>
      </c>
      <c r="B198" s="194">
        <v>4</v>
      </c>
      <c r="C198" s="205">
        <v>238</v>
      </c>
      <c r="D198" s="206">
        <v>16.871623370218458</v>
      </c>
      <c r="E198" s="207">
        <v>-22</v>
      </c>
      <c r="F198" s="208">
        <v>8.7963496875635627</v>
      </c>
      <c r="H198" s="199"/>
      <c r="I198" s="125"/>
      <c r="K198" s="200"/>
    </row>
    <row r="199" spans="1:11">
      <c r="A199" s="216">
        <v>43474</v>
      </c>
      <c r="B199" s="194">
        <v>5</v>
      </c>
      <c r="C199" s="205">
        <v>253</v>
      </c>
      <c r="D199" s="206">
        <v>16.610038357642338</v>
      </c>
      <c r="E199" s="207">
        <v>-22</v>
      </c>
      <c r="F199" s="208">
        <v>8.4471891848279057</v>
      </c>
      <c r="H199" s="199"/>
      <c r="I199" s="125"/>
      <c r="K199" s="200"/>
    </row>
    <row r="200" spans="1:11">
      <c r="A200" s="216">
        <v>43474</v>
      </c>
      <c r="B200" s="194">
        <v>6</v>
      </c>
      <c r="C200" s="205">
        <v>268</v>
      </c>
      <c r="D200" s="206">
        <v>16.348679833554343</v>
      </c>
      <c r="E200" s="207">
        <v>-22</v>
      </c>
      <c r="F200" s="208">
        <v>8.0972757745571045</v>
      </c>
      <c r="H200" s="199"/>
      <c r="I200" s="125"/>
      <c r="K200" s="200"/>
    </row>
    <row r="201" spans="1:11">
      <c r="A201" s="216">
        <v>43474</v>
      </c>
      <c r="B201" s="194">
        <v>7</v>
      </c>
      <c r="C201" s="205">
        <v>283</v>
      </c>
      <c r="D201" s="206">
        <v>16.087558326350972</v>
      </c>
      <c r="E201" s="207">
        <v>-22</v>
      </c>
      <c r="F201" s="208">
        <v>7.8</v>
      </c>
      <c r="H201" s="199"/>
      <c r="I201" s="125"/>
      <c r="K201" s="200"/>
    </row>
    <row r="202" spans="1:11">
      <c r="A202" s="216">
        <v>43474</v>
      </c>
      <c r="B202" s="194">
        <v>8</v>
      </c>
      <c r="C202" s="205">
        <v>298</v>
      </c>
      <c r="D202" s="206">
        <v>15.826684421965638</v>
      </c>
      <c r="E202" s="207">
        <v>-22</v>
      </c>
      <c r="F202" s="208">
        <v>7.3951914431017229</v>
      </c>
      <c r="H202" s="199"/>
      <c r="I202" s="125"/>
      <c r="K202" s="200"/>
    </row>
    <row r="203" spans="1:11">
      <c r="A203" s="216">
        <v>43474</v>
      </c>
      <c r="B203" s="194">
        <v>9</v>
      </c>
      <c r="C203" s="205">
        <v>313</v>
      </c>
      <c r="D203" s="206">
        <v>15.566038503047821</v>
      </c>
      <c r="E203" s="207">
        <v>-22</v>
      </c>
      <c r="F203" s="208">
        <v>7.0430211409786381</v>
      </c>
      <c r="H203" s="199"/>
      <c r="I203" s="125"/>
      <c r="K203" s="200"/>
    </row>
    <row r="204" spans="1:11">
      <c r="A204" s="216">
        <v>43474</v>
      </c>
      <c r="B204" s="194">
        <v>10</v>
      </c>
      <c r="C204" s="205">
        <v>328</v>
      </c>
      <c r="D204" s="206">
        <v>15.305631094643104</v>
      </c>
      <c r="E204" s="207">
        <v>-22</v>
      </c>
      <c r="F204" s="208">
        <v>6.6900991576896018</v>
      </c>
      <c r="H204" s="199"/>
      <c r="I204" s="125"/>
      <c r="K204" s="200"/>
    </row>
    <row r="205" spans="1:11">
      <c r="A205" s="216">
        <v>43474</v>
      </c>
      <c r="B205" s="194">
        <v>11</v>
      </c>
      <c r="C205" s="205">
        <v>343</v>
      </c>
      <c r="D205" s="206">
        <v>15.045472778737121</v>
      </c>
      <c r="E205" s="207">
        <v>-22</v>
      </c>
      <c r="F205" s="208">
        <v>6.3364258022729558</v>
      </c>
      <c r="H205" s="199"/>
      <c r="I205" s="125"/>
      <c r="K205" s="200"/>
    </row>
    <row r="206" spans="1:11">
      <c r="A206" s="216">
        <v>43474</v>
      </c>
      <c r="B206" s="194">
        <v>12</v>
      </c>
      <c r="C206" s="205">
        <v>358</v>
      </c>
      <c r="D206" s="206">
        <v>14.785543936986869</v>
      </c>
      <c r="E206" s="207">
        <v>-22</v>
      </c>
      <c r="F206" s="208">
        <v>5.9820013843662423</v>
      </c>
      <c r="H206" s="199"/>
      <c r="I206" s="125"/>
      <c r="K206" s="200"/>
    </row>
    <row r="207" spans="1:11">
      <c r="A207" s="216">
        <v>43474</v>
      </c>
      <c r="B207" s="194">
        <v>13</v>
      </c>
      <c r="C207" s="205">
        <v>13</v>
      </c>
      <c r="D207" s="206">
        <v>14.525855089407287</v>
      </c>
      <c r="E207" s="207">
        <v>-22</v>
      </c>
      <c r="F207" s="208">
        <v>5.6268262141872327</v>
      </c>
      <c r="H207" s="199"/>
      <c r="I207" s="125"/>
      <c r="K207" s="200"/>
    </row>
    <row r="208" spans="1:11">
      <c r="A208" s="216">
        <v>43474</v>
      </c>
      <c r="B208" s="194">
        <v>14</v>
      </c>
      <c r="C208" s="205">
        <v>28</v>
      </c>
      <c r="D208" s="206">
        <v>14.266416816619767</v>
      </c>
      <c r="E208" s="207">
        <v>-22</v>
      </c>
      <c r="F208" s="208">
        <v>5.2709005985298774</v>
      </c>
      <c r="H208" s="199"/>
      <c r="I208" s="125"/>
      <c r="K208" s="200"/>
    </row>
    <row r="209" spans="1:11">
      <c r="A209" s="216">
        <v>43474</v>
      </c>
      <c r="B209" s="194">
        <v>15</v>
      </c>
      <c r="C209" s="205">
        <v>43</v>
      </c>
      <c r="D209" s="206">
        <v>14.007209514288661</v>
      </c>
      <c r="E209" s="207">
        <v>-22</v>
      </c>
      <c r="F209" s="208">
        <v>4.9142248567464009</v>
      </c>
      <c r="H209" s="199"/>
      <c r="I209" s="125"/>
      <c r="K209" s="200"/>
    </row>
    <row r="210" spans="1:11">
      <c r="A210" s="216">
        <v>43474</v>
      </c>
      <c r="B210" s="194">
        <v>16</v>
      </c>
      <c r="C210" s="205">
        <v>58</v>
      </c>
      <c r="D210" s="206">
        <v>13.748243663558242</v>
      </c>
      <c r="E210" s="207">
        <v>-22</v>
      </c>
      <c r="F210" s="208">
        <v>4.556799296800591</v>
      </c>
      <c r="H210" s="199"/>
      <c r="I210" s="125"/>
      <c r="K210" s="200"/>
    </row>
    <row r="211" spans="1:11">
      <c r="A211" s="216">
        <v>43474</v>
      </c>
      <c r="B211" s="194">
        <v>17</v>
      </c>
      <c r="C211" s="205">
        <v>73</v>
      </c>
      <c r="D211" s="206">
        <v>13.48952987905534</v>
      </c>
      <c r="E211" s="207">
        <v>-22</v>
      </c>
      <c r="F211" s="208">
        <v>4.1986242272136565</v>
      </c>
      <c r="H211" s="199"/>
      <c r="I211" s="125"/>
      <c r="K211" s="200"/>
    </row>
    <row r="212" spans="1:11">
      <c r="A212" s="216">
        <v>43474</v>
      </c>
      <c r="B212" s="194">
        <v>18</v>
      </c>
      <c r="C212" s="205">
        <v>88</v>
      </c>
      <c r="D212" s="206">
        <v>13.231048475880698</v>
      </c>
      <c r="E212" s="207">
        <v>-22</v>
      </c>
      <c r="F212" s="208">
        <v>3.8396999731226344</v>
      </c>
      <c r="H212" s="199"/>
      <c r="I212" s="125"/>
      <c r="K212" s="200"/>
    </row>
    <row r="213" spans="1:11">
      <c r="A213" s="216">
        <v>43474</v>
      </c>
      <c r="B213" s="194">
        <v>19</v>
      </c>
      <c r="C213" s="205">
        <v>103</v>
      </c>
      <c r="D213" s="206">
        <v>12.972810029188508</v>
      </c>
      <c r="E213" s="207">
        <v>-22</v>
      </c>
      <c r="F213" s="208">
        <v>3.4800268361697562</v>
      </c>
      <c r="H213" s="199"/>
      <c r="I213" s="125"/>
      <c r="K213" s="200"/>
    </row>
    <row r="214" spans="1:11">
      <c r="A214" s="216">
        <v>43474</v>
      </c>
      <c r="B214" s="194">
        <v>20</v>
      </c>
      <c r="C214" s="205">
        <v>118</v>
      </c>
      <c r="D214" s="206">
        <v>12.714825112260542</v>
      </c>
      <c r="E214" s="207">
        <v>-22</v>
      </c>
      <c r="F214" s="208">
        <v>3.1196051305544614</v>
      </c>
      <c r="H214" s="199"/>
      <c r="I214" s="125"/>
      <c r="K214" s="200"/>
    </row>
    <row r="215" spans="1:11">
      <c r="A215" s="216">
        <v>43474</v>
      </c>
      <c r="B215" s="194">
        <v>21</v>
      </c>
      <c r="C215" s="205">
        <v>133</v>
      </c>
      <c r="D215" s="206">
        <v>12.457074037095595</v>
      </c>
      <c r="E215" s="207">
        <v>-22</v>
      </c>
      <c r="F215" s="208">
        <v>2.7584351791772832</v>
      </c>
      <c r="H215" s="199"/>
      <c r="I215" s="125"/>
      <c r="K215" s="200"/>
    </row>
    <row r="216" spans="1:11">
      <c r="A216" s="216">
        <v>43474</v>
      </c>
      <c r="B216" s="194">
        <v>22</v>
      </c>
      <c r="C216" s="205">
        <v>148</v>
      </c>
      <c r="D216" s="206">
        <v>12.19956737563848</v>
      </c>
      <c r="E216" s="207">
        <v>-22</v>
      </c>
      <c r="F216" s="208">
        <v>2.3965172933744583</v>
      </c>
      <c r="H216" s="199"/>
      <c r="I216" s="125"/>
      <c r="K216" s="200"/>
    </row>
    <row r="217" spans="1:11">
      <c r="A217" s="216">
        <v>43474</v>
      </c>
      <c r="B217" s="194">
        <v>23</v>
      </c>
      <c r="C217" s="205">
        <v>163</v>
      </c>
      <c r="D217" s="206">
        <v>11.942315697542085</v>
      </c>
      <c r="E217" s="207">
        <v>-22</v>
      </c>
      <c r="F217" s="208">
        <v>2.0338517850206728</v>
      </c>
      <c r="H217" s="199"/>
      <c r="I217" s="125"/>
      <c r="K217" s="200"/>
    </row>
    <row r="218" spans="1:11">
      <c r="A218" s="216">
        <v>43475</v>
      </c>
      <c r="B218" s="194">
        <v>0</v>
      </c>
      <c r="C218" s="205">
        <v>178</v>
      </c>
      <c r="D218" s="206">
        <v>11.685299312704274</v>
      </c>
      <c r="E218" s="207">
        <v>-22</v>
      </c>
      <c r="F218" s="208">
        <v>1.6704389787368967</v>
      </c>
      <c r="H218" s="199"/>
      <c r="I218" s="125"/>
      <c r="K218" s="200"/>
    </row>
    <row r="219" spans="1:11">
      <c r="A219" s="216">
        <v>43475</v>
      </c>
      <c r="B219" s="194">
        <v>1</v>
      </c>
      <c r="C219" s="205">
        <v>193</v>
      </c>
      <c r="D219" s="206">
        <v>11.428528788948142</v>
      </c>
      <c r="E219" s="207">
        <v>-22</v>
      </c>
      <c r="F219" s="208">
        <v>1.3062791915789518</v>
      </c>
      <c r="H219" s="199"/>
      <c r="I219" s="125"/>
      <c r="K219" s="200"/>
    </row>
    <row r="220" spans="1:11">
      <c r="A220" s="216">
        <v>43475</v>
      </c>
      <c r="B220" s="194">
        <v>2</v>
      </c>
      <c r="C220" s="205">
        <v>208</v>
      </c>
      <c r="D220" s="206">
        <v>11.172014693991059</v>
      </c>
      <c r="E220" s="207">
        <v>-22</v>
      </c>
      <c r="F220" s="208">
        <v>0.94137272897931723</v>
      </c>
      <c r="H220" s="199"/>
      <c r="I220" s="125"/>
      <c r="K220" s="200"/>
    </row>
    <row r="221" spans="1:11">
      <c r="A221" s="216">
        <v>43475</v>
      </c>
      <c r="B221" s="194">
        <v>3</v>
      </c>
      <c r="C221" s="205">
        <v>223</v>
      </c>
      <c r="D221" s="206">
        <v>10.915737333834272</v>
      </c>
      <c r="E221" s="207">
        <v>-22</v>
      </c>
      <c r="F221" s="208">
        <v>0.57571992128067961</v>
      </c>
      <c r="H221" s="199"/>
      <c r="I221" s="125"/>
      <c r="K221" s="200"/>
    </row>
    <row r="222" spans="1:11">
      <c r="A222" s="216">
        <v>43475</v>
      </c>
      <c r="B222" s="194">
        <v>4</v>
      </c>
      <c r="C222" s="205">
        <v>238</v>
      </c>
      <c r="D222" s="206">
        <v>10.659707332412154</v>
      </c>
      <c r="E222" s="207">
        <v>-22</v>
      </c>
      <c r="F222" s="208">
        <v>0.20932108315996345</v>
      </c>
      <c r="H222" s="199"/>
      <c r="I222" s="125"/>
      <c r="K222" s="200"/>
    </row>
    <row r="223" spans="1:11">
      <c r="A223" s="216">
        <v>43475</v>
      </c>
      <c r="B223" s="194">
        <v>5</v>
      </c>
      <c r="C223" s="205">
        <v>253</v>
      </c>
      <c r="D223" s="206">
        <v>10.40393511678019</v>
      </c>
      <c r="E223" s="207">
        <v>-21</v>
      </c>
      <c r="F223" s="208">
        <v>59.842176529771578</v>
      </c>
      <c r="H223" s="199"/>
      <c r="I223" s="125"/>
      <c r="K223" s="200"/>
    </row>
    <row r="224" spans="1:11">
      <c r="A224" s="216">
        <v>43475</v>
      </c>
      <c r="B224" s="194">
        <v>6</v>
      </c>
      <c r="C224" s="205">
        <v>268</v>
      </c>
      <c r="D224" s="206">
        <v>10.148401088390528</v>
      </c>
      <c r="E224" s="207">
        <v>-21</v>
      </c>
      <c r="F224" s="208">
        <v>59.474286589140277</v>
      </c>
      <c r="H224" s="199"/>
      <c r="I224" s="125"/>
      <c r="K224" s="200"/>
    </row>
    <row r="225" spans="1:11">
      <c r="A225" s="216">
        <v>43475</v>
      </c>
      <c r="B225" s="194">
        <v>7</v>
      </c>
      <c r="C225" s="205">
        <v>283</v>
      </c>
      <c r="D225" s="206">
        <v>9.89311580894082</v>
      </c>
      <c r="E225" s="207">
        <v>-21</v>
      </c>
      <c r="F225" s="208">
        <v>59.1</v>
      </c>
      <c r="H225" s="199"/>
      <c r="I225" s="125"/>
      <c r="K225" s="200"/>
    </row>
    <row r="226" spans="1:11">
      <c r="A226" s="216">
        <v>43475</v>
      </c>
      <c r="B226" s="194">
        <v>8</v>
      </c>
      <c r="C226" s="205">
        <v>298</v>
      </c>
      <c r="D226" s="206">
        <v>9.6380897810536226</v>
      </c>
      <c r="E226" s="207">
        <v>-21</v>
      </c>
      <c r="F226" s="208">
        <v>58.736271815854764</v>
      </c>
      <c r="H226" s="199"/>
      <c r="I226" s="125"/>
      <c r="K226" s="200"/>
    </row>
    <row r="227" spans="1:11">
      <c r="A227" s="216">
        <v>43475</v>
      </c>
      <c r="B227" s="194">
        <v>9</v>
      </c>
      <c r="C227" s="205">
        <v>313</v>
      </c>
      <c r="D227" s="206">
        <v>9.3833033631017315</v>
      </c>
      <c r="E227" s="207">
        <v>-21</v>
      </c>
      <c r="F227" s="208">
        <v>58.366147625551363</v>
      </c>
      <c r="H227" s="199"/>
      <c r="I227" s="125"/>
      <c r="K227" s="200"/>
    </row>
    <row r="228" spans="1:11">
      <c r="A228" s="216">
        <v>43475</v>
      </c>
      <c r="B228" s="194">
        <v>10</v>
      </c>
      <c r="C228" s="205">
        <v>328</v>
      </c>
      <c r="D228" s="206">
        <v>9.1287671141481042</v>
      </c>
      <c r="E228" s="207">
        <v>-21</v>
      </c>
      <c r="F228" s="208">
        <v>57.995279328632705</v>
      </c>
      <c r="H228" s="199"/>
      <c r="I228" s="125"/>
      <c r="K228" s="200"/>
    </row>
    <row r="229" spans="1:11">
      <c r="A229" s="216">
        <v>43475</v>
      </c>
      <c r="B229" s="194">
        <v>11</v>
      </c>
      <c r="C229" s="205">
        <v>343</v>
      </c>
      <c r="D229" s="206">
        <v>8.8744915340305397</v>
      </c>
      <c r="E229" s="207">
        <v>-21</v>
      </c>
      <c r="F229" s="208">
        <v>57.623667243427832</v>
      </c>
      <c r="H229" s="199"/>
      <c r="I229" s="125"/>
      <c r="K229" s="200"/>
    </row>
    <row r="230" spans="1:11">
      <c r="A230" s="216">
        <v>43475</v>
      </c>
      <c r="B230" s="194">
        <v>12</v>
      </c>
      <c r="C230" s="205">
        <v>358</v>
      </c>
      <c r="D230" s="206">
        <v>8.6204569771723527</v>
      </c>
      <c r="E230" s="207">
        <v>-21</v>
      </c>
      <c r="F230" s="208">
        <v>57.251311701336718</v>
      </c>
      <c r="H230" s="199"/>
      <c r="I230" s="125"/>
      <c r="K230" s="200"/>
    </row>
    <row r="231" spans="1:11">
      <c r="A231" s="216">
        <v>43475</v>
      </c>
      <c r="B231" s="194">
        <v>13</v>
      </c>
      <c r="C231" s="205">
        <v>13</v>
      </c>
      <c r="D231" s="206">
        <v>8.3666740007367935</v>
      </c>
      <c r="E231" s="207">
        <v>-21</v>
      </c>
      <c r="F231" s="208">
        <v>56.878213021793016</v>
      </c>
      <c r="H231" s="199"/>
      <c r="I231" s="125"/>
      <c r="K231" s="200"/>
    </row>
    <row r="232" spans="1:11">
      <c r="A232" s="216">
        <v>43475</v>
      </c>
      <c r="B232" s="194">
        <v>14</v>
      </c>
      <c r="C232" s="205">
        <v>28</v>
      </c>
      <c r="D232" s="206">
        <v>8.1131530999061852</v>
      </c>
      <c r="E232" s="207">
        <v>-21</v>
      </c>
      <c r="F232" s="208">
        <v>56.504371524738133</v>
      </c>
      <c r="H232" s="199"/>
      <c r="I232" s="125"/>
      <c r="K232" s="200"/>
    </row>
    <row r="233" spans="1:11">
      <c r="A233" s="216">
        <v>43475</v>
      </c>
      <c r="B233" s="194">
        <v>15</v>
      </c>
      <c r="C233" s="205">
        <v>43</v>
      </c>
      <c r="D233" s="206">
        <v>7.859874627405361</v>
      </c>
      <c r="E233" s="207">
        <v>-21</v>
      </c>
      <c r="F233" s="208">
        <v>56.1297875473754</v>
      </c>
      <c r="H233" s="199"/>
      <c r="I233" s="125"/>
      <c r="K233" s="200"/>
    </row>
    <row r="234" spans="1:11">
      <c r="A234" s="216">
        <v>43475</v>
      </c>
      <c r="B234" s="194">
        <v>16</v>
      </c>
      <c r="C234" s="205">
        <v>58</v>
      </c>
      <c r="D234" s="206">
        <v>7.6068491357591483</v>
      </c>
      <c r="E234" s="207">
        <v>-21</v>
      </c>
      <c r="F234" s="208">
        <v>55.754461402313424</v>
      </c>
      <c r="H234" s="199"/>
      <c r="I234" s="125"/>
      <c r="K234" s="200"/>
    </row>
    <row r="235" spans="1:11">
      <c r="A235" s="216">
        <v>43475</v>
      </c>
      <c r="B235" s="194">
        <v>17</v>
      </c>
      <c r="C235" s="205">
        <v>73</v>
      </c>
      <c r="D235" s="206">
        <v>7.3540871183166701</v>
      </c>
      <c r="E235" s="207">
        <v>-21</v>
      </c>
      <c r="F235" s="208">
        <v>55.378393415261371</v>
      </c>
      <c r="H235" s="199"/>
      <c r="I235" s="125"/>
      <c r="K235" s="200"/>
    </row>
    <row r="236" spans="1:11">
      <c r="A236" s="216">
        <v>43475</v>
      </c>
      <c r="B236" s="194">
        <v>18</v>
      </c>
      <c r="C236" s="205">
        <v>88</v>
      </c>
      <c r="D236" s="206">
        <v>7.101568962837348</v>
      </c>
      <c r="E236" s="207">
        <v>-21</v>
      </c>
      <c r="F236" s="208">
        <v>55.001583920830939</v>
      </c>
      <c r="H236" s="199"/>
      <c r="I236" s="125"/>
      <c r="K236" s="200"/>
    </row>
    <row r="237" spans="1:11">
      <c r="A237" s="216">
        <v>43475</v>
      </c>
      <c r="B237" s="194">
        <v>19</v>
      </c>
      <c r="C237" s="205">
        <v>103</v>
      </c>
      <c r="D237" s="206">
        <v>6.849305141092259</v>
      </c>
      <c r="E237" s="207">
        <v>-21</v>
      </c>
      <c r="F237" s="208">
        <v>54.624033241578829</v>
      </c>
      <c r="H237" s="199"/>
      <c r="I237" s="125"/>
      <c r="K237" s="200"/>
    </row>
    <row r="238" spans="1:11">
      <c r="A238" s="216">
        <v>43475</v>
      </c>
      <c r="B238" s="194">
        <v>20</v>
      </c>
      <c r="C238" s="205">
        <v>118</v>
      </c>
      <c r="D238" s="206">
        <v>6.5973061619223472</v>
      </c>
      <c r="E238" s="207">
        <v>-21</v>
      </c>
      <c r="F238" s="208">
        <v>54.245741700522601</v>
      </c>
      <c r="H238" s="199"/>
      <c r="I238" s="125"/>
      <c r="K238" s="200"/>
    </row>
    <row r="239" spans="1:11">
      <c r="A239" s="216">
        <v>43475</v>
      </c>
      <c r="B239" s="194">
        <v>21</v>
      </c>
      <c r="C239" s="205">
        <v>133</v>
      </c>
      <c r="D239" s="206">
        <v>6.3455524302116828</v>
      </c>
      <c r="E239" s="207">
        <v>-21</v>
      </c>
      <c r="F239" s="208">
        <v>53.866709633905714</v>
      </c>
      <c r="H239" s="199"/>
      <c r="I239" s="125"/>
      <c r="K239" s="200"/>
    </row>
    <row r="240" spans="1:11">
      <c r="A240" s="216">
        <v>43475</v>
      </c>
      <c r="B240" s="194">
        <v>22</v>
      </c>
      <c r="C240" s="205">
        <v>148</v>
      </c>
      <c r="D240" s="206">
        <v>6.0940544341440273</v>
      </c>
      <c r="E240" s="207">
        <v>-21</v>
      </c>
      <c r="F240" s="208">
        <v>53.48693737003515</v>
      </c>
      <c r="H240" s="199"/>
      <c r="I240" s="125"/>
      <c r="K240" s="200"/>
    </row>
    <row r="241" spans="1:11">
      <c r="A241" s="216">
        <v>43475</v>
      </c>
      <c r="B241" s="194">
        <v>23</v>
      </c>
      <c r="C241" s="205">
        <v>163</v>
      </c>
      <c r="D241" s="206">
        <v>5.842822659169542</v>
      </c>
      <c r="E241" s="207">
        <v>-21</v>
      </c>
      <c r="F241" s="208">
        <v>53.10642522496785</v>
      </c>
      <c r="H241" s="199"/>
      <c r="I241" s="125"/>
      <c r="K241" s="200"/>
    </row>
    <row r="242" spans="1:11">
      <c r="A242" s="216">
        <v>43476</v>
      </c>
      <c r="B242" s="194">
        <v>0</v>
      </c>
      <c r="C242" s="205">
        <v>178</v>
      </c>
      <c r="D242" s="206">
        <v>5.5918375073269999</v>
      </c>
      <c r="E242" s="207">
        <v>-21</v>
      </c>
      <c r="F242" s="208">
        <v>52.725173540763421</v>
      </c>
      <c r="H242" s="199"/>
      <c r="I242" s="125"/>
      <c r="K242" s="200"/>
    </row>
    <row r="243" spans="1:11">
      <c r="A243" s="216">
        <v>43476</v>
      </c>
      <c r="B243" s="194">
        <v>1</v>
      </c>
      <c r="C243" s="205">
        <v>193</v>
      </c>
      <c r="D243" s="206">
        <v>5.3411094434102324</v>
      </c>
      <c r="E243" s="207">
        <v>-21</v>
      </c>
      <c r="F243" s="208">
        <v>52.343182642995245</v>
      </c>
      <c r="H243" s="199"/>
      <c r="I243" s="125"/>
      <c r="K243" s="200"/>
    </row>
    <row r="244" spans="1:11">
      <c r="A244" s="216">
        <v>43476</v>
      </c>
      <c r="B244" s="194">
        <v>2</v>
      </c>
      <c r="C244" s="205">
        <v>208</v>
      </c>
      <c r="D244" s="206">
        <v>5.0906490092449985</v>
      </c>
      <c r="E244" s="207">
        <v>-21</v>
      </c>
      <c r="F244" s="208">
        <v>51.960452857701185</v>
      </c>
      <c r="H244" s="199"/>
      <c r="I244" s="125"/>
      <c r="K244" s="200"/>
    </row>
    <row r="245" spans="1:11">
      <c r="A245" s="216">
        <v>43476</v>
      </c>
      <c r="B245" s="194">
        <v>3</v>
      </c>
      <c r="C245" s="205">
        <v>223</v>
      </c>
      <c r="D245" s="206">
        <v>4.840436544979525</v>
      </c>
      <c r="E245" s="207">
        <v>-21</v>
      </c>
      <c r="F245" s="208">
        <v>51.576984524246683</v>
      </c>
      <c r="H245" s="199"/>
      <c r="I245" s="125"/>
      <c r="K245" s="200"/>
    </row>
    <row r="246" spans="1:11">
      <c r="A246" s="216">
        <v>43476</v>
      </c>
      <c r="B246" s="194">
        <v>4</v>
      </c>
      <c r="C246" s="205">
        <v>238</v>
      </c>
      <c r="D246" s="206">
        <v>4.5904825305115082</v>
      </c>
      <c r="E246" s="207">
        <v>-21</v>
      </c>
      <c r="F246" s="208">
        <v>51.192777969691292</v>
      </c>
      <c r="H246" s="199"/>
      <c r="I246" s="125"/>
      <c r="K246" s="200"/>
    </row>
    <row r="247" spans="1:11">
      <c r="A247" s="216">
        <v>43476</v>
      </c>
      <c r="B247" s="194">
        <v>5</v>
      </c>
      <c r="C247" s="205">
        <v>253</v>
      </c>
      <c r="D247" s="206">
        <v>4.3407975253762743</v>
      </c>
      <c r="E247" s="207">
        <v>-21</v>
      </c>
      <c r="F247" s="208">
        <v>50.807833525867494</v>
      </c>
      <c r="H247" s="199"/>
      <c r="I247" s="125"/>
      <c r="K247" s="200"/>
    </row>
    <row r="248" spans="1:11">
      <c r="A248" s="216">
        <v>43476</v>
      </c>
      <c r="B248" s="194">
        <v>6</v>
      </c>
      <c r="C248" s="205">
        <v>268</v>
      </c>
      <c r="D248" s="206">
        <v>4.0913618059812507</v>
      </c>
      <c r="E248" s="207">
        <v>-21</v>
      </c>
      <c r="F248" s="208">
        <v>50.422151525079073</v>
      </c>
      <c r="H248" s="199"/>
      <c r="I248" s="125"/>
      <c r="K248" s="200"/>
    </row>
    <row r="249" spans="1:11">
      <c r="A249" s="216">
        <v>43476</v>
      </c>
      <c r="B249" s="194">
        <v>7</v>
      </c>
      <c r="C249" s="205">
        <v>283</v>
      </c>
      <c r="D249" s="206">
        <v>3.8421859486709309</v>
      </c>
      <c r="E249" s="207">
        <v>-21</v>
      </c>
      <c r="F249" s="208">
        <v>50.1</v>
      </c>
      <c r="H249" s="199"/>
      <c r="I249" s="125"/>
      <c r="K249" s="200"/>
    </row>
    <row r="250" spans="1:11">
      <c r="A250" s="216">
        <v>43476</v>
      </c>
      <c r="B250" s="194">
        <v>8</v>
      </c>
      <c r="C250" s="205">
        <v>298</v>
      </c>
      <c r="D250" s="206">
        <v>3.5932804107937955</v>
      </c>
      <c r="E250" s="207">
        <v>-21</v>
      </c>
      <c r="F250" s="208">
        <v>49.648576180034425</v>
      </c>
      <c r="H250" s="199"/>
      <c r="I250" s="125"/>
      <c r="K250" s="200"/>
    </row>
    <row r="251" spans="1:11">
      <c r="A251" s="216">
        <v>43476</v>
      </c>
      <c r="B251" s="194">
        <v>9</v>
      </c>
      <c r="C251" s="205">
        <v>313</v>
      </c>
      <c r="D251" s="206">
        <v>3.3446255048738749</v>
      </c>
      <c r="E251" s="207">
        <v>-21</v>
      </c>
      <c r="F251" s="208">
        <v>49.26068350720314</v>
      </c>
      <c r="H251" s="199"/>
      <c r="I251" s="125"/>
      <c r="K251" s="200"/>
    </row>
    <row r="252" spans="1:11">
      <c r="A252" s="216">
        <v>43476</v>
      </c>
      <c r="B252" s="194">
        <v>10</v>
      </c>
      <c r="C252" s="205">
        <v>328</v>
      </c>
      <c r="D252" s="206">
        <v>3.096231764636741</v>
      </c>
      <c r="E252" s="207">
        <v>-21</v>
      </c>
      <c r="F252" s="208">
        <v>48.872054611616136</v>
      </c>
      <c r="H252" s="199"/>
      <c r="I252" s="125"/>
      <c r="K252" s="200"/>
    </row>
    <row r="253" spans="1:11">
      <c r="A253" s="216">
        <v>43476</v>
      </c>
      <c r="B253" s="194">
        <v>11</v>
      </c>
      <c r="C253" s="205">
        <v>343</v>
      </c>
      <c r="D253" s="206">
        <v>2.8481097224710084</v>
      </c>
      <c r="E253" s="207">
        <v>-21</v>
      </c>
      <c r="F253" s="208">
        <v>48.482689823649991</v>
      </c>
      <c r="H253" s="199"/>
      <c r="I253" s="125"/>
      <c r="K253" s="200"/>
    </row>
    <row r="254" spans="1:11">
      <c r="A254" s="216">
        <v>43476</v>
      </c>
      <c r="B254" s="194">
        <v>12</v>
      </c>
      <c r="C254" s="205">
        <v>358</v>
      </c>
      <c r="D254" s="206">
        <v>2.6002396479952949</v>
      </c>
      <c r="E254" s="207">
        <v>-21</v>
      </c>
      <c r="F254" s="208">
        <v>48.092589491663276</v>
      </c>
      <c r="H254" s="199"/>
      <c r="I254" s="125"/>
      <c r="K254" s="200"/>
    </row>
    <row r="255" spans="1:11">
      <c r="A255" s="216">
        <v>43476</v>
      </c>
      <c r="B255" s="194">
        <v>13</v>
      </c>
      <c r="C255" s="205">
        <v>13</v>
      </c>
      <c r="D255" s="206">
        <v>2.352632072564802</v>
      </c>
      <c r="E255" s="207">
        <v>-21</v>
      </c>
      <c r="F255" s="208">
        <v>47.701753938291347</v>
      </c>
      <c r="H255" s="199"/>
      <c r="I255" s="125"/>
      <c r="K255" s="200"/>
    </row>
    <row r="256" spans="1:11">
      <c r="A256" s="216">
        <v>43476</v>
      </c>
      <c r="B256" s="194">
        <v>14</v>
      </c>
      <c r="C256" s="205">
        <v>28</v>
      </c>
      <c r="D256" s="206">
        <v>2.1052975239092575</v>
      </c>
      <c r="E256" s="207">
        <v>-21</v>
      </c>
      <c r="F256" s="208">
        <v>47.310183499723735</v>
      </c>
      <c r="H256" s="199"/>
      <c r="I256" s="125"/>
      <c r="K256" s="200"/>
    </row>
    <row r="257" spans="1:11">
      <c r="A257" s="216">
        <v>43476</v>
      </c>
      <c r="B257" s="194">
        <v>15</v>
      </c>
      <c r="C257" s="205">
        <v>43</v>
      </c>
      <c r="D257" s="206">
        <v>1.8582162698874072</v>
      </c>
      <c r="E257" s="207">
        <v>-21</v>
      </c>
      <c r="F257" s="208">
        <v>46.917878521411254</v>
      </c>
      <c r="H257" s="199"/>
      <c r="I257" s="125"/>
      <c r="K257" s="200"/>
    </row>
    <row r="258" spans="1:11">
      <c r="A258" s="216">
        <v>43476</v>
      </c>
      <c r="B258" s="194">
        <v>16</v>
      </c>
      <c r="C258" s="205">
        <v>58</v>
      </c>
      <c r="D258" s="206">
        <v>1.6113988563733983</v>
      </c>
      <c r="E258" s="207">
        <v>-21</v>
      </c>
      <c r="F258" s="208">
        <v>46.524839336109594</v>
      </c>
      <c r="H258" s="199"/>
      <c r="I258" s="125"/>
      <c r="K258" s="200"/>
    </row>
    <row r="259" spans="1:11">
      <c r="A259" s="216">
        <v>43476</v>
      </c>
      <c r="B259" s="194">
        <v>17</v>
      </c>
      <c r="C259" s="205">
        <v>73</v>
      </c>
      <c r="D259" s="206">
        <v>1.3648557502722269</v>
      </c>
      <c r="E259" s="207">
        <v>-21</v>
      </c>
      <c r="F259" s="208">
        <v>46.131066277084116</v>
      </c>
      <c r="H259" s="199"/>
      <c r="I259" s="125"/>
      <c r="K259" s="200"/>
    </row>
    <row r="260" spans="1:11">
      <c r="A260" s="216">
        <v>43476</v>
      </c>
      <c r="B260" s="194">
        <v>18</v>
      </c>
      <c r="C260" s="205">
        <v>88</v>
      </c>
      <c r="D260" s="206">
        <v>1.1185672741981989</v>
      </c>
      <c r="E260" s="207">
        <v>-21</v>
      </c>
      <c r="F260" s="208">
        <v>45.736559691227043</v>
      </c>
      <c r="H260" s="199"/>
      <c r="I260" s="125"/>
      <c r="K260" s="200"/>
    </row>
    <row r="261" spans="1:11">
      <c r="A261" s="216">
        <v>43476</v>
      </c>
      <c r="B261" s="194">
        <v>19</v>
      </c>
      <c r="C261" s="205">
        <v>103</v>
      </c>
      <c r="D261" s="206">
        <v>0.87254395077877689</v>
      </c>
      <c r="E261" s="207">
        <v>-21</v>
      </c>
      <c r="F261" s="208">
        <v>45.341319917135365</v>
      </c>
      <c r="H261" s="199"/>
      <c r="I261" s="125"/>
      <c r="K261" s="200"/>
    </row>
    <row r="262" spans="1:11">
      <c r="A262" s="216">
        <v>43476</v>
      </c>
      <c r="B262" s="194">
        <v>20</v>
      </c>
      <c r="C262" s="205">
        <v>118</v>
      </c>
      <c r="D262" s="206">
        <v>0.6267962642175462</v>
      </c>
      <c r="E262" s="207">
        <v>-21</v>
      </c>
      <c r="F262" s="208">
        <v>44.945347280564079</v>
      </c>
      <c r="H262" s="199"/>
      <c r="I262" s="125"/>
      <c r="K262" s="200"/>
    </row>
    <row r="263" spans="1:11">
      <c r="A263" s="216">
        <v>43476</v>
      </c>
      <c r="B263" s="194">
        <v>21</v>
      </c>
      <c r="C263" s="205">
        <v>133</v>
      </c>
      <c r="D263" s="206">
        <v>0.38130449240725284</v>
      </c>
      <c r="E263" s="207">
        <v>-21</v>
      </c>
      <c r="F263" s="208">
        <v>44.548642134289338</v>
      </c>
      <c r="H263" s="199"/>
      <c r="I263" s="125"/>
      <c r="K263" s="200"/>
    </row>
    <row r="264" spans="1:11">
      <c r="A264" s="216">
        <v>43476</v>
      </c>
      <c r="B264" s="194">
        <v>22</v>
      </c>
      <c r="C264" s="205">
        <v>148</v>
      </c>
      <c r="D264" s="206">
        <v>0.1360791959115204</v>
      </c>
      <c r="E264" s="207">
        <v>-21</v>
      </c>
      <c r="F264" s="208">
        <v>44.151204813857987</v>
      </c>
      <c r="H264" s="199"/>
      <c r="I264" s="125"/>
      <c r="K264" s="200"/>
    </row>
    <row r="265" spans="1:11">
      <c r="A265" s="216">
        <v>43476</v>
      </c>
      <c r="B265" s="194">
        <v>23</v>
      </c>
      <c r="C265" s="205">
        <v>162</v>
      </c>
      <c r="D265" s="206">
        <v>59.89113077501429</v>
      </c>
      <c r="E265" s="207">
        <v>-21</v>
      </c>
      <c r="F265" s="208">
        <v>43.753035655232324</v>
      </c>
      <c r="H265" s="199"/>
      <c r="I265" s="125"/>
      <c r="K265" s="200"/>
    </row>
    <row r="266" spans="1:11">
      <c r="A266" s="216">
        <v>43477</v>
      </c>
      <c r="B266" s="194">
        <v>0</v>
      </c>
      <c r="C266" s="205">
        <v>177</v>
      </c>
      <c r="D266" s="206">
        <v>59.646439604312604</v>
      </c>
      <c r="E266" s="207">
        <v>-21</v>
      </c>
      <c r="F266" s="208">
        <v>43.354135008186745</v>
      </c>
      <c r="H266" s="199"/>
      <c r="I266" s="125"/>
      <c r="K266" s="200"/>
    </row>
    <row r="267" spans="1:11">
      <c r="A267" s="216">
        <v>43477</v>
      </c>
      <c r="B267" s="194">
        <v>1</v>
      </c>
      <c r="C267" s="205">
        <v>192</v>
      </c>
      <c r="D267" s="206">
        <v>59.402016200727985</v>
      </c>
      <c r="E267" s="207">
        <v>-21</v>
      </c>
      <c r="F267" s="208">
        <v>42.95450320963532</v>
      </c>
      <c r="H267" s="199"/>
      <c r="I267" s="125"/>
      <c r="K267" s="200"/>
    </row>
    <row r="268" spans="1:11">
      <c r="A268" s="216">
        <v>43477</v>
      </c>
      <c r="B268" s="194">
        <v>2</v>
      </c>
      <c r="C268" s="205">
        <v>207</v>
      </c>
      <c r="D268" s="206">
        <v>59.157870959931529</v>
      </c>
      <c r="E268" s="207">
        <v>-21</v>
      </c>
      <c r="F268" s="208">
        <v>42.554140601331127</v>
      </c>
      <c r="H268" s="199"/>
      <c r="I268" s="125"/>
      <c r="K268" s="200"/>
    </row>
    <row r="269" spans="1:11">
      <c r="A269" s="216">
        <v>43477</v>
      </c>
      <c r="B269" s="194">
        <v>3</v>
      </c>
      <c r="C269" s="205">
        <v>222</v>
      </c>
      <c r="D269" s="206">
        <v>58.913984293822068</v>
      </c>
      <c r="E269" s="207">
        <v>-21</v>
      </c>
      <c r="F269" s="208">
        <v>42.153047525552267</v>
      </c>
      <c r="H269" s="199"/>
      <c r="I269" s="125"/>
      <c r="K269" s="200"/>
    </row>
    <row r="270" spans="1:11">
      <c r="A270" s="216">
        <v>43477</v>
      </c>
      <c r="B270" s="194">
        <v>4</v>
      </c>
      <c r="C270" s="205">
        <v>237</v>
      </c>
      <c r="D270" s="206">
        <v>58.670366596994654</v>
      </c>
      <c r="E270" s="207">
        <v>-21</v>
      </c>
      <c r="F270" s="208">
        <v>41.751224324950087</v>
      </c>
      <c r="H270" s="199"/>
      <c r="I270" s="125"/>
      <c r="K270" s="200"/>
    </row>
    <row r="271" spans="1:11">
      <c r="A271" s="216">
        <v>43477</v>
      </c>
      <c r="B271" s="194">
        <v>5</v>
      </c>
      <c r="C271" s="205">
        <v>252</v>
      </c>
      <c r="D271" s="206">
        <v>58.42702838077912</v>
      </c>
      <c r="E271" s="207">
        <v>-21</v>
      </c>
      <c r="F271" s="208">
        <v>41.348671338179983</v>
      </c>
      <c r="H271" s="199"/>
      <c r="I271" s="125"/>
      <c r="K271" s="200"/>
    </row>
    <row r="272" spans="1:11">
      <c r="A272" s="216">
        <v>43477</v>
      </c>
      <c r="B272" s="194">
        <v>6</v>
      </c>
      <c r="C272" s="205">
        <v>267</v>
      </c>
      <c r="D272" s="206">
        <v>58.183949993183433</v>
      </c>
      <c r="E272" s="207">
        <v>-21</v>
      </c>
      <c r="F272" s="208">
        <v>40.945388917821788</v>
      </c>
      <c r="H272" s="199"/>
      <c r="I272" s="125"/>
      <c r="K272" s="200"/>
    </row>
    <row r="273" spans="1:11">
      <c r="A273" s="216">
        <v>43477</v>
      </c>
      <c r="B273" s="194">
        <v>7</v>
      </c>
      <c r="C273" s="205">
        <v>282</v>
      </c>
      <c r="D273" s="206">
        <v>57.941141884707577</v>
      </c>
      <c r="E273" s="207">
        <v>-21</v>
      </c>
      <c r="F273" s="208">
        <v>40.6</v>
      </c>
      <c r="H273" s="199"/>
      <c r="I273" s="125"/>
      <c r="K273" s="200"/>
    </row>
    <row r="274" spans="1:11">
      <c r="A274" s="216">
        <v>43477</v>
      </c>
      <c r="B274" s="194">
        <v>8</v>
      </c>
      <c r="C274" s="205">
        <v>297</v>
      </c>
      <c r="D274" s="206">
        <v>57.698614504473653</v>
      </c>
      <c r="E274" s="207">
        <v>-21</v>
      </c>
      <c r="F274" s="208">
        <v>40.13663713484739</v>
      </c>
      <c r="H274" s="199"/>
      <c r="I274" s="125"/>
      <c r="K274" s="200"/>
    </row>
    <row r="275" spans="1:11">
      <c r="A275" s="216">
        <v>43477</v>
      </c>
      <c r="B275" s="194">
        <v>9</v>
      </c>
      <c r="C275" s="205">
        <v>312</v>
      </c>
      <c r="D275" s="206">
        <v>57.456348215598609</v>
      </c>
      <c r="E275" s="207">
        <v>-21</v>
      </c>
      <c r="F275" s="208">
        <v>39.731168470645102</v>
      </c>
      <c r="H275" s="199"/>
      <c r="I275" s="125"/>
      <c r="K275" s="200"/>
    </row>
    <row r="276" spans="1:11">
      <c r="A276" s="216">
        <v>43477</v>
      </c>
      <c r="B276" s="194">
        <v>10</v>
      </c>
      <c r="C276" s="205">
        <v>327</v>
      </c>
      <c r="D276" s="206">
        <v>57.214353484939693</v>
      </c>
      <c r="E276" s="207">
        <v>-21</v>
      </c>
      <c r="F276" s="208">
        <v>39.32497174257847</v>
      </c>
      <c r="H276" s="199"/>
      <c r="I276" s="125"/>
      <c r="K276" s="200"/>
    </row>
    <row r="277" spans="1:11">
      <c r="A277" s="216">
        <v>43477</v>
      </c>
      <c r="B277" s="194">
        <v>11</v>
      </c>
      <c r="C277" s="205">
        <v>342</v>
      </c>
      <c r="D277" s="206">
        <v>56.972640719143328</v>
      </c>
      <c r="E277" s="207">
        <v>-21</v>
      </c>
      <c r="F277" s="208">
        <v>38.918047296374141</v>
      </c>
      <c r="H277" s="199"/>
      <c r="I277" s="125"/>
      <c r="K277" s="200"/>
    </row>
    <row r="278" spans="1:11">
      <c r="A278" s="216">
        <v>43477</v>
      </c>
      <c r="B278" s="194">
        <v>12</v>
      </c>
      <c r="C278" s="205">
        <v>357</v>
      </c>
      <c r="D278" s="206">
        <v>56.731190317315168</v>
      </c>
      <c r="E278" s="207">
        <v>-21</v>
      </c>
      <c r="F278" s="208">
        <v>38.510395487346614</v>
      </c>
      <c r="H278" s="199"/>
      <c r="I278" s="125"/>
      <c r="K278" s="200"/>
    </row>
    <row r="279" spans="1:11">
      <c r="A279" s="216">
        <v>43477</v>
      </c>
      <c r="B279" s="194">
        <v>13</v>
      </c>
      <c r="C279" s="205">
        <v>12</v>
      </c>
      <c r="D279" s="206">
        <v>56.49001266358141</v>
      </c>
      <c r="E279" s="207">
        <v>-21</v>
      </c>
      <c r="F279" s="208">
        <v>38.102016657579796</v>
      </c>
      <c r="H279" s="199"/>
      <c r="I279" s="125"/>
      <c r="K279" s="200"/>
    </row>
    <row r="280" spans="1:11">
      <c r="A280" s="216">
        <v>43477</v>
      </c>
      <c r="B280" s="194">
        <v>14</v>
      </c>
      <c r="C280" s="205">
        <v>27</v>
      </c>
      <c r="D280" s="206">
        <v>56.249118258953104</v>
      </c>
      <c r="E280" s="207">
        <v>-21</v>
      </c>
      <c r="F280" s="208">
        <v>37.692911149572836</v>
      </c>
      <c r="H280" s="199"/>
      <c r="I280" s="125"/>
      <c r="K280" s="200"/>
    </row>
    <row r="281" spans="1:11">
      <c r="A281" s="216">
        <v>43477</v>
      </c>
      <c r="B281" s="194">
        <v>15</v>
      </c>
      <c r="C281" s="205">
        <v>42</v>
      </c>
      <c r="D281" s="206">
        <v>56.008487459957905</v>
      </c>
      <c r="E281" s="207">
        <v>-21</v>
      </c>
      <c r="F281" s="208">
        <v>37.283079319979748</v>
      </c>
      <c r="H281" s="199"/>
      <c r="I281" s="125"/>
      <c r="K281" s="200"/>
    </row>
    <row r="282" spans="1:11">
      <c r="A282" s="216">
        <v>43477</v>
      </c>
      <c r="B282" s="194">
        <v>16</v>
      </c>
      <c r="C282" s="205">
        <v>57</v>
      </c>
      <c r="D282" s="206">
        <v>55.768130646649752</v>
      </c>
      <c r="E282" s="207">
        <v>-21</v>
      </c>
      <c r="F282" s="208">
        <v>36.872521516727019</v>
      </c>
      <c r="H282" s="199"/>
      <c r="I282" s="125"/>
      <c r="K282" s="200"/>
    </row>
    <row r="283" spans="1:11">
      <c r="A283" s="216">
        <v>43477</v>
      </c>
      <c r="B283" s="194">
        <v>17</v>
      </c>
      <c r="C283" s="205">
        <v>72</v>
      </c>
      <c r="D283" s="206">
        <v>55.528058355733378</v>
      </c>
      <c r="E283" s="207">
        <v>-21</v>
      </c>
      <c r="F283" s="208">
        <v>36.461238074358988</v>
      </c>
      <c r="H283" s="199"/>
      <c r="I283" s="125"/>
      <c r="K283" s="200"/>
    </row>
    <row r="284" spans="1:11">
      <c r="A284" s="216">
        <v>43477</v>
      </c>
      <c r="B284" s="194">
        <v>18</v>
      </c>
      <c r="C284" s="205">
        <v>87</v>
      </c>
      <c r="D284" s="206">
        <v>55.288250822266889</v>
      </c>
      <c r="E284" s="207">
        <v>-21</v>
      </c>
      <c r="F284" s="208">
        <v>36.049229355459858</v>
      </c>
      <c r="H284" s="199"/>
      <c r="I284" s="125"/>
      <c r="K284" s="200"/>
    </row>
    <row r="285" spans="1:11">
      <c r="A285" s="216">
        <v>43477</v>
      </c>
      <c r="B285" s="194">
        <v>19</v>
      </c>
      <c r="C285" s="205">
        <v>102</v>
      </c>
      <c r="D285" s="206">
        <v>55.048718540821255</v>
      </c>
      <c r="E285" s="207">
        <v>-21</v>
      </c>
      <c r="F285" s="208">
        <v>35.636495704576845</v>
      </c>
      <c r="H285" s="199"/>
      <c r="I285" s="125"/>
      <c r="K285" s="200"/>
    </row>
    <row r="286" spans="1:11">
      <c r="A286" s="216">
        <v>43477</v>
      </c>
      <c r="B286" s="194">
        <v>20</v>
      </c>
      <c r="C286" s="205">
        <v>117</v>
      </c>
      <c r="D286" s="206">
        <v>54.809472004921247</v>
      </c>
      <c r="E286" s="207">
        <v>-21</v>
      </c>
      <c r="F286" s="208">
        <v>35.223037466717813</v>
      </c>
      <c r="H286" s="199"/>
      <c r="I286" s="125"/>
      <c r="K286" s="200"/>
    </row>
    <row r="287" spans="1:11">
      <c r="A287" s="216">
        <v>43477</v>
      </c>
      <c r="B287" s="194">
        <v>21</v>
      </c>
      <c r="C287" s="205">
        <v>132</v>
      </c>
      <c r="D287" s="206">
        <v>54.57049144520056</v>
      </c>
      <c r="E287" s="207">
        <v>-21</v>
      </c>
      <c r="F287" s="208">
        <v>34.808855001096006</v>
      </c>
      <c r="H287" s="199"/>
      <c r="I287" s="125"/>
      <c r="K287" s="200"/>
    </row>
    <row r="288" spans="1:11">
      <c r="A288" s="216">
        <v>43477</v>
      </c>
      <c r="B288" s="194">
        <v>22</v>
      </c>
      <c r="C288" s="205">
        <v>147</v>
      </c>
      <c r="D288" s="206">
        <v>54.331787352724064</v>
      </c>
      <c r="E288" s="207">
        <v>-21</v>
      </c>
      <c r="F288" s="208">
        <v>34.393948653558937</v>
      </c>
      <c r="H288" s="199"/>
      <c r="I288" s="125"/>
      <c r="K288" s="200"/>
    </row>
    <row r="289" spans="1:11">
      <c r="A289" s="216">
        <v>43477</v>
      </c>
      <c r="B289" s="194">
        <v>23</v>
      </c>
      <c r="C289" s="205">
        <v>162</v>
      </c>
      <c r="D289" s="206">
        <v>54.0933702371035</v>
      </c>
      <c r="E289" s="207">
        <v>-21</v>
      </c>
      <c r="F289" s="208">
        <v>33.978318774917184</v>
      </c>
      <c r="H289" s="199"/>
      <c r="I289" s="125"/>
      <c r="K289" s="200"/>
    </row>
    <row r="290" spans="1:11">
      <c r="A290" s="216">
        <v>43478</v>
      </c>
      <c r="B290" s="194">
        <v>0</v>
      </c>
      <c r="C290" s="205">
        <v>177</v>
      </c>
      <c r="D290" s="206">
        <v>53.855220286316126</v>
      </c>
      <c r="E290" s="207">
        <v>-21</v>
      </c>
      <c r="F290" s="208">
        <v>33.561965716433875</v>
      </c>
      <c r="H290" s="199"/>
      <c r="I290" s="125"/>
      <c r="K290" s="200"/>
    </row>
    <row r="291" spans="1:11">
      <c r="A291" s="216">
        <v>43478</v>
      </c>
      <c r="B291" s="194">
        <v>1</v>
      </c>
      <c r="C291" s="205">
        <v>192</v>
      </c>
      <c r="D291" s="206">
        <v>53.617348006139309</v>
      </c>
      <c r="E291" s="207">
        <v>-21</v>
      </c>
      <c r="F291" s="208">
        <v>33.14488982973856</v>
      </c>
      <c r="H291" s="199"/>
      <c r="I291" s="125"/>
      <c r="K291" s="200"/>
    </row>
    <row r="292" spans="1:11">
      <c r="A292" s="216">
        <v>43478</v>
      </c>
      <c r="B292" s="194">
        <v>2</v>
      </c>
      <c r="C292" s="205">
        <v>207</v>
      </c>
      <c r="D292" s="206">
        <v>53.379763883844475</v>
      </c>
      <c r="E292" s="207">
        <v>-21</v>
      </c>
      <c r="F292" s="208">
        <v>32.727091462212456</v>
      </c>
      <c r="H292" s="199"/>
      <c r="I292" s="125"/>
      <c r="K292" s="200"/>
    </row>
    <row r="293" spans="1:11">
      <c r="A293" s="216">
        <v>43478</v>
      </c>
      <c r="B293" s="194">
        <v>3</v>
      </c>
      <c r="C293" s="205">
        <v>222</v>
      </c>
      <c r="D293" s="206">
        <v>53.142448141992418</v>
      </c>
      <c r="E293" s="207">
        <v>-21</v>
      </c>
      <c r="F293" s="208">
        <v>32.308570975660444</v>
      </c>
      <c r="H293" s="199"/>
      <c r="I293" s="125"/>
      <c r="K293" s="200"/>
    </row>
    <row r="294" spans="1:11">
      <c r="A294" s="216">
        <v>43478</v>
      </c>
      <c r="B294" s="194">
        <v>4</v>
      </c>
      <c r="C294" s="205">
        <v>237</v>
      </c>
      <c r="D294" s="206">
        <v>52.905411303166261</v>
      </c>
      <c r="E294" s="207">
        <v>-21</v>
      </c>
      <c r="F294" s="208">
        <v>31.889328718307652</v>
      </c>
      <c r="H294" s="199"/>
      <c r="I294" s="125"/>
      <c r="K294" s="200"/>
    </row>
    <row r="295" spans="1:11">
      <c r="A295" s="216">
        <v>43478</v>
      </c>
      <c r="B295" s="194">
        <v>5</v>
      </c>
      <c r="C295" s="205">
        <v>252</v>
      </c>
      <c r="D295" s="206">
        <v>52.668663731347465</v>
      </c>
      <c r="E295" s="207">
        <v>-21</v>
      </c>
      <c r="F295" s="208">
        <v>31.469365038651631</v>
      </c>
      <c r="H295" s="199"/>
      <c r="I295" s="125"/>
      <c r="K295" s="200"/>
    </row>
    <row r="296" spans="1:11">
      <c r="A296" s="216">
        <v>43478</v>
      </c>
      <c r="B296" s="194">
        <v>6</v>
      </c>
      <c r="C296" s="205">
        <v>267</v>
      </c>
      <c r="D296" s="206">
        <v>52.432185764110955</v>
      </c>
      <c r="E296" s="207">
        <v>-21</v>
      </c>
      <c r="F296" s="208">
        <v>31.048680304487988</v>
      </c>
      <c r="H296" s="199"/>
      <c r="I296" s="125"/>
      <c r="K296" s="200"/>
    </row>
    <row r="297" spans="1:11">
      <c r="A297" s="216">
        <v>43478</v>
      </c>
      <c r="B297" s="194">
        <v>7</v>
      </c>
      <c r="C297" s="205">
        <v>282</v>
      </c>
      <c r="D297" s="206">
        <v>52.195987881437986</v>
      </c>
      <c r="E297" s="207">
        <v>-21</v>
      </c>
      <c r="F297" s="208">
        <v>30.7</v>
      </c>
      <c r="H297" s="199"/>
      <c r="I297" s="125"/>
      <c r="K297" s="200"/>
    </row>
    <row r="298" spans="1:11">
      <c r="A298" s="216">
        <v>43478</v>
      </c>
      <c r="B298" s="194">
        <v>8</v>
      </c>
      <c r="C298" s="205">
        <v>297</v>
      </c>
      <c r="D298" s="206">
        <v>51.96008044229302</v>
      </c>
      <c r="E298" s="207">
        <v>-21</v>
      </c>
      <c r="F298" s="208">
        <v>30.205149046879143</v>
      </c>
      <c r="H298" s="199"/>
      <c r="I298" s="125"/>
      <c r="K298" s="200"/>
    </row>
    <row r="299" spans="1:11">
      <c r="A299" s="216">
        <v>43478</v>
      </c>
      <c r="B299" s="194">
        <v>9</v>
      </c>
      <c r="C299" s="205">
        <v>312</v>
      </c>
      <c r="D299" s="206">
        <v>51.724443780437923</v>
      </c>
      <c r="E299" s="207">
        <v>-21</v>
      </c>
      <c r="F299" s="208">
        <v>29.782303242129231</v>
      </c>
      <c r="H299" s="199"/>
      <c r="I299" s="125"/>
      <c r="K299" s="200"/>
    </row>
    <row r="300" spans="1:11">
      <c r="A300" s="216">
        <v>43478</v>
      </c>
      <c r="B300" s="194">
        <v>10</v>
      </c>
      <c r="C300" s="205">
        <v>327</v>
      </c>
      <c r="D300" s="206">
        <v>51.489088371505431</v>
      </c>
      <c r="E300" s="207">
        <v>-21</v>
      </c>
      <c r="F300" s="208">
        <v>29.358737792013088</v>
      </c>
      <c r="H300" s="199"/>
      <c r="I300" s="125"/>
      <c r="K300" s="200"/>
    </row>
    <row r="301" spans="1:11">
      <c r="A301" s="216">
        <v>43478</v>
      </c>
      <c r="B301" s="194">
        <v>11</v>
      </c>
      <c r="C301" s="205">
        <v>342</v>
      </c>
      <c r="D301" s="206">
        <v>51.254024571722994</v>
      </c>
      <c r="E301" s="207">
        <v>-21</v>
      </c>
      <c r="F301" s="208">
        <v>28.934453047392665</v>
      </c>
      <c r="H301" s="199"/>
      <c r="I301" s="125"/>
      <c r="K301" s="200"/>
    </row>
    <row r="302" spans="1:11">
      <c r="A302" s="216">
        <v>43478</v>
      </c>
      <c r="B302" s="194">
        <v>12</v>
      </c>
      <c r="C302" s="205">
        <v>357</v>
      </c>
      <c r="D302" s="206">
        <v>51.019232750162473</v>
      </c>
      <c r="E302" s="207">
        <v>-21</v>
      </c>
      <c r="F302" s="208">
        <v>28.509449373763971</v>
      </c>
      <c r="H302" s="199"/>
      <c r="I302" s="125"/>
      <c r="K302" s="200"/>
    </row>
    <row r="303" spans="1:11">
      <c r="A303" s="216">
        <v>43478</v>
      </c>
      <c r="B303" s="194">
        <v>13</v>
      </c>
      <c r="C303" s="205">
        <v>12</v>
      </c>
      <c r="D303" s="206">
        <v>50.784723279558648</v>
      </c>
      <c r="E303" s="207">
        <v>-21</v>
      </c>
      <c r="F303" s="208">
        <v>28.083727127525222</v>
      </c>
      <c r="H303" s="199"/>
      <c r="I303" s="125"/>
      <c r="K303" s="200"/>
    </row>
    <row r="304" spans="1:11">
      <c r="A304" s="216">
        <v>43478</v>
      </c>
      <c r="B304" s="194">
        <v>14</v>
      </c>
      <c r="C304" s="205">
        <v>27</v>
      </c>
      <c r="D304" s="206">
        <v>50.550506590309396</v>
      </c>
      <c r="E304" s="207">
        <v>-21</v>
      </c>
      <c r="F304" s="208">
        <v>27.657286651148283</v>
      </c>
      <c r="H304" s="199"/>
      <c r="I304" s="125"/>
      <c r="K304" s="200"/>
    </row>
    <row r="305" spans="1:11">
      <c r="A305" s="216">
        <v>43478</v>
      </c>
      <c r="B305" s="194">
        <v>15</v>
      </c>
      <c r="C305" s="205">
        <v>42</v>
      </c>
      <c r="D305" s="206">
        <v>50.316563028178507</v>
      </c>
      <c r="E305" s="207">
        <v>-21</v>
      </c>
      <c r="F305" s="208">
        <v>27.230128316062761</v>
      </c>
      <c r="H305" s="199"/>
      <c r="I305" s="125"/>
      <c r="K305" s="200"/>
    </row>
    <row r="306" spans="1:11">
      <c r="A306" s="216">
        <v>43478</v>
      </c>
      <c r="B306" s="194">
        <v>16</v>
      </c>
      <c r="C306" s="205">
        <v>57</v>
      </c>
      <c r="D306" s="206">
        <v>50.082902942333476</v>
      </c>
      <c r="E306" s="207">
        <v>-21</v>
      </c>
      <c r="F306" s="208">
        <v>26.80225247504481</v>
      </c>
      <c r="H306" s="199"/>
      <c r="I306" s="125"/>
      <c r="K306" s="200"/>
    </row>
    <row r="307" spans="1:11">
      <c r="A307" s="216">
        <v>43478</v>
      </c>
      <c r="B307" s="194">
        <v>17</v>
      </c>
      <c r="C307" s="205">
        <v>72</v>
      </c>
      <c r="D307" s="206">
        <v>49.849536798684255</v>
      </c>
      <c r="E307" s="207">
        <v>-21</v>
      </c>
      <c r="F307" s="208">
        <v>26.373659481201202</v>
      </c>
      <c r="H307" s="199"/>
      <c r="I307" s="125"/>
      <c r="K307" s="200"/>
    </row>
    <row r="308" spans="1:11">
      <c r="A308" s="216">
        <v>43478</v>
      </c>
      <c r="B308" s="194">
        <v>18</v>
      </c>
      <c r="C308" s="205">
        <v>87</v>
      </c>
      <c r="D308" s="206">
        <v>49.616444918827938</v>
      </c>
      <c r="E308" s="207">
        <v>-21</v>
      </c>
      <c r="F308" s="208">
        <v>25.944349702362075</v>
      </c>
      <c r="H308" s="199"/>
      <c r="I308" s="125"/>
      <c r="K308" s="200"/>
    </row>
    <row r="309" spans="1:11">
      <c r="A309" s="216">
        <v>43478</v>
      </c>
      <c r="B309" s="194">
        <v>19</v>
      </c>
      <c r="C309" s="205">
        <v>102</v>
      </c>
      <c r="D309" s="206">
        <v>49.383637648088268</v>
      </c>
      <c r="E309" s="207">
        <v>-21</v>
      </c>
      <c r="F309" s="208">
        <v>25.514323492409261</v>
      </c>
      <c r="H309" s="199"/>
      <c r="I309" s="125"/>
      <c r="K309" s="200"/>
    </row>
    <row r="310" spans="1:11">
      <c r="A310" s="216">
        <v>43478</v>
      </c>
      <c r="B310" s="194">
        <v>20</v>
      </c>
      <c r="C310" s="205">
        <v>117</v>
      </c>
      <c r="D310" s="206">
        <v>49.151125448271387</v>
      </c>
      <c r="E310" s="207">
        <v>-21</v>
      </c>
      <c r="F310" s="208">
        <v>25.083581210356272</v>
      </c>
      <c r="H310" s="199"/>
      <c r="I310" s="125"/>
      <c r="K310" s="200"/>
    </row>
    <row r="311" spans="1:11">
      <c r="A311" s="216">
        <v>43478</v>
      </c>
      <c r="B311" s="194">
        <v>21</v>
      </c>
      <c r="C311" s="205">
        <v>132</v>
      </c>
      <c r="D311" s="206">
        <v>48.918888636329143</v>
      </c>
      <c r="E311" s="207">
        <v>-21</v>
      </c>
      <c r="F311" s="208">
        <v>24.652123215581767</v>
      </c>
      <c r="H311" s="199"/>
      <c r="I311" s="125"/>
      <c r="K311" s="200"/>
    </row>
    <row r="312" spans="1:11">
      <c r="A312" s="216">
        <v>43478</v>
      </c>
      <c r="B312" s="194">
        <v>22</v>
      </c>
      <c r="C312" s="205">
        <v>147</v>
      </c>
      <c r="D312" s="206">
        <v>48.686937554117549</v>
      </c>
      <c r="E312" s="207">
        <v>-21</v>
      </c>
      <c r="F312" s="208">
        <v>24.219949867839148</v>
      </c>
      <c r="H312" s="199"/>
      <c r="I312" s="125"/>
      <c r="K312" s="200"/>
    </row>
    <row r="313" spans="1:11">
      <c r="A313" s="216">
        <v>43478</v>
      </c>
      <c r="B313" s="194">
        <v>23</v>
      </c>
      <c r="C313" s="205">
        <v>162</v>
      </c>
      <c r="D313" s="206">
        <v>48.455282659377303</v>
      </c>
      <c r="E313" s="207">
        <v>-21</v>
      </c>
      <c r="F313" s="208">
        <v>23.787061522420743</v>
      </c>
      <c r="H313" s="199"/>
      <c r="I313" s="125"/>
      <c r="K313" s="200"/>
    </row>
    <row r="314" spans="1:11">
      <c r="A314" s="216">
        <v>43479</v>
      </c>
      <c r="B314" s="194">
        <v>0</v>
      </c>
      <c r="C314" s="205">
        <v>177</v>
      </c>
      <c r="D314" s="206">
        <v>48.223904264796147</v>
      </c>
      <c r="E314" s="207">
        <v>-21</v>
      </c>
      <c r="F314" s="208">
        <v>23.353458549484643</v>
      </c>
      <c r="H314" s="199"/>
      <c r="I314" s="125"/>
      <c r="K314" s="200"/>
    </row>
    <row r="315" spans="1:11">
      <c r="A315" s="216">
        <v>43479</v>
      </c>
      <c r="B315" s="194">
        <v>1</v>
      </c>
      <c r="C315" s="205">
        <v>192</v>
      </c>
      <c r="D315" s="206">
        <v>47.992812707021244</v>
      </c>
      <c r="E315" s="207">
        <v>-21</v>
      </c>
      <c r="F315" s="208">
        <v>22.919141305047717</v>
      </c>
      <c r="H315" s="199"/>
      <c r="I315" s="125"/>
      <c r="K315" s="200"/>
    </row>
    <row r="316" spans="1:11">
      <c r="A316" s="216">
        <v>43479</v>
      </c>
      <c r="B316" s="194">
        <v>2</v>
      </c>
      <c r="C316" s="205">
        <v>207</v>
      </c>
      <c r="D316" s="206">
        <v>47.762018500116028</v>
      </c>
      <c r="E316" s="207">
        <v>-21</v>
      </c>
      <c r="F316" s="208">
        <v>22.484110145425902</v>
      </c>
      <c r="H316" s="199"/>
      <c r="I316" s="125"/>
      <c r="K316" s="200"/>
    </row>
    <row r="317" spans="1:11">
      <c r="A317" s="216">
        <v>43479</v>
      </c>
      <c r="B317" s="194">
        <v>3</v>
      </c>
      <c r="C317" s="205">
        <v>222</v>
      </c>
      <c r="D317" s="206">
        <v>47.53150179403633</v>
      </c>
      <c r="E317" s="207">
        <v>-21</v>
      </c>
      <c r="F317" s="208">
        <v>22.048365446828342</v>
      </c>
      <c r="H317" s="199"/>
      <c r="I317" s="125"/>
      <c r="K317" s="200"/>
    </row>
    <row r="318" spans="1:11">
      <c r="A318" s="216">
        <v>43479</v>
      </c>
      <c r="B318" s="194">
        <v>4</v>
      </c>
      <c r="C318" s="205">
        <v>237</v>
      </c>
      <c r="D318" s="206">
        <v>47.301273059708251</v>
      </c>
      <c r="E318" s="207">
        <v>-21</v>
      </c>
      <c r="F318" s="208">
        <v>21.611907556546726</v>
      </c>
      <c r="H318" s="199"/>
      <c r="I318" s="125"/>
      <c r="K318" s="200"/>
    </row>
    <row r="319" spans="1:11">
      <c r="A319" s="216">
        <v>43479</v>
      </c>
      <c r="B319" s="194">
        <v>5</v>
      </c>
      <c r="C319" s="205">
        <v>252</v>
      </c>
      <c r="D319" s="206">
        <v>47.071342747142353</v>
      </c>
      <c r="E319" s="207">
        <v>-21</v>
      </c>
      <c r="F319" s="208">
        <v>21.174736836868746</v>
      </c>
      <c r="H319" s="199"/>
      <c r="I319" s="125"/>
      <c r="K319" s="200"/>
    </row>
    <row r="320" spans="1:11">
      <c r="A320" s="216">
        <v>43479</v>
      </c>
      <c r="B320" s="194">
        <v>6</v>
      </c>
      <c r="C320" s="205">
        <v>267</v>
      </c>
      <c r="D320" s="206">
        <v>46.84169104181251</v>
      </c>
      <c r="E320" s="207">
        <v>-21</v>
      </c>
      <c r="F320" s="208">
        <v>20.736853660164911</v>
      </c>
      <c r="H320" s="199"/>
      <c r="I320" s="125"/>
      <c r="K320" s="200"/>
    </row>
    <row r="321" spans="1:11">
      <c r="A321" s="216">
        <v>43479</v>
      </c>
      <c r="B321" s="194">
        <v>7</v>
      </c>
      <c r="C321" s="205">
        <v>282</v>
      </c>
      <c r="D321" s="206">
        <v>46.612328391747724</v>
      </c>
      <c r="E321" s="207">
        <v>-21</v>
      </c>
      <c r="F321" s="208">
        <v>20.3</v>
      </c>
      <c r="H321" s="199"/>
      <c r="I321" s="125"/>
      <c r="K321" s="200"/>
    </row>
    <row r="322" spans="1:11">
      <c r="A322" s="216">
        <v>43479</v>
      </c>
      <c r="B322" s="194">
        <v>8</v>
      </c>
      <c r="C322" s="205">
        <v>297</v>
      </c>
      <c r="D322" s="206">
        <v>46.3832652407973</v>
      </c>
      <c r="E322" s="207">
        <v>-21</v>
      </c>
      <c r="F322" s="208">
        <v>19.858951368464233</v>
      </c>
      <c r="H322" s="199"/>
      <c r="I322" s="125"/>
      <c r="K322" s="200"/>
    </row>
    <row r="323" spans="1:11">
      <c r="A323" s="216">
        <v>43479</v>
      </c>
      <c r="B323" s="194">
        <v>9</v>
      </c>
      <c r="C323" s="205">
        <v>312</v>
      </c>
      <c r="D323" s="206">
        <v>46.154481771902738</v>
      </c>
      <c r="E323" s="207">
        <v>-21</v>
      </c>
      <c r="F323" s="208">
        <v>19.418932985397745</v>
      </c>
      <c r="H323" s="199"/>
      <c r="I323" s="125"/>
      <c r="K323" s="200"/>
    </row>
    <row r="324" spans="1:11">
      <c r="A324" s="216">
        <v>43479</v>
      </c>
      <c r="B324" s="194">
        <v>10</v>
      </c>
      <c r="C324" s="205">
        <v>327</v>
      </c>
      <c r="D324" s="206">
        <v>45.925988426611184</v>
      </c>
      <c r="E324" s="207">
        <v>-21</v>
      </c>
      <c r="F324" s="208">
        <v>18.978203599416688</v>
      </c>
      <c r="H324" s="199"/>
      <c r="I324" s="125"/>
      <c r="K324" s="200"/>
    </row>
    <row r="325" spans="1:11">
      <c r="A325" s="216">
        <v>43479</v>
      </c>
      <c r="B325" s="194">
        <v>11</v>
      </c>
      <c r="C325" s="205">
        <v>342</v>
      </c>
      <c r="D325" s="206">
        <v>45.697795646728991</v>
      </c>
      <c r="E325" s="207">
        <v>-21</v>
      </c>
      <c r="F325" s="208">
        <v>18.536763560089966</v>
      </c>
      <c r="H325" s="199"/>
      <c r="I325" s="125"/>
      <c r="K325" s="200"/>
    </row>
    <row r="326" spans="1:11">
      <c r="A326" s="216">
        <v>43479</v>
      </c>
      <c r="B326" s="194">
        <v>12</v>
      </c>
      <c r="C326" s="205">
        <v>357</v>
      </c>
      <c r="D326" s="206">
        <v>45.469883609522412</v>
      </c>
      <c r="E326" s="207">
        <v>-21</v>
      </c>
      <c r="F326" s="208">
        <v>18.094613246952704</v>
      </c>
      <c r="H326" s="199"/>
      <c r="I326" s="125"/>
      <c r="K326" s="200"/>
    </row>
    <row r="327" spans="1:11">
      <c r="A327" s="216">
        <v>43479</v>
      </c>
      <c r="B327" s="194">
        <v>13</v>
      </c>
      <c r="C327" s="205">
        <v>12</v>
      </c>
      <c r="D327" s="206">
        <v>45.242262752633451</v>
      </c>
      <c r="E327" s="207">
        <v>-21</v>
      </c>
      <c r="F327" s="208">
        <v>17.651753020137733</v>
      </c>
      <c r="H327" s="199"/>
      <c r="I327" s="125"/>
      <c r="K327" s="200"/>
    </row>
    <row r="328" spans="1:11">
      <c r="A328" s="216">
        <v>43479</v>
      </c>
      <c r="B328" s="194">
        <v>14</v>
      </c>
      <c r="C328" s="205">
        <v>27</v>
      </c>
      <c r="D328" s="206">
        <v>45.014943512810532</v>
      </c>
      <c r="E328" s="207">
        <v>-21</v>
      </c>
      <c r="F328" s="208">
        <v>17.208183240070767</v>
      </c>
      <c r="H328" s="199"/>
      <c r="I328" s="125"/>
      <c r="K328" s="200"/>
    </row>
    <row r="329" spans="1:11">
      <c r="A329" s="216">
        <v>43479</v>
      </c>
      <c r="B329" s="194">
        <v>15</v>
      </c>
      <c r="C329" s="205">
        <v>42</v>
      </c>
      <c r="D329" s="206">
        <v>44.787906103161959</v>
      </c>
      <c r="E329" s="207">
        <v>-21</v>
      </c>
      <c r="F329" s="208">
        <v>16.763904282432094</v>
      </c>
      <c r="H329" s="199"/>
      <c r="I329" s="125"/>
      <c r="K329" s="200"/>
    </row>
    <row r="330" spans="1:11">
      <c r="A330" s="216">
        <v>43479</v>
      </c>
      <c r="B330" s="194">
        <v>16</v>
      </c>
      <c r="C330" s="205">
        <v>57</v>
      </c>
      <c r="D330" s="206">
        <v>44.561160897469563</v>
      </c>
      <c r="E330" s="207">
        <v>-21</v>
      </c>
      <c r="F330" s="208">
        <v>16.318916508348309</v>
      </c>
      <c r="H330" s="199"/>
      <c r="I330" s="125"/>
      <c r="K330" s="200"/>
    </row>
    <row r="331" spans="1:11">
      <c r="A331" s="216">
        <v>43479</v>
      </c>
      <c r="B331" s="194">
        <v>17</v>
      </c>
      <c r="C331" s="205">
        <v>72</v>
      </c>
      <c r="D331" s="206">
        <v>44.334718309119125</v>
      </c>
      <c r="E331" s="207">
        <v>-21</v>
      </c>
      <c r="F331" s="208">
        <v>15.873220284233298</v>
      </c>
      <c r="H331" s="199"/>
      <c r="I331" s="125"/>
      <c r="K331" s="200"/>
    </row>
    <row r="332" spans="1:11">
      <c r="A332" s="216">
        <v>43479</v>
      </c>
      <c r="B332" s="194">
        <v>18</v>
      </c>
      <c r="C332" s="205">
        <v>87</v>
      </c>
      <c r="D332" s="206">
        <v>44.108558565284284</v>
      </c>
      <c r="E332" s="207">
        <v>-21</v>
      </c>
      <c r="F332" s="208">
        <v>15.426815976828792</v>
      </c>
      <c r="H332" s="199"/>
      <c r="I332" s="125"/>
      <c r="K332" s="200"/>
    </row>
    <row r="333" spans="1:11">
      <c r="A333" s="216">
        <v>43479</v>
      </c>
      <c r="B333" s="194">
        <v>19</v>
      </c>
      <c r="C333" s="205">
        <v>102</v>
      </c>
      <c r="D333" s="206">
        <v>43.882692095131688</v>
      </c>
      <c r="E333" s="207">
        <v>-21</v>
      </c>
      <c r="F333" s="208">
        <v>14.979703953244226</v>
      </c>
      <c r="H333" s="199"/>
      <c r="I333" s="125"/>
      <c r="K333" s="200"/>
    </row>
    <row r="334" spans="1:11">
      <c r="A334" s="216">
        <v>43479</v>
      </c>
      <c r="B334" s="194">
        <v>20</v>
      </c>
      <c r="C334" s="205">
        <v>117</v>
      </c>
      <c r="D334" s="206">
        <v>43.6571292675157</v>
      </c>
      <c r="E334" s="207">
        <v>-21</v>
      </c>
      <c r="F334" s="208">
        <v>14.531884575862364</v>
      </c>
      <c r="H334" s="199"/>
      <c r="I334" s="125"/>
      <c r="K334" s="200"/>
    </row>
    <row r="335" spans="1:11">
      <c r="A335" s="216">
        <v>43479</v>
      </c>
      <c r="B335" s="194">
        <v>21</v>
      </c>
      <c r="C335" s="205">
        <v>132</v>
      </c>
      <c r="D335" s="206">
        <v>43.431850306022852</v>
      </c>
      <c r="E335" s="207">
        <v>-21</v>
      </c>
      <c r="F335" s="208">
        <v>14.08335822248425</v>
      </c>
      <c r="H335" s="199"/>
      <c r="I335" s="125"/>
      <c r="K335" s="200"/>
    </row>
    <row r="336" spans="1:11">
      <c r="A336" s="216">
        <v>43479</v>
      </c>
      <c r="B336" s="194">
        <v>22</v>
      </c>
      <c r="C336" s="205">
        <v>147</v>
      </c>
      <c r="D336" s="206">
        <v>43.206865635168583</v>
      </c>
      <c r="E336" s="207">
        <v>-21</v>
      </c>
      <c r="F336" s="208">
        <v>13.634125256133842</v>
      </c>
      <c r="H336" s="199"/>
      <c r="I336" s="125"/>
      <c r="K336" s="200"/>
    </row>
    <row r="337" spans="1:11">
      <c r="A337" s="216">
        <v>43479</v>
      </c>
      <c r="B337" s="194">
        <v>23</v>
      </c>
      <c r="C337" s="205">
        <v>162</v>
      </c>
      <c r="D337" s="206">
        <v>42.982185599561262</v>
      </c>
      <c r="E337" s="207">
        <v>-21</v>
      </c>
      <c r="F337" s="208">
        <v>13.184186040204509</v>
      </c>
      <c r="H337" s="199"/>
      <c r="I337" s="125"/>
      <c r="K337" s="200"/>
    </row>
    <row r="338" spans="1:11">
      <c r="A338" s="216">
        <v>43480</v>
      </c>
      <c r="B338" s="194">
        <v>0</v>
      </c>
      <c r="C338" s="205">
        <v>177</v>
      </c>
      <c r="D338" s="206">
        <v>42.757790476962327</v>
      </c>
      <c r="E338" s="207">
        <v>-21</v>
      </c>
      <c r="F338" s="208">
        <v>12.733540958534917</v>
      </c>
      <c r="H338" s="199"/>
      <c r="I338" s="125"/>
      <c r="K338" s="200"/>
    </row>
    <row r="339" spans="1:11">
      <c r="A339" s="216">
        <v>43480</v>
      </c>
      <c r="B339" s="194">
        <v>1</v>
      </c>
      <c r="C339" s="205">
        <v>192</v>
      </c>
      <c r="D339" s="206">
        <v>42.533690628264935</v>
      </c>
      <c r="E339" s="207">
        <v>-21</v>
      </c>
      <c r="F339" s="208">
        <v>12.282190365070846</v>
      </c>
      <c r="H339" s="199"/>
      <c r="I339" s="125"/>
      <c r="K339" s="200"/>
    </row>
    <row r="340" spans="1:11">
      <c r="A340" s="216">
        <v>43480</v>
      </c>
      <c r="B340" s="194">
        <v>2</v>
      </c>
      <c r="C340" s="205">
        <v>207</v>
      </c>
      <c r="D340" s="206">
        <v>42.309896413472075</v>
      </c>
      <c r="E340" s="207">
        <v>-21</v>
      </c>
      <c r="F340" s="208">
        <v>11.830134629153974</v>
      </c>
      <c r="H340" s="199"/>
      <c r="I340" s="125"/>
      <c r="K340" s="200"/>
    </row>
    <row r="341" spans="1:11">
      <c r="A341" s="216">
        <v>43480</v>
      </c>
      <c r="B341" s="194">
        <v>3</v>
      </c>
      <c r="C341" s="205">
        <v>222</v>
      </c>
      <c r="D341" s="206">
        <v>42.08638812594188</v>
      </c>
      <c r="E341" s="207">
        <v>-21</v>
      </c>
      <c r="F341" s="208">
        <v>11.377374130600586</v>
      </c>
      <c r="H341" s="199"/>
      <c r="I341" s="125"/>
      <c r="K341" s="200"/>
    </row>
    <row r="342" spans="1:11">
      <c r="A342" s="216">
        <v>43480</v>
      </c>
      <c r="B342" s="194">
        <v>4</v>
      </c>
      <c r="C342" s="205">
        <v>237</v>
      </c>
      <c r="D342" s="206">
        <v>41.863176081985785</v>
      </c>
      <c r="E342" s="207">
        <v>-21</v>
      </c>
      <c r="F342" s="208">
        <v>10.923909234376978</v>
      </c>
      <c r="H342" s="199"/>
      <c r="I342" s="125"/>
      <c r="K342" s="200"/>
    </row>
    <row r="343" spans="1:11">
      <c r="A343" s="216">
        <v>43480</v>
      </c>
      <c r="B343" s="194">
        <v>5</v>
      </c>
      <c r="C343" s="205">
        <v>252</v>
      </c>
      <c r="D343" s="206">
        <v>41.640270676804221</v>
      </c>
      <c r="E343" s="207">
        <v>-21</v>
      </c>
      <c r="F343" s="208">
        <v>10.469740305742974</v>
      </c>
      <c r="H343" s="199"/>
      <c r="I343" s="125"/>
      <c r="K343" s="200"/>
    </row>
    <row r="344" spans="1:11">
      <c r="A344" s="216">
        <v>43480</v>
      </c>
      <c r="B344" s="194">
        <v>6</v>
      </c>
      <c r="C344" s="205">
        <v>267</v>
      </c>
      <c r="D344" s="206">
        <v>41.417652139635948</v>
      </c>
      <c r="E344" s="207">
        <v>-21</v>
      </c>
      <c r="F344" s="208">
        <v>10.014867725490504</v>
      </c>
      <c r="H344" s="199"/>
      <c r="I344" s="125"/>
      <c r="K344" s="200"/>
    </row>
    <row r="345" spans="1:11">
      <c r="A345" s="216">
        <v>43480</v>
      </c>
      <c r="B345" s="194">
        <v>7</v>
      </c>
      <c r="C345" s="205">
        <v>282</v>
      </c>
      <c r="D345" s="206">
        <v>41.195330822254164</v>
      </c>
      <c r="E345" s="207">
        <v>-21</v>
      </c>
      <c r="F345" s="208">
        <v>9.6</v>
      </c>
      <c r="H345" s="199"/>
      <c r="I345" s="125"/>
      <c r="K345" s="200"/>
    </row>
    <row r="346" spans="1:11">
      <c r="A346" s="216">
        <v>43480</v>
      </c>
      <c r="B346" s="194">
        <v>8</v>
      </c>
      <c r="C346" s="205">
        <v>297</v>
      </c>
      <c r="D346" s="206">
        <v>40.973317134429408</v>
      </c>
      <c r="E346" s="207">
        <v>-21</v>
      </c>
      <c r="F346" s="208">
        <v>9.103013079094211</v>
      </c>
      <c r="H346" s="199"/>
      <c r="I346" s="125"/>
      <c r="K346" s="200"/>
    </row>
    <row r="347" spans="1:11">
      <c r="A347" s="216">
        <v>43480</v>
      </c>
      <c r="B347" s="194">
        <v>9</v>
      </c>
      <c r="C347" s="205">
        <v>312</v>
      </c>
      <c r="D347" s="206">
        <v>40.751591281493802</v>
      </c>
      <c r="E347" s="207">
        <v>-21</v>
      </c>
      <c r="F347" s="208">
        <v>8.6460317558296396</v>
      </c>
      <c r="H347" s="199"/>
      <c r="I347" s="125"/>
      <c r="K347" s="200"/>
    </row>
    <row r="348" spans="1:11">
      <c r="A348" s="216">
        <v>43480</v>
      </c>
      <c r="B348" s="194">
        <v>10</v>
      </c>
      <c r="C348" s="205">
        <v>327</v>
      </c>
      <c r="D348" s="206">
        <v>40.530163610322916</v>
      </c>
      <c r="E348" s="207">
        <v>-21</v>
      </c>
      <c r="F348" s="208">
        <v>8.1883482616542125</v>
      </c>
      <c r="H348" s="199"/>
      <c r="I348" s="125"/>
      <c r="K348" s="200"/>
    </row>
    <row r="349" spans="1:11">
      <c r="A349" s="216">
        <v>43480</v>
      </c>
      <c r="B349" s="194">
        <v>11</v>
      </c>
      <c r="C349" s="205">
        <v>342</v>
      </c>
      <c r="D349" s="206">
        <v>40.309044525718036</v>
      </c>
      <c r="E349" s="207">
        <v>-21</v>
      </c>
      <c r="F349" s="208">
        <v>7.7299629636065958</v>
      </c>
      <c r="H349" s="199"/>
      <c r="I349" s="125"/>
      <c r="K349" s="200"/>
    </row>
    <row r="350" spans="1:11">
      <c r="A350" s="216">
        <v>43480</v>
      </c>
      <c r="B350" s="194">
        <v>12</v>
      </c>
      <c r="C350" s="205">
        <v>357</v>
      </c>
      <c r="D350" s="206">
        <v>40.088214228666175</v>
      </c>
      <c r="E350" s="207">
        <v>-21</v>
      </c>
      <c r="F350" s="208">
        <v>7.2708762444946018</v>
      </c>
      <c r="H350" s="199"/>
      <c r="I350" s="125"/>
      <c r="K350" s="200"/>
    </row>
    <row r="351" spans="1:11">
      <c r="A351" s="216">
        <v>43480</v>
      </c>
      <c r="B351" s="194">
        <v>13</v>
      </c>
      <c r="C351" s="205">
        <v>12</v>
      </c>
      <c r="D351" s="206">
        <v>39.867683061875141</v>
      </c>
      <c r="E351" s="207">
        <v>-21</v>
      </c>
      <c r="F351" s="208">
        <v>6.8110884720240961</v>
      </c>
      <c r="H351" s="199"/>
      <c r="I351" s="125"/>
      <c r="K351" s="200"/>
    </row>
    <row r="352" spans="1:11">
      <c r="A352" s="216">
        <v>43480</v>
      </c>
      <c r="B352" s="194">
        <v>14</v>
      </c>
      <c r="C352" s="205">
        <v>27</v>
      </c>
      <c r="D352" s="206">
        <v>39.647461444429837</v>
      </c>
      <c r="E352" s="207">
        <v>-21</v>
      </c>
      <c r="F352" s="208">
        <v>6.3506000193470413</v>
      </c>
      <c r="H352" s="199"/>
      <c r="I352" s="125"/>
      <c r="K352" s="200"/>
    </row>
    <row r="353" spans="1:11">
      <c r="A353" s="216">
        <v>43480</v>
      </c>
      <c r="B353" s="194">
        <v>15</v>
      </c>
      <c r="C353" s="205">
        <v>42</v>
      </c>
      <c r="D353" s="206">
        <v>39.427529513706077</v>
      </c>
      <c r="E353" s="207">
        <v>-21</v>
      </c>
      <c r="F353" s="208">
        <v>5.8894112598765247</v>
      </c>
      <c r="H353" s="199"/>
      <c r="I353" s="125"/>
      <c r="K353" s="200"/>
    </row>
    <row r="354" spans="1:11">
      <c r="A354" s="216">
        <v>43480</v>
      </c>
      <c r="B354" s="194">
        <v>16</v>
      </c>
      <c r="C354" s="205">
        <v>57</v>
      </c>
      <c r="D354" s="206">
        <v>39.207897667288307</v>
      </c>
      <c r="E354" s="207">
        <v>-21</v>
      </c>
      <c r="F354" s="208">
        <v>5.4275225673741545</v>
      </c>
      <c r="H354" s="199"/>
      <c r="I354" s="125"/>
      <c r="K354" s="200"/>
    </row>
    <row r="355" spans="1:11">
      <c r="A355" s="216">
        <v>43480</v>
      </c>
      <c r="B355" s="194">
        <v>17</v>
      </c>
      <c r="C355" s="205">
        <v>72</v>
      </c>
      <c r="D355" s="206">
        <v>38.988576299469742</v>
      </c>
      <c r="E355" s="207">
        <v>-21</v>
      </c>
      <c r="F355" s="208">
        <v>4.9649343107294897</v>
      </c>
      <c r="H355" s="199"/>
      <c r="I355" s="125"/>
      <c r="K355" s="200"/>
    </row>
    <row r="356" spans="1:11">
      <c r="A356" s="216">
        <v>43480</v>
      </c>
      <c r="B356" s="194">
        <v>18</v>
      </c>
      <c r="C356" s="205">
        <v>87</v>
      </c>
      <c r="D356" s="206">
        <v>38.769545583159584</v>
      </c>
      <c r="E356" s="207">
        <v>-21</v>
      </c>
      <c r="F356" s="208">
        <v>4.501646874639178</v>
      </c>
      <c r="H356" s="199"/>
      <c r="I356" s="125"/>
      <c r="K356" s="200"/>
    </row>
    <row r="357" spans="1:11">
      <c r="A357" s="216">
        <v>43480</v>
      </c>
      <c r="B357" s="194">
        <v>19</v>
      </c>
      <c r="C357" s="205">
        <v>102</v>
      </c>
      <c r="D357" s="206">
        <v>38.550815830366787</v>
      </c>
      <c r="E357" s="207">
        <v>-21</v>
      </c>
      <c r="F357" s="208">
        <v>4.0376606285597916</v>
      </c>
      <c r="H357" s="199"/>
      <c r="I357" s="125"/>
      <c r="K357" s="200"/>
    </row>
    <row r="358" spans="1:11">
      <c r="A358" s="216">
        <v>43480</v>
      </c>
      <c r="B358" s="194">
        <v>20</v>
      </c>
      <c r="C358" s="205">
        <v>117</v>
      </c>
      <c r="D358" s="206">
        <v>38.332397472393041</v>
      </c>
      <c r="E358" s="207">
        <v>-21</v>
      </c>
      <c r="F358" s="208">
        <v>3.5729759422689256</v>
      </c>
      <c r="H358" s="199"/>
      <c r="I358" s="125"/>
      <c r="K358" s="200"/>
    </row>
    <row r="359" spans="1:11">
      <c r="A359" s="216">
        <v>43480</v>
      </c>
      <c r="B359" s="194">
        <v>21</v>
      </c>
      <c r="C359" s="205">
        <v>132</v>
      </c>
      <c r="D359" s="206">
        <v>38.114270636170886</v>
      </c>
      <c r="E359" s="207">
        <v>-21</v>
      </c>
      <c r="F359" s="208">
        <v>3.1075932065884615</v>
      </c>
      <c r="H359" s="199"/>
      <c r="I359" s="125"/>
      <c r="K359" s="200"/>
    </row>
    <row r="360" spans="1:11">
      <c r="A360" s="216">
        <v>43480</v>
      </c>
      <c r="B360" s="194">
        <v>22</v>
      </c>
      <c r="C360" s="205">
        <v>147</v>
      </c>
      <c r="D360" s="206">
        <v>37.896445708954047</v>
      </c>
      <c r="E360" s="207">
        <v>-21</v>
      </c>
      <c r="F360" s="208">
        <v>2.6415127815007367</v>
      </c>
      <c r="H360" s="199"/>
      <c r="I360" s="125"/>
      <c r="K360" s="200"/>
    </row>
    <row r="361" spans="1:11">
      <c r="A361" s="216">
        <v>43480</v>
      </c>
      <c r="B361" s="194">
        <v>23</v>
      </c>
      <c r="C361" s="205">
        <v>162</v>
      </c>
      <c r="D361" s="206">
        <v>37.67893307741133</v>
      </c>
      <c r="E361" s="207">
        <v>-21</v>
      </c>
      <c r="F361" s="208">
        <v>2.1747350428062617</v>
      </c>
      <c r="H361" s="199"/>
      <c r="I361" s="125"/>
      <c r="K361" s="200"/>
    </row>
    <row r="362" spans="1:11">
      <c r="A362" s="216">
        <v>43481</v>
      </c>
      <c r="B362" s="194">
        <v>0</v>
      </c>
      <c r="C362" s="205">
        <v>177</v>
      </c>
      <c r="D362" s="206">
        <v>37.461712863627099</v>
      </c>
      <c r="E362" s="207">
        <v>-21</v>
      </c>
      <c r="F362" s="208">
        <v>1.7072603770564143</v>
      </c>
      <c r="H362" s="199"/>
      <c r="I362" s="125"/>
      <c r="K362" s="200"/>
    </row>
    <row r="363" spans="1:11">
      <c r="A363" s="216">
        <v>43481</v>
      </c>
      <c r="B363" s="194">
        <v>1</v>
      </c>
      <c r="C363" s="205">
        <v>192</v>
      </c>
      <c r="D363" s="206">
        <v>37.244795470615486</v>
      </c>
      <c r="E363" s="207">
        <v>-21</v>
      </c>
      <c r="F363" s="208">
        <v>1.2390891554823469</v>
      </c>
      <c r="H363" s="199"/>
      <c r="I363" s="125"/>
      <c r="K363" s="200"/>
    </row>
    <row r="364" spans="1:11">
      <c r="A364" s="216">
        <v>43481</v>
      </c>
      <c r="B364" s="194">
        <v>2</v>
      </c>
      <c r="C364" s="205">
        <v>207</v>
      </c>
      <c r="D364" s="206">
        <v>37.028191220093731</v>
      </c>
      <c r="E364" s="207">
        <v>-21</v>
      </c>
      <c r="F364" s="208">
        <v>0.77022174958507605</v>
      </c>
      <c r="H364" s="199"/>
      <c r="I364" s="125"/>
      <c r="K364" s="200"/>
    </row>
    <row r="365" spans="1:11">
      <c r="A365" s="216">
        <v>43481</v>
      </c>
      <c r="B365" s="194">
        <v>3</v>
      </c>
      <c r="C365" s="205">
        <v>222</v>
      </c>
      <c r="D365" s="206">
        <v>36.81188028934173</v>
      </c>
      <c r="E365" s="207">
        <v>-21</v>
      </c>
      <c r="F365" s="208">
        <v>0.3006585468029499</v>
      </c>
      <c r="H365" s="199"/>
      <c r="I365" s="125"/>
      <c r="K365" s="200"/>
    </row>
    <row r="366" spans="1:11">
      <c r="A366" s="216">
        <v>43481</v>
      </c>
      <c r="B366" s="194">
        <v>4</v>
      </c>
      <c r="C366" s="205">
        <v>237</v>
      </c>
      <c r="D366" s="206">
        <v>36.595873056025994</v>
      </c>
      <c r="E366" s="207">
        <v>-20</v>
      </c>
      <c r="F366" s="208">
        <v>59.830399924507915</v>
      </c>
      <c r="H366" s="199"/>
      <c r="I366" s="125"/>
      <c r="K366" s="200"/>
    </row>
    <row r="367" spans="1:11">
      <c r="A367" s="216">
        <v>43481</v>
      </c>
      <c r="B367" s="194">
        <v>5</v>
      </c>
      <c r="C367" s="205">
        <v>252</v>
      </c>
      <c r="D367" s="206">
        <v>36.380179837813671</v>
      </c>
      <c r="E367" s="207">
        <v>-20</v>
      </c>
      <c r="F367" s="208">
        <v>59.359446244473517</v>
      </c>
      <c r="H367" s="199"/>
      <c r="I367" s="125"/>
      <c r="K367" s="200"/>
    </row>
    <row r="368" spans="1:11">
      <c r="A368" s="216">
        <v>43481</v>
      </c>
      <c r="B368" s="194">
        <v>6</v>
      </c>
      <c r="C368" s="205">
        <v>267</v>
      </c>
      <c r="D368" s="206">
        <v>36.164780806691397</v>
      </c>
      <c r="E368" s="207">
        <v>-20</v>
      </c>
      <c r="F368" s="208">
        <v>58.887797900387397</v>
      </c>
      <c r="H368" s="199"/>
      <c r="I368" s="125"/>
      <c r="K368" s="200"/>
    </row>
    <row r="369" spans="1:11">
      <c r="A369" s="216">
        <v>43481</v>
      </c>
      <c r="B369" s="194">
        <v>7</v>
      </c>
      <c r="C369" s="205">
        <v>282</v>
      </c>
      <c r="D369" s="206">
        <v>35.949686355252197</v>
      </c>
      <c r="E369" s="207">
        <v>-20</v>
      </c>
      <c r="F369" s="208">
        <v>58.5</v>
      </c>
      <c r="H369" s="199"/>
      <c r="I369" s="125"/>
      <c r="K369" s="200"/>
    </row>
    <row r="370" spans="1:11">
      <c r="A370" s="216">
        <v>43481</v>
      </c>
      <c r="B370" s="194">
        <v>8</v>
      </c>
      <c r="C370" s="205">
        <v>297</v>
      </c>
      <c r="D370" s="206">
        <v>35.734906757348881</v>
      </c>
      <c r="E370" s="207">
        <v>-20</v>
      </c>
      <c r="F370" s="208">
        <v>57.94241871187424</v>
      </c>
      <c r="H370" s="199"/>
      <c r="I370" s="125"/>
      <c r="K370" s="200"/>
    </row>
    <row r="371" spans="1:11">
      <c r="A371" s="216">
        <v>43481</v>
      </c>
      <c r="B371" s="194">
        <v>9</v>
      </c>
      <c r="C371" s="205">
        <v>312</v>
      </c>
      <c r="D371" s="206">
        <v>35.52042219954501</v>
      </c>
      <c r="E371" s="207">
        <v>-20</v>
      </c>
      <c r="F371" s="208">
        <v>57.468688629915476</v>
      </c>
      <c r="H371" s="199"/>
      <c r="I371" s="125"/>
      <c r="K371" s="200"/>
    </row>
    <row r="372" spans="1:11">
      <c r="A372" s="216">
        <v>43481</v>
      </c>
      <c r="B372" s="194">
        <v>10</v>
      </c>
      <c r="C372" s="205">
        <v>327</v>
      </c>
      <c r="D372" s="206">
        <v>35.306243050254125</v>
      </c>
      <c r="E372" s="207">
        <v>-20</v>
      </c>
      <c r="F372" s="208">
        <v>56.994265392990755</v>
      </c>
      <c r="H372" s="199"/>
      <c r="I372" s="125"/>
      <c r="K372" s="200"/>
    </row>
    <row r="373" spans="1:11">
      <c r="A373" s="216">
        <v>43481</v>
      </c>
      <c r="B373" s="194">
        <v>11</v>
      </c>
      <c r="C373" s="205">
        <v>342</v>
      </c>
      <c r="D373" s="206">
        <v>35.092379617505003</v>
      </c>
      <c r="E373" s="207">
        <v>-20</v>
      </c>
      <c r="F373" s="208">
        <v>56.519149380403917</v>
      </c>
      <c r="H373" s="199"/>
      <c r="I373" s="125"/>
      <c r="K373" s="200"/>
    </row>
    <row r="374" spans="1:11">
      <c r="A374" s="216">
        <v>43481</v>
      </c>
      <c r="B374" s="194">
        <v>12</v>
      </c>
      <c r="C374" s="205">
        <v>357</v>
      </c>
      <c r="D374" s="206">
        <v>34.87881208320573</v>
      </c>
      <c r="E374" s="207">
        <v>-20</v>
      </c>
      <c r="F374" s="208">
        <v>56.043340971727389</v>
      </c>
      <c r="H374" s="199"/>
      <c r="I374" s="125"/>
      <c r="K374" s="200"/>
    </row>
    <row r="375" spans="1:11">
      <c r="A375" s="216">
        <v>43481</v>
      </c>
      <c r="B375" s="194">
        <v>13</v>
      </c>
      <c r="C375" s="205">
        <v>12</v>
      </c>
      <c r="D375" s="206">
        <v>34.665550751749379</v>
      </c>
      <c r="E375" s="207">
        <v>-20</v>
      </c>
      <c r="F375" s="208">
        <v>55.566840546832879</v>
      </c>
      <c r="H375" s="199"/>
      <c r="I375" s="125"/>
      <c r="K375" s="200"/>
    </row>
    <row r="376" spans="1:11">
      <c r="A376" s="216">
        <v>43481</v>
      </c>
      <c r="B376" s="194">
        <v>14</v>
      </c>
      <c r="C376" s="205">
        <v>27</v>
      </c>
      <c r="D376" s="206">
        <v>34.452605985471791</v>
      </c>
      <c r="E376" s="207">
        <v>-20</v>
      </c>
      <c r="F376" s="208">
        <v>55.089648480522442</v>
      </c>
      <c r="H376" s="199"/>
      <c r="I376" s="125"/>
      <c r="K376" s="200"/>
    </row>
    <row r="377" spans="1:11">
      <c r="A377" s="216">
        <v>43481</v>
      </c>
      <c r="B377" s="194">
        <v>15</v>
      </c>
      <c r="C377" s="205">
        <v>42</v>
      </c>
      <c r="D377" s="206">
        <v>34.239957941820194</v>
      </c>
      <c r="E377" s="207">
        <v>-20</v>
      </c>
      <c r="F377" s="208">
        <v>54.611765163881216</v>
      </c>
      <c r="H377" s="199"/>
      <c r="I377" s="125"/>
      <c r="K377" s="200"/>
    </row>
    <row r="378" spans="1:11">
      <c r="A378" s="216">
        <v>43481</v>
      </c>
      <c r="B378" s="194">
        <v>16</v>
      </c>
      <c r="C378" s="205">
        <v>57</v>
      </c>
      <c r="D378" s="206">
        <v>34.02761692040599</v>
      </c>
      <c r="E378" s="207">
        <v>-20</v>
      </c>
      <c r="F378" s="208">
        <v>54.133190972264842</v>
      </c>
      <c r="H378" s="199"/>
      <c r="I378" s="125"/>
      <c r="K378" s="200"/>
    </row>
    <row r="379" spans="1:11">
      <c r="A379" s="216">
        <v>43481</v>
      </c>
      <c r="B379" s="194">
        <v>17</v>
      </c>
      <c r="C379" s="205">
        <v>72</v>
      </c>
      <c r="D379" s="206">
        <v>33.81559327887544</v>
      </c>
      <c r="E379" s="207">
        <v>-20</v>
      </c>
      <c r="F379" s="208">
        <v>53.653926281309907</v>
      </c>
      <c r="H379" s="199"/>
      <c r="I379" s="125"/>
      <c r="K379" s="200"/>
    </row>
    <row r="380" spans="1:11">
      <c r="A380" s="216">
        <v>43481</v>
      </c>
      <c r="B380" s="194">
        <v>18</v>
      </c>
      <c r="C380" s="205">
        <v>87</v>
      </c>
      <c r="D380" s="206">
        <v>33.603867168887973</v>
      </c>
      <c r="E380" s="207">
        <v>-20</v>
      </c>
      <c r="F380" s="208">
        <v>53.173971488324199</v>
      </c>
      <c r="H380" s="199"/>
      <c r="I380" s="125"/>
      <c r="K380" s="200"/>
    </row>
    <row r="381" spans="1:11">
      <c r="A381" s="216">
        <v>43481</v>
      </c>
      <c r="B381" s="194">
        <v>19</v>
      </c>
      <c r="C381" s="205">
        <v>102</v>
      </c>
      <c r="D381" s="206">
        <v>33.392448886724537</v>
      </c>
      <c r="E381" s="207">
        <v>-20</v>
      </c>
      <c r="F381" s="208">
        <v>52.693326958781981</v>
      </c>
      <c r="H381" s="199"/>
      <c r="I381" s="125"/>
      <c r="K381" s="200"/>
    </row>
    <row r="382" spans="1:11">
      <c r="A382" s="216">
        <v>43481</v>
      </c>
      <c r="B382" s="194">
        <v>20</v>
      </c>
      <c r="C382" s="205">
        <v>117</v>
      </c>
      <c r="D382" s="206">
        <v>33.181348803124706</v>
      </c>
      <c r="E382" s="207">
        <v>-20</v>
      </c>
      <c r="F382" s="208">
        <v>52.21199307444401</v>
      </c>
      <c r="H382" s="199"/>
      <c r="I382" s="125"/>
      <c r="K382" s="200"/>
    </row>
    <row r="383" spans="1:11">
      <c r="A383" s="216">
        <v>43481</v>
      </c>
      <c r="B383" s="194">
        <v>21</v>
      </c>
      <c r="C383" s="205">
        <v>132</v>
      </c>
      <c r="D383" s="206">
        <v>32.970547047302716</v>
      </c>
      <c r="E383" s="207">
        <v>-20</v>
      </c>
      <c r="F383" s="208">
        <v>51.729970228131634</v>
      </c>
      <c r="H383" s="199"/>
      <c r="I383" s="125"/>
      <c r="K383" s="200"/>
    </row>
    <row r="384" spans="1:11">
      <c r="A384" s="216">
        <v>43481</v>
      </c>
      <c r="B384" s="194">
        <v>22</v>
      </c>
      <c r="C384" s="205">
        <v>147</v>
      </c>
      <c r="D384" s="206">
        <v>32.760053888795255</v>
      </c>
      <c r="E384" s="207">
        <v>-20</v>
      </c>
      <c r="F384" s="208">
        <v>51.247258796823303</v>
      </c>
      <c r="H384" s="199"/>
      <c r="I384" s="125"/>
      <c r="K384" s="200"/>
    </row>
    <row r="385" spans="1:11">
      <c r="A385" s="216">
        <v>43481</v>
      </c>
      <c r="B385" s="194">
        <v>23</v>
      </c>
      <c r="C385" s="205">
        <v>162</v>
      </c>
      <c r="D385" s="206">
        <v>32.549879675501074</v>
      </c>
      <c r="E385" s="207">
        <v>-20</v>
      </c>
      <c r="F385" s="208">
        <v>50.763859157745586</v>
      </c>
      <c r="H385" s="199"/>
      <c r="I385" s="125"/>
      <c r="K385" s="200"/>
    </row>
    <row r="386" spans="1:11">
      <c r="A386" s="216">
        <v>43482</v>
      </c>
      <c r="B386" s="194">
        <v>0</v>
      </c>
      <c r="C386" s="205">
        <v>177</v>
      </c>
      <c r="D386" s="206">
        <v>32.340004609619655</v>
      </c>
      <c r="E386" s="207">
        <v>-20</v>
      </c>
      <c r="F386" s="208">
        <v>50.27977170457973</v>
      </c>
      <c r="H386" s="199"/>
      <c r="I386" s="125"/>
      <c r="K386" s="200"/>
    </row>
    <row r="387" spans="1:11">
      <c r="A387" s="216">
        <v>43482</v>
      </c>
      <c r="B387" s="194">
        <v>1</v>
      </c>
      <c r="C387" s="205">
        <v>192</v>
      </c>
      <c r="D387" s="206">
        <v>32.130438916922799</v>
      </c>
      <c r="E387" s="207">
        <v>-20</v>
      </c>
      <c r="F387" s="208">
        <v>49.794996820492941</v>
      </c>
      <c r="H387" s="199"/>
      <c r="I387" s="125"/>
      <c r="K387" s="200"/>
    </row>
    <row r="388" spans="1:11">
      <c r="A388" s="216">
        <v>43482</v>
      </c>
      <c r="B388" s="194">
        <v>2</v>
      </c>
      <c r="C388" s="205">
        <v>207</v>
      </c>
      <c r="D388" s="206">
        <v>31.921192979577313</v>
      </c>
      <c r="E388" s="207">
        <v>-20</v>
      </c>
      <c r="F388" s="208">
        <v>49.309534872679279</v>
      </c>
      <c r="H388" s="199"/>
      <c r="I388" s="125"/>
      <c r="K388" s="200"/>
    </row>
    <row r="389" spans="1:11">
      <c r="A389" s="216">
        <v>43482</v>
      </c>
      <c r="B389" s="194">
        <v>3</v>
      </c>
      <c r="C389" s="205">
        <v>222</v>
      </c>
      <c r="D389" s="206">
        <v>31.712246877195298</v>
      </c>
      <c r="E389" s="207">
        <v>-20</v>
      </c>
      <c r="F389" s="208">
        <v>48.823386261090818</v>
      </c>
      <c r="H389" s="199"/>
      <c r="I389" s="125"/>
      <c r="K389" s="200"/>
    </row>
    <row r="390" spans="1:11">
      <c r="A390" s="216">
        <v>43482</v>
      </c>
      <c r="B390" s="194">
        <v>4</v>
      </c>
      <c r="C390" s="205">
        <v>237</v>
      </c>
      <c r="D390" s="206">
        <v>31.503610948303162</v>
      </c>
      <c r="E390" s="207">
        <v>-20</v>
      </c>
      <c r="F390" s="208">
        <v>48.33655136425655</v>
      </c>
      <c r="H390" s="199"/>
      <c r="I390" s="125"/>
      <c r="K390" s="200"/>
    </row>
    <row r="391" spans="1:11">
      <c r="A391" s="216">
        <v>43482</v>
      </c>
      <c r="B391" s="194">
        <v>5</v>
      </c>
      <c r="C391" s="205">
        <v>252</v>
      </c>
      <c r="D391" s="206">
        <v>31.295295531244847</v>
      </c>
      <c r="E391" s="207">
        <v>-20</v>
      </c>
      <c r="F391" s="208">
        <v>47.849030560960415</v>
      </c>
      <c r="H391" s="199"/>
      <c r="I391" s="125"/>
      <c r="K391" s="200"/>
    </row>
    <row r="392" spans="1:11">
      <c r="A392" s="216">
        <v>43482</v>
      </c>
      <c r="B392" s="194">
        <v>6</v>
      </c>
      <c r="C392" s="205">
        <v>267</v>
      </c>
      <c r="D392" s="206">
        <v>31.087280699825897</v>
      </c>
      <c r="E392" s="207">
        <v>-20</v>
      </c>
      <c r="F392" s="208">
        <v>47.360824246611983</v>
      </c>
      <c r="H392" s="199"/>
      <c r="I392" s="125"/>
      <c r="K392" s="200"/>
    </row>
    <row r="393" spans="1:11">
      <c r="A393" s="216">
        <v>43482</v>
      </c>
      <c r="B393" s="194">
        <v>7</v>
      </c>
      <c r="C393" s="205">
        <v>282</v>
      </c>
      <c r="D393" s="206">
        <v>30.87957678910243</v>
      </c>
      <c r="E393" s="207">
        <v>-20</v>
      </c>
      <c r="F393" s="208">
        <v>46.9</v>
      </c>
      <c r="H393" s="199"/>
      <c r="I393" s="125"/>
      <c r="K393" s="200"/>
    </row>
    <row r="394" spans="1:11">
      <c r="A394" s="216">
        <v>43482</v>
      </c>
      <c r="B394" s="194">
        <v>8</v>
      </c>
      <c r="C394" s="205">
        <v>297</v>
      </c>
      <c r="D394" s="206">
        <v>30.672194132628192</v>
      </c>
      <c r="E394" s="207">
        <v>-20</v>
      </c>
      <c r="F394" s="208">
        <v>46.382356607749031</v>
      </c>
      <c r="H394" s="199"/>
      <c r="I394" s="125"/>
      <c r="K394" s="200"/>
    </row>
    <row r="395" spans="1:11">
      <c r="A395" s="216">
        <v>43482</v>
      </c>
      <c r="B395" s="194">
        <v>9</v>
      </c>
      <c r="C395" s="205">
        <v>312</v>
      </c>
      <c r="D395" s="206">
        <v>30.465112817748832</v>
      </c>
      <c r="E395" s="207">
        <v>-20</v>
      </c>
      <c r="F395" s="208">
        <v>45.892096053537585</v>
      </c>
      <c r="H395" s="199"/>
      <c r="I395" s="125"/>
      <c r="K395" s="200"/>
    </row>
    <row r="396" spans="1:11">
      <c r="A396" s="216">
        <v>43482</v>
      </c>
      <c r="B396" s="194">
        <v>10</v>
      </c>
      <c r="C396" s="205">
        <v>327</v>
      </c>
      <c r="D396" s="206">
        <v>30.258343136654275</v>
      </c>
      <c r="E396" s="207">
        <v>-20</v>
      </c>
      <c r="F396" s="208">
        <v>45.401151523473544</v>
      </c>
      <c r="H396" s="199"/>
      <c r="I396" s="125"/>
      <c r="K396" s="200"/>
    </row>
    <row r="397" spans="1:11">
      <c r="A397" s="216">
        <v>43482</v>
      </c>
      <c r="B397" s="194">
        <v>11</v>
      </c>
      <c r="C397" s="205">
        <v>342</v>
      </c>
      <c r="D397" s="206">
        <v>30.051895436291716</v>
      </c>
      <c r="E397" s="207">
        <v>-20</v>
      </c>
      <c r="F397" s="208">
        <v>44.90952339788798</v>
      </c>
      <c r="H397" s="199"/>
      <c r="I397" s="125"/>
      <c r="K397" s="200"/>
    </row>
    <row r="398" spans="1:11">
      <c r="A398" s="216">
        <v>43482</v>
      </c>
      <c r="B398" s="194">
        <v>12</v>
      </c>
      <c r="C398" s="205">
        <v>357</v>
      </c>
      <c r="D398" s="206">
        <v>29.845749781183031</v>
      </c>
      <c r="E398" s="207">
        <v>-20</v>
      </c>
      <c r="F398" s="208">
        <v>44.417212073838002</v>
      </c>
      <c r="H398" s="199"/>
      <c r="I398" s="125"/>
      <c r="K398" s="200"/>
    </row>
    <row r="399" spans="1:11">
      <c r="A399" s="216">
        <v>43482</v>
      </c>
      <c r="B399" s="194">
        <v>13</v>
      </c>
      <c r="C399" s="205">
        <v>12</v>
      </c>
      <c r="D399" s="206">
        <v>29.639916536317514</v>
      </c>
      <c r="E399" s="207">
        <v>-20</v>
      </c>
      <c r="F399" s="208">
        <v>43.92421793216414</v>
      </c>
      <c r="H399" s="199"/>
      <c r="I399" s="125"/>
      <c r="K399" s="200"/>
    </row>
    <row r="400" spans="1:11">
      <c r="A400" s="216">
        <v>43482</v>
      </c>
      <c r="B400" s="194">
        <v>14</v>
      </c>
      <c r="C400" s="205">
        <v>27</v>
      </c>
      <c r="D400" s="206">
        <v>29.434405906287111</v>
      </c>
      <c r="E400" s="207">
        <v>-20</v>
      </c>
      <c r="F400" s="208">
        <v>43.430541354001946</v>
      </c>
      <c r="H400" s="199"/>
      <c r="I400" s="125"/>
      <c r="K400" s="200"/>
    </row>
    <row r="401" spans="1:11">
      <c r="A401" s="216">
        <v>43482</v>
      </c>
      <c r="B401" s="194">
        <v>15</v>
      </c>
      <c r="C401" s="205">
        <v>42</v>
      </c>
      <c r="D401" s="206">
        <v>29.229198069435824</v>
      </c>
      <c r="E401" s="207">
        <v>-20</v>
      </c>
      <c r="F401" s="208">
        <v>42.936182742756301</v>
      </c>
      <c r="H401" s="199"/>
      <c r="I401" s="125"/>
      <c r="K401" s="200"/>
    </row>
    <row r="402" spans="1:11">
      <c r="A402" s="216">
        <v>43482</v>
      </c>
      <c r="B402" s="194">
        <v>16</v>
      </c>
      <c r="C402" s="205">
        <v>57</v>
      </c>
      <c r="D402" s="206">
        <v>29.024303326309564</v>
      </c>
      <c r="E402" s="207">
        <v>-20</v>
      </c>
      <c r="F402" s="208">
        <v>42.441142468987749</v>
      </c>
      <c r="H402" s="199"/>
      <c r="I402" s="125"/>
      <c r="K402" s="200"/>
    </row>
    <row r="403" spans="1:11">
      <c r="A403" s="216">
        <v>43482</v>
      </c>
      <c r="B403" s="194">
        <v>17</v>
      </c>
      <c r="C403" s="205">
        <v>72</v>
      </c>
      <c r="D403" s="206">
        <v>28.819731935634252</v>
      </c>
      <c r="E403" s="207">
        <v>-20</v>
      </c>
      <c r="F403" s="208">
        <v>41.945420920065573</v>
      </c>
      <c r="H403" s="199"/>
      <c r="I403" s="125"/>
      <c r="K403" s="200"/>
    </row>
    <row r="404" spans="1:11">
      <c r="A404" s="216">
        <v>43482</v>
      </c>
      <c r="B404" s="194">
        <v>18</v>
      </c>
      <c r="C404" s="205">
        <v>87</v>
      </c>
      <c r="D404" s="206">
        <v>28.615464012584368</v>
      </c>
      <c r="E404" s="207">
        <v>-20</v>
      </c>
      <c r="F404" s="208">
        <v>41.449018494718928</v>
      </c>
      <c r="H404" s="199"/>
      <c r="I404" s="125"/>
      <c r="K404" s="200"/>
    </row>
    <row r="405" spans="1:11">
      <c r="A405" s="216">
        <v>43482</v>
      </c>
      <c r="B405" s="194">
        <v>19</v>
      </c>
      <c r="C405" s="205">
        <v>102</v>
      </c>
      <c r="D405" s="206">
        <v>28.41150987166202</v>
      </c>
      <c r="E405" s="207">
        <v>-20</v>
      </c>
      <c r="F405" s="208">
        <v>40.951935575326104</v>
      </c>
      <c r="H405" s="199"/>
      <c r="I405" s="125"/>
      <c r="K405" s="200"/>
    </row>
    <row r="406" spans="1:11">
      <c r="A406" s="216">
        <v>43482</v>
      </c>
      <c r="B406" s="194">
        <v>20</v>
      </c>
      <c r="C406" s="205">
        <v>117</v>
      </c>
      <c r="D406" s="206">
        <v>28.207879768486066</v>
      </c>
      <c r="E406" s="207">
        <v>-20</v>
      </c>
      <c r="F406" s="208">
        <v>40.454172544476847</v>
      </c>
      <c r="H406" s="199"/>
      <c r="I406" s="125"/>
      <c r="K406" s="200"/>
    </row>
    <row r="407" spans="1:11">
      <c r="A407" s="216">
        <v>43482</v>
      </c>
      <c r="B407" s="194">
        <v>21</v>
      </c>
      <c r="C407" s="205">
        <v>132</v>
      </c>
      <c r="D407" s="206">
        <v>28.004553811776418</v>
      </c>
      <c r="E407" s="207">
        <v>-20</v>
      </c>
      <c r="F407" s="208">
        <v>39.955729801721418</v>
      </c>
      <c r="H407" s="199"/>
      <c r="I407" s="125"/>
      <c r="K407" s="200"/>
    </row>
    <row r="408" spans="1:11">
      <c r="A408" s="216">
        <v>43482</v>
      </c>
      <c r="B408" s="194">
        <v>22</v>
      </c>
      <c r="C408" s="205">
        <v>147</v>
      </c>
      <c r="D408" s="206">
        <v>27.801542312142828</v>
      </c>
      <c r="E408" s="207">
        <v>-20</v>
      </c>
      <c r="F408" s="208">
        <v>39.456607735781191</v>
      </c>
      <c r="H408" s="199"/>
      <c r="I408" s="125"/>
      <c r="K408" s="200"/>
    </row>
    <row r="409" spans="1:11">
      <c r="A409" s="216">
        <v>43482</v>
      </c>
      <c r="B409" s="194">
        <v>23</v>
      </c>
      <c r="C409" s="205">
        <v>162</v>
      </c>
      <c r="D409" s="206">
        <v>27.598855539794727</v>
      </c>
      <c r="E409" s="207">
        <v>-20</v>
      </c>
      <c r="F409" s="208">
        <v>38.956806718808821</v>
      </c>
      <c r="H409" s="199"/>
      <c r="I409" s="125"/>
      <c r="K409" s="200"/>
    </row>
    <row r="410" spans="1:11">
      <c r="A410" s="216">
        <v>43483</v>
      </c>
      <c r="B410" s="194">
        <v>0</v>
      </c>
      <c r="C410" s="205">
        <v>177</v>
      </c>
      <c r="D410" s="206">
        <v>27.396473598714692</v>
      </c>
      <c r="E410" s="207">
        <v>-20</v>
      </c>
      <c r="F410" s="208">
        <v>38.456327156777164</v>
      </c>
      <c r="H410" s="199"/>
      <c r="I410" s="125"/>
      <c r="K410" s="200"/>
    </row>
    <row r="411" spans="1:11">
      <c r="A411" s="216">
        <v>43483</v>
      </c>
      <c r="B411" s="194">
        <v>1</v>
      </c>
      <c r="C411" s="205">
        <v>192</v>
      </c>
      <c r="D411" s="206">
        <v>27.194406716671438</v>
      </c>
      <c r="E411" s="207">
        <v>-20</v>
      </c>
      <c r="F411" s="208">
        <v>37.955169433542153</v>
      </c>
      <c r="H411" s="199"/>
      <c r="I411" s="125"/>
      <c r="K411" s="200"/>
    </row>
    <row r="412" spans="1:11">
      <c r="A412" s="216">
        <v>43483</v>
      </c>
      <c r="B412" s="194">
        <v>2</v>
      </c>
      <c r="C412" s="205">
        <v>207</v>
      </c>
      <c r="D412" s="206">
        <v>26.992665198133068</v>
      </c>
      <c r="E412" s="207">
        <v>-20</v>
      </c>
      <c r="F412" s="208">
        <v>37.453333933205286</v>
      </c>
      <c r="H412" s="199"/>
      <c r="I412" s="125"/>
      <c r="K412" s="200"/>
    </row>
    <row r="413" spans="1:11">
      <c r="A413" s="216">
        <v>43483</v>
      </c>
      <c r="B413" s="194">
        <v>3</v>
      </c>
      <c r="C413" s="205">
        <v>222</v>
      </c>
      <c r="D413" s="206">
        <v>26.791229201431861</v>
      </c>
      <c r="E413" s="207">
        <v>-20</v>
      </c>
      <c r="F413" s="208">
        <v>36.950821056930678</v>
      </c>
      <c r="H413" s="199"/>
      <c r="I413" s="125"/>
      <c r="K413" s="200"/>
    </row>
    <row r="414" spans="1:11">
      <c r="A414" s="216">
        <v>43483</v>
      </c>
      <c r="B414" s="194">
        <v>4</v>
      </c>
      <c r="C414" s="205">
        <v>237</v>
      </c>
      <c r="D414" s="206">
        <v>26.590108910293679</v>
      </c>
      <c r="E414" s="207">
        <v>-20</v>
      </c>
      <c r="F414" s="208">
        <v>36.44763118934506</v>
      </c>
      <c r="H414" s="199"/>
      <c r="I414" s="125"/>
      <c r="K414" s="200"/>
    </row>
    <row r="415" spans="1:11">
      <c r="A415" s="216">
        <v>43483</v>
      </c>
      <c r="B415" s="194">
        <v>5</v>
      </c>
      <c r="C415" s="205">
        <v>252</v>
      </c>
      <c r="D415" s="206">
        <v>26.389314624155986</v>
      </c>
      <c r="E415" s="207">
        <v>-20</v>
      </c>
      <c r="F415" s="208">
        <v>35.943764720884275</v>
      </c>
      <c r="H415" s="199"/>
      <c r="I415" s="125"/>
      <c r="K415" s="200"/>
    </row>
    <row r="416" spans="1:11">
      <c r="A416" s="216">
        <v>43483</v>
      </c>
      <c r="B416" s="194">
        <v>6</v>
      </c>
      <c r="C416" s="205">
        <v>267</v>
      </c>
      <c r="D416" s="206">
        <v>26.188826497057107</v>
      </c>
      <c r="E416" s="207">
        <v>-20</v>
      </c>
      <c r="F416" s="208">
        <v>35.439222042317553</v>
      </c>
      <c r="H416" s="199"/>
      <c r="I416" s="125"/>
      <c r="K416" s="200"/>
    </row>
    <row r="417" spans="1:11">
      <c r="A417" s="216">
        <v>43483</v>
      </c>
      <c r="B417" s="194">
        <v>7</v>
      </c>
      <c r="C417" s="205">
        <v>282</v>
      </c>
      <c r="D417" s="206">
        <v>25.988654708096419</v>
      </c>
      <c r="E417" s="207">
        <v>-20</v>
      </c>
      <c r="F417" s="208">
        <v>35</v>
      </c>
      <c r="H417" s="199"/>
      <c r="I417" s="125"/>
      <c r="K417" s="200"/>
    </row>
    <row r="418" spans="1:11">
      <c r="A418" s="216">
        <v>43483</v>
      </c>
      <c r="B418" s="194">
        <v>8</v>
      </c>
      <c r="C418" s="205">
        <v>297</v>
      </c>
      <c r="D418" s="206">
        <v>25.788809552270777</v>
      </c>
      <c r="E418" s="207">
        <v>-20</v>
      </c>
      <c r="F418" s="208">
        <v>34.428109613328246</v>
      </c>
      <c r="H418" s="199"/>
      <c r="I418" s="125"/>
      <c r="K418" s="200"/>
    </row>
    <row r="419" spans="1:11">
      <c r="A419" s="216">
        <v>43483</v>
      </c>
      <c r="B419" s="194">
        <v>9</v>
      </c>
      <c r="C419" s="205">
        <v>312</v>
      </c>
      <c r="D419" s="206">
        <v>25.58927117886924</v>
      </c>
      <c r="E419" s="207">
        <v>-20</v>
      </c>
      <c r="F419" s="208">
        <v>33.921540651247213</v>
      </c>
      <c r="H419" s="199"/>
      <c r="I419" s="125"/>
      <c r="K419" s="200"/>
    </row>
    <row r="420" spans="1:11">
      <c r="A420" s="216">
        <v>43483</v>
      </c>
      <c r="B420" s="194">
        <v>10</v>
      </c>
      <c r="C420" s="205">
        <v>327</v>
      </c>
      <c r="D420" s="206">
        <v>25.390049761754199</v>
      </c>
      <c r="E420" s="207">
        <v>-20</v>
      </c>
      <c r="F420" s="208">
        <v>33.414297044468952</v>
      </c>
      <c r="H420" s="199"/>
      <c r="I420" s="125"/>
      <c r="K420" s="200"/>
    </row>
    <row r="421" spans="1:11">
      <c r="A421" s="216">
        <v>43483</v>
      </c>
      <c r="B421" s="194">
        <v>11</v>
      </c>
      <c r="C421" s="205">
        <v>342</v>
      </c>
      <c r="D421" s="206">
        <v>25.191155631624724</v>
      </c>
      <c r="E421" s="207">
        <v>-20</v>
      </c>
      <c r="F421" s="208">
        <v>32.906379179307166</v>
      </c>
      <c r="H421" s="199"/>
      <c r="I421" s="125"/>
      <c r="K421" s="200"/>
    </row>
    <row r="422" spans="1:11">
      <c r="A422" s="216">
        <v>43483</v>
      </c>
      <c r="B422" s="194">
        <v>12</v>
      </c>
      <c r="C422" s="205">
        <v>357</v>
      </c>
      <c r="D422" s="206">
        <v>24.99256883426483</v>
      </c>
      <c r="E422" s="207">
        <v>-20</v>
      </c>
      <c r="F422" s="208">
        <v>32.397787465068149</v>
      </c>
      <c r="H422" s="199"/>
      <c r="I422" s="125"/>
      <c r="K422" s="200"/>
    </row>
    <row r="423" spans="1:11">
      <c r="A423" s="216">
        <v>43483</v>
      </c>
      <c r="B423" s="194">
        <v>13</v>
      </c>
      <c r="C423" s="205">
        <v>12</v>
      </c>
      <c r="D423" s="206">
        <v>24.794299618048399</v>
      </c>
      <c r="E423" s="207">
        <v>-20</v>
      </c>
      <c r="F423" s="208">
        <v>31.888522277157634</v>
      </c>
      <c r="H423" s="199"/>
      <c r="I423" s="125"/>
      <c r="K423" s="200"/>
    </row>
    <row r="424" spans="1:11">
      <c r="A424" s="216">
        <v>43483</v>
      </c>
      <c r="B424" s="194">
        <v>14</v>
      </c>
      <c r="C424" s="205">
        <v>27</v>
      </c>
      <c r="D424" s="206">
        <v>24.596358288838474</v>
      </c>
      <c r="E424" s="207">
        <v>-20</v>
      </c>
      <c r="F424" s="208">
        <v>31.378584008327053</v>
      </c>
      <c r="H424" s="199"/>
      <c r="I424" s="125"/>
      <c r="K424" s="200"/>
    </row>
    <row r="425" spans="1:11">
      <c r="A425" s="216">
        <v>43483</v>
      </c>
      <c r="B425" s="194">
        <v>15</v>
      </c>
      <c r="C425" s="205">
        <v>42</v>
      </c>
      <c r="D425" s="206">
        <v>24.39872486915192</v>
      </c>
      <c r="E425" s="207">
        <v>-20</v>
      </c>
      <c r="F425" s="208">
        <v>30.867973062987417</v>
      </c>
      <c r="H425" s="199"/>
      <c r="I425" s="125"/>
      <c r="K425" s="200"/>
    </row>
    <row r="426" spans="1:11">
      <c r="A426" s="216">
        <v>43483</v>
      </c>
      <c r="B426" s="194">
        <v>16</v>
      </c>
      <c r="C426" s="205">
        <v>57</v>
      </c>
      <c r="D426" s="206">
        <v>24.201409641161717</v>
      </c>
      <c r="E426" s="207">
        <v>-20</v>
      </c>
      <c r="F426" s="208">
        <v>30.356689828653174</v>
      </c>
      <c r="H426" s="199"/>
      <c r="I426" s="125"/>
      <c r="K426" s="200"/>
    </row>
    <row r="427" spans="1:11">
      <c r="A427" s="216">
        <v>43483</v>
      </c>
      <c r="B427" s="194">
        <v>17</v>
      </c>
      <c r="C427" s="205">
        <v>72</v>
      </c>
      <c r="D427" s="206">
        <v>24.004422887726378</v>
      </c>
      <c r="E427" s="207">
        <v>-20</v>
      </c>
      <c r="F427" s="208">
        <v>29.844734693140609</v>
      </c>
      <c r="H427" s="199"/>
      <c r="I427" s="125"/>
      <c r="K427" s="200"/>
    </row>
    <row r="428" spans="1:11">
      <c r="A428" s="216">
        <v>43483</v>
      </c>
      <c r="B428" s="194">
        <v>18</v>
      </c>
      <c r="C428" s="205">
        <v>87</v>
      </c>
      <c r="D428" s="206">
        <v>23.80774462503183</v>
      </c>
      <c r="E428" s="207">
        <v>-20</v>
      </c>
      <c r="F428" s="208">
        <v>29.332108061622364</v>
      </c>
      <c r="H428" s="199"/>
      <c r="I428" s="125"/>
      <c r="K428" s="200"/>
    </row>
    <row r="429" spans="1:11">
      <c r="A429" s="216">
        <v>43483</v>
      </c>
      <c r="B429" s="194">
        <v>19</v>
      </c>
      <c r="C429" s="205">
        <v>102</v>
      </c>
      <c r="D429" s="206">
        <v>23.611385133478393</v>
      </c>
      <c r="E429" s="207">
        <v>-20</v>
      </c>
      <c r="F429" s="208">
        <v>28.81881032811819</v>
      </c>
      <c r="H429" s="199"/>
      <c r="I429" s="125"/>
      <c r="K429" s="200"/>
    </row>
    <row r="430" spans="1:11">
      <c r="A430" s="216">
        <v>43483</v>
      </c>
      <c r="B430" s="194">
        <v>20</v>
      </c>
      <c r="C430" s="205">
        <v>117</v>
      </c>
      <c r="D430" s="206">
        <v>23.415354688263506</v>
      </c>
      <c r="E430" s="207">
        <v>-20</v>
      </c>
      <c r="F430" s="208">
        <v>28.304841869691799</v>
      </c>
      <c r="H430" s="199"/>
      <c r="I430" s="125"/>
      <c r="K430" s="200"/>
    </row>
    <row r="431" spans="1:11">
      <c r="A431" s="216">
        <v>43483</v>
      </c>
      <c r="B431" s="194">
        <v>21</v>
      </c>
      <c r="C431" s="205">
        <v>132</v>
      </c>
      <c r="D431" s="206">
        <v>23.219633304080958</v>
      </c>
      <c r="E431" s="207">
        <v>-20</v>
      </c>
      <c r="F431" s="208">
        <v>27.790203098043094</v>
      </c>
      <c r="H431" s="199"/>
      <c r="I431" s="125"/>
      <c r="K431" s="200"/>
    </row>
    <row r="432" spans="1:11">
      <c r="A432" s="216">
        <v>43483</v>
      </c>
      <c r="B432" s="194">
        <v>22</v>
      </c>
      <c r="C432" s="205">
        <v>147</v>
      </c>
      <c r="D432" s="206">
        <v>23.024231254720462</v>
      </c>
      <c r="E432" s="207">
        <v>-20</v>
      </c>
      <c r="F432" s="208">
        <v>27.274894402187613</v>
      </c>
      <c r="H432" s="199"/>
      <c r="I432" s="125"/>
      <c r="K432" s="200"/>
    </row>
    <row r="433" spans="1:11">
      <c r="A433" s="216">
        <v>43483</v>
      </c>
      <c r="B433" s="194">
        <v>23</v>
      </c>
      <c r="C433" s="205">
        <v>162</v>
      </c>
      <c r="D433" s="206">
        <v>22.829158812612604</v>
      </c>
      <c r="E433" s="207">
        <v>-20</v>
      </c>
      <c r="F433" s="208">
        <v>26.758916171355551</v>
      </c>
      <c r="H433" s="199"/>
      <c r="I433" s="125"/>
      <c r="K433" s="200"/>
    </row>
    <row r="434" spans="1:11">
      <c r="A434" s="216">
        <v>43484</v>
      </c>
      <c r="B434" s="194">
        <v>0</v>
      </c>
      <c r="C434" s="205">
        <v>177</v>
      </c>
      <c r="D434" s="206">
        <v>22.634395987755624</v>
      </c>
      <c r="E434" s="207">
        <v>-20</v>
      </c>
      <c r="F434" s="208">
        <v>26.242268812387337</v>
      </c>
      <c r="H434" s="199"/>
      <c r="I434" s="125"/>
      <c r="K434" s="200"/>
    </row>
    <row r="435" spans="1:11">
      <c r="A435" s="216">
        <v>43484</v>
      </c>
      <c r="B435" s="194">
        <v>1</v>
      </c>
      <c r="C435" s="205">
        <v>192</v>
      </c>
      <c r="D435" s="206">
        <v>22.439953107526662</v>
      </c>
      <c r="E435" s="207">
        <v>-20</v>
      </c>
      <c r="F435" s="208">
        <v>25.724952714959954</v>
      </c>
      <c r="H435" s="199"/>
      <c r="I435" s="125"/>
      <c r="K435" s="200"/>
    </row>
    <row r="436" spans="1:11">
      <c r="A436" s="216">
        <v>43484</v>
      </c>
      <c r="B436" s="194">
        <v>2</v>
      </c>
      <c r="C436" s="205">
        <v>207</v>
      </c>
      <c r="D436" s="206">
        <v>22.245840284126075</v>
      </c>
      <c r="E436" s="207">
        <v>-20</v>
      </c>
      <c r="F436" s="208">
        <v>25.206968274861339</v>
      </c>
      <c r="H436" s="199"/>
      <c r="I436" s="125"/>
      <c r="K436" s="200"/>
    </row>
    <row r="437" spans="1:11">
      <c r="A437" s="216">
        <v>43484</v>
      </c>
      <c r="B437" s="194">
        <v>3</v>
      </c>
      <c r="C437" s="205">
        <v>222</v>
      </c>
      <c r="D437" s="206">
        <v>22.052037659752273</v>
      </c>
      <c r="E437" s="207">
        <v>-20</v>
      </c>
      <c r="F437" s="208">
        <v>24.688315888109216</v>
      </c>
      <c r="H437" s="199"/>
      <c r="I437" s="125"/>
      <c r="K437" s="200"/>
    </row>
    <row r="438" spans="1:11">
      <c r="A438" s="216">
        <v>43484</v>
      </c>
      <c r="B438" s="194">
        <v>4</v>
      </c>
      <c r="C438" s="205">
        <v>237</v>
      </c>
      <c r="D438" s="206">
        <v>21.858555498981218</v>
      </c>
      <c r="E438" s="207">
        <v>-20</v>
      </c>
      <c r="F438" s="208">
        <v>24.16899595093426</v>
      </c>
      <c r="H438" s="199"/>
      <c r="I438" s="125"/>
      <c r="K438" s="200"/>
    </row>
    <row r="439" spans="1:11">
      <c r="A439" s="216">
        <v>43484</v>
      </c>
      <c r="B439" s="194">
        <v>5</v>
      </c>
      <c r="C439" s="205">
        <v>252</v>
      </c>
      <c r="D439" s="206">
        <v>21.665403949149322</v>
      </c>
      <c r="E439" s="207">
        <v>-20</v>
      </c>
      <c r="F439" s="208">
        <v>23.649008854072449</v>
      </c>
      <c r="H439" s="199"/>
      <c r="I439" s="125"/>
      <c r="K439" s="200"/>
    </row>
    <row r="440" spans="1:11">
      <c r="A440" s="216">
        <v>43484</v>
      </c>
      <c r="B440" s="194">
        <v>6</v>
      </c>
      <c r="C440" s="205">
        <v>267</v>
      </c>
      <c r="D440" s="206">
        <v>21.47256312841364</v>
      </c>
      <c r="E440" s="207">
        <v>-20</v>
      </c>
      <c r="F440" s="208">
        <v>23.128355005861039</v>
      </c>
      <c r="H440" s="199"/>
      <c r="I440" s="125"/>
      <c r="K440" s="200"/>
    </row>
    <row r="441" spans="1:11">
      <c r="A441" s="216">
        <v>43484</v>
      </c>
      <c r="B441" s="194">
        <v>7</v>
      </c>
      <c r="C441" s="205">
        <v>282</v>
      </c>
      <c r="D441" s="206">
        <v>21.280043297356315</v>
      </c>
      <c r="E441" s="207">
        <v>-20</v>
      </c>
      <c r="F441" s="208">
        <v>22.7</v>
      </c>
      <c r="H441" s="199"/>
      <c r="I441" s="125"/>
      <c r="K441" s="200"/>
    </row>
    <row r="442" spans="1:11">
      <c r="A442" s="216">
        <v>43484</v>
      </c>
      <c r="B442" s="194">
        <v>8</v>
      </c>
      <c r="C442" s="205">
        <v>297</v>
      </c>
      <c r="D442" s="206">
        <v>21.087854598932836</v>
      </c>
      <c r="E442" s="207">
        <v>-20</v>
      </c>
      <c r="F442" s="208">
        <v>22.085048620473486</v>
      </c>
      <c r="H442" s="199"/>
      <c r="I442" s="125"/>
      <c r="K442" s="200"/>
    </row>
    <row r="443" spans="1:11">
      <c r="A443" s="216">
        <v>43484</v>
      </c>
      <c r="B443" s="194">
        <v>9</v>
      </c>
      <c r="C443" s="205">
        <v>312</v>
      </c>
      <c r="D443" s="206">
        <v>20.895977146481073</v>
      </c>
      <c r="E443" s="207">
        <v>-20</v>
      </c>
      <c r="F443" s="208">
        <v>21.562396889722777</v>
      </c>
      <c r="H443" s="199"/>
      <c r="I443" s="125"/>
      <c r="K443" s="200"/>
    </row>
    <row r="444" spans="1:11">
      <c r="A444" s="216">
        <v>43484</v>
      </c>
      <c r="B444" s="194">
        <v>10</v>
      </c>
      <c r="C444" s="205">
        <v>327</v>
      </c>
      <c r="D444" s="206">
        <v>20.704421197556258</v>
      </c>
      <c r="E444" s="207">
        <v>-20</v>
      </c>
      <c r="F444" s="208">
        <v>21.039079985562594</v>
      </c>
      <c r="H444" s="199"/>
      <c r="I444" s="125"/>
      <c r="K444" s="200"/>
    </row>
    <row r="445" spans="1:11">
      <c r="A445" s="216">
        <v>43484</v>
      </c>
      <c r="B445" s="194">
        <v>11</v>
      </c>
      <c r="C445" s="205">
        <v>342</v>
      </c>
      <c r="D445" s="206">
        <v>20.51319689015827</v>
      </c>
      <c r="E445" s="207">
        <v>-20</v>
      </c>
      <c r="F445" s="208">
        <v>20.515098305919324</v>
      </c>
      <c r="H445" s="199"/>
      <c r="I445" s="125"/>
      <c r="K445" s="200"/>
    </row>
    <row r="446" spans="1:11">
      <c r="A446" s="216">
        <v>43484</v>
      </c>
      <c r="B446" s="194">
        <v>12</v>
      </c>
      <c r="C446" s="205">
        <v>357</v>
      </c>
      <c r="D446" s="206">
        <v>20.322284373381763</v>
      </c>
      <c r="E446" s="207">
        <v>-20</v>
      </c>
      <c r="F446" s="208">
        <v>19.990452260798648</v>
      </c>
      <c r="H446" s="199"/>
      <c r="I446" s="125"/>
      <c r="K446" s="200"/>
    </row>
    <row r="447" spans="1:11">
      <c r="A447" s="216">
        <v>43484</v>
      </c>
      <c r="B447" s="194">
        <v>13</v>
      </c>
      <c r="C447" s="205">
        <v>12</v>
      </c>
      <c r="D447" s="206">
        <v>20.13169378282214</v>
      </c>
      <c r="E447" s="207">
        <v>-20</v>
      </c>
      <c r="F447" s="208">
        <v>19.465142242872489</v>
      </c>
      <c r="H447" s="199"/>
      <c r="I447" s="125"/>
      <c r="K447" s="200"/>
    </row>
    <row r="448" spans="1:11">
      <c r="A448" s="216">
        <v>43484</v>
      </c>
      <c r="B448" s="194">
        <v>14</v>
      </c>
      <c r="C448" s="205">
        <v>27</v>
      </c>
      <c r="D448" s="206">
        <v>19.941435369476039</v>
      </c>
      <c r="E448" s="207">
        <v>-20</v>
      </c>
      <c r="F448" s="208">
        <v>18.939168644984576</v>
      </c>
      <c r="H448" s="199"/>
      <c r="I448" s="125"/>
      <c r="K448" s="200"/>
    </row>
    <row r="449" spans="1:11">
      <c r="A449" s="216">
        <v>43484</v>
      </c>
      <c r="B449" s="194">
        <v>15</v>
      </c>
      <c r="C449" s="205">
        <v>42</v>
      </c>
      <c r="D449" s="206">
        <v>19.751489259859909</v>
      </c>
      <c r="E449" s="207">
        <v>-20</v>
      </c>
      <c r="F449" s="208">
        <v>18.412531877936971</v>
      </c>
      <c r="H449" s="199"/>
      <c r="I449" s="125"/>
      <c r="K449" s="200"/>
    </row>
    <row r="450" spans="1:11">
      <c r="A450" s="216">
        <v>43484</v>
      </c>
      <c r="B450" s="194">
        <v>16</v>
      </c>
      <c r="C450" s="205">
        <v>57</v>
      </c>
      <c r="D450" s="206">
        <v>19.561865545333603</v>
      </c>
      <c r="E450" s="207">
        <v>-20</v>
      </c>
      <c r="F450" s="208">
        <v>17.885232340997277</v>
      </c>
      <c r="H450" s="199"/>
      <c r="I450" s="125"/>
      <c r="K450" s="200"/>
    </row>
    <row r="451" spans="1:11">
      <c r="A451" s="216">
        <v>43484</v>
      </c>
      <c r="B451" s="194">
        <v>17</v>
      </c>
      <c r="C451" s="205">
        <v>72</v>
      </c>
      <c r="D451" s="206">
        <v>19.372574512733252</v>
      </c>
      <c r="E451" s="207">
        <v>-20</v>
      </c>
      <c r="F451" s="208">
        <v>17.357270416011303</v>
      </c>
      <c r="H451" s="199"/>
      <c r="I451" s="125"/>
      <c r="K451" s="200"/>
    </row>
    <row r="452" spans="1:11">
      <c r="A452" s="216">
        <v>43484</v>
      </c>
      <c r="B452" s="194">
        <v>18</v>
      </c>
      <c r="C452" s="205">
        <v>87</v>
      </c>
      <c r="D452" s="206">
        <v>19.183596205960214</v>
      </c>
      <c r="E452" s="207">
        <v>-20</v>
      </c>
      <c r="F452" s="208">
        <v>16.828646520398749</v>
      </c>
      <c r="H452" s="199"/>
      <c r="I452" s="125"/>
      <c r="K452" s="200"/>
    </row>
    <row r="453" spans="1:11">
      <c r="A453" s="216">
        <v>43484</v>
      </c>
      <c r="B453" s="194">
        <v>19</v>
      </c>
      <c r="C453" s="205">
        <v>102</v>
      </c>
      <c r="D453" s="206">
        <v>18.994940810412402</v>
      </c>
      <c r="E453" s="207">
        <v>-20</v>
      </c>
      <c r="F453" s="208">
        <v>16.299361048319625</v>
      </c>
      <c r="H453" s="199"/>
      <c r="I453" s="125"/>
      <c r="K453" s="200"/>
    </row>
    <row r="454" spans="1:11">
      <c r="A454" s="216">
        <v>43484</v>
      </c>
      <c r="B454" s="194">
        <v>20</v>
      </c>
      <c r="C454" s="205">
        <v>117</v>
      </c>
      <c r="D454" s="206">
        <v>18.806618570671958</v>
      </c>
      <c r="E454" s="207">
        <v>-20</v>
      </c>
      <c r="F454" s="208">
        <v>15.769414394102128</v>
      </c>
      <c r="H454" s="199"/>
      <c r="I454" s="125"/>
      <c r="K454" s="200"/>
    </row>
    <row r="455" spans="1:11">
      <c r="A455" s="216">
        <v>43484</v>
      </c>
      <c r="B455" s="194">
        <v>21</v>
      </c>
      <c r="C455" s="205">
        <v>132</v>
      </c>
      <c r="D455" s="206">
        <v>18.618609525224201</v>
      </c>
      <c r="E455" s="207">
        <v>-20</v>
      </c>
      <c r="F455" s="208">
        <v>15.238806970107817</v>
      </c>
      <c r="H455" s="199"/>
      <c r="I455" s="125"/>
      <c r="K455" s="200"/>
    </row>
    <row r="456" spans="1:11">
      <c r="A456" s="216">
        <v>43484</v>
      </c>
      <c r="B456" s="194">
        <v>22</v>
      </c>
      <c r="C456" s="205">
        <v>147</v>
      </c>
      <c r="D456" s="206">
        <v>18.430923856890331</v>
      </c>
      <c r="E456" s="207">
        <v>-20</v>
      </c>
      <c r="F456" s="208">
        <v>14.707539171189055</v>
      </c>
      <c r="H456" s="199"/>
      <c r="I456" s="125"/>
      <c r="K456" s="200"/>
    </row>
    <row r="457" spans="1:11">
      <c r="A457" s="216">
        <v>43484</v>
      </c>
      <c r="B457" s="194">
        <v>23</v>
      </c>
      <c r="C457" s="205">
        <v>162</v>
      </c>
      <c r="D457" s="206">
        <v>18.243571825307754</v>
      </c>
      <c r="E457" s="207">
        <v>-20</v>
      </c>
      <c r="F457" s="208">
        <v>14.175611398380354</v>
      </c>
      <c r="H457" s="199"/>
      <c r="I457" s="125"/>
      <c r="K457" s="200"/>
    </row>
    <row r="458" spans="1:11">
      <c r="A458" s="216">
        <v>43485</v>
      </c>
      <c r="B458" s="194">
        <v>0</v>
      </c>
      <c r="C458" s="205">
        <v>177</v>
      </c>
      <c r="D458" s="206">
        <v>18.056533406377184</v>
      </c>
      <c r="E458" s="207">
        <v>-20</v>
      </c>
      <c r="F458" s="208">
        <v>13.643024052971811</v>
      </c>
      <c r="H458" s="199"/>
      <c r="I458" s="125"/>
      <c r="K458" s="200"/>
    </row>
    <row r="459" spans="1:11">
      <c r="A459" s="216">
        <v>43485</v>
      </c>
      <c r="B459" s="194">
        <v>1</v>
      </c>
      <c r="C459" s="205">
        <v>192</v>
      </c>
      <c r="D459" s="206">
        <v>17.869818838450442</v>
      </c>
      <c r="E459" s="207">
        <v>-20</v>
      </c>
      <c r="F459" s="208">
        <v>13.109777536462417</v>
      </c>
      <c r="H459" s="199"/>
      <c r="I459" s="125"/>
      <c r="K459" s="200"/>
    </row>
    <row r="460" spans="1:11">
      <c r="A460" s="216">
        <v>43485</v>
      </c>
      <c r="B460" s="194">
        <v>2</v>
      </c>
      <c r="C460" s="205">
        <v>207</v>
      </c>
      <c r="D460" s="206">
        <v>17.683438357667569</v>
      </c>
      <c r="E460" s="207">
        <v>-20</v>
      </c>
      <c r="F460" s="208">
        <v>12.57587224468935</v>
      </c>
      <c r="H460" s="199"/>
      <c r="I460" s="125"/>
      <c r="K460" s="200"/>
    </row>
    <row r="461" spans="1:11">
      <c r="A461" s="216">
        <v>43485</v>
      </c>
      <c r="B461" s="194">
        <v>3</v>
      </c>
      <c r="C461" s="205">
        <v>222</v>
      </c>
      <c r="D461" s="206">
        <v>17.49737193600879</v>
      </c>
      <c r="E461" s="207">
        <v>-20</v>
      </c>
      <c r="F461" s="208">
        <v>12.041308591625466</v>
      </c>
      <c r="H461" s="199"/>
      <c r="I461" s="125"/>
      <c r="K461" s="200"/>
    </row>
    <row r="462" spans="1:11">
      <c r="A462" s="216">
        <v>43485</v>
      </c>
      <c r="B462" s="194">
        <v>4</v>
      </c>
      <c r="C462" s="205">
        <v>237</v>
      </c>
      <c r="D462" s="206">
        <v>17.311629847644099</v>
      </c>
      <c r="E462" s="207">
        <v>-20</v>
      </c>
      <c r="F462" s="208">
        <v>11.506086973571783</v>
      </c>
      <c r="H462" s="199"/>
      <c r="I462" s="125"/>
      <c r="K462" s="200"/>
    </row>
    <row r="463" spans="1:11">
      <c r="A463" s="216">
        <v>43485</v>
      </c>
      <c r="B463" s="194">
        <v>5</v>
      </c>
      <c r="C463" s="205">
        <v>252</v>
      </c>
      <c r="D463" s="206">
        <v>17.126222226441428</v>
      </c>
      <c r="E463" s="207">
        <v>-20</v>
      </c>
      <c r="F463" s="208">
        <v>10.970207787118156</v>
      </c>
      <c r="H463" s="199"/>
      <c r="I463" s="125"/>
      <c r="K463" s="200"/>
    </row>
    <row r="464" spans="1:11">
      <c r="A464" s="216">
        <v>43485</v>
      </c>
      <c r="B464" s="194">
        <v>6</v>
      </c>
      <c r="C464" s="205">
        <v>267</v>
      </c>
      <c r="D464" s="206">
        <v>16.941129139906934</v>
      </c>
      <c r="E464" s="207">
        <v>-20</v>
      </c>
      <c r="F464" s="208">
        <v>10.433671453027529</v>
      </c>
      <c r="H464" s="199"/>
      <c r="I464" s="125"/>
      <c r="K464" s="200"/>
    </row>
    <row r="465" spans="1:11">
      <c r="A465" s="216">
        <v>43485</v>
      </c>
      <c r="B465" s="194">
        <v>7</v>
      </c>
      <c r="C465" s="205">
        <v>282</v>
      </c>
      <c r="D465" s="206">
        <v>16.756360759217159</v>
      </c>
      <c r="E465" s="207">
        <v>-20</v>
      </c>
      <c r="F465" s="208">
        <v>10</v>
      </c>
      <c r="H465" s="199"/>
      <c r="I465" s="125"/>
      <c r="K465" s="200"/>
    </row>
    <row r="466" spans="1:11">
      <c r="A466" s="216">
        <v>43485</v>
      </c>
      <c r="B466" s="194">
        <v>8</v>
      </c>
      <c r="C466" s="205">
        <v>297</v>
      </c>
      <c r="D466" s="206">
        <v>16.571927313600554</v>
      </c>
      <c r="E466" s="207">
        <v>-20</v>
      </c>
      <c r="F466" s="208">
        <v>9.3586289004183243</v>
      </c>
      <c r="H466" s="199"/>
      <c r="I466" s="125"/>
      <c r="K466" s="200"/>
    </row>
    <row r="467" spans="1:11">
      <c r="A467" s="216">
        <v>43485</v>
      </c>
      <c r="B467" s="194">
        <v>9</v>
      </c>
      <c r="C467" s="205">
        <v>312</v>
      </c>
      <c r="D467" s="206">
        <v>16.387808807958208</v>
      </c>
      <c r="E467" s="207">
        <v>-20</v>
      </c>
      <c r="F467" s="208">
        <v>8.8201235007945655</v>
      </c>
      <c r="H467" s="199"/>
      <c r="I467" s="125"/>
      <c r="K467" s="200"/>
    </row>
    <row r="468" spans="1:11">
      <c r="A468" s="216">
        <v>43485</v>
      </c>
      <c r="B468" s="194">
        <v>10</v>
      </c>
      <c r="C468" s="205">
        <v>327</v>
      </c>
      <c r="D468" s="206">
        <v>16.204015488307277</v>
      </c>
      <c r="E468" s="207">
        <v>-20</v>
      </c>
      <c r="F468" s="208">
        <v>8.2809625552857113</v>
      </c>
      <c r="H468" s="199"/>
      <c r="I468" s="125"/>
      <c r="K468" s="200"/>
    </row>
    <row r="469" spans="1:11">
      <c r="A469" s="216">
        <v>43485</v>
      </c>
      <c r="B469" s="194">
        <v>11</v>
      </c>
      <c r="C469" s="205">
        <v>342</v>
      </c>
      <c r="D469" s="206">
        <v>16.020557463159548</v>
      </c>
      <c r="E469" s="207">
        <v>-20</v>
      </c>
      <c r="F469" s="208">
        <v>7.7411464619274994</v>
      </c>
      <c r="H469" s="199"/>
      <c r="I469" s="125"/>
      <c r="K469" s="200"/>
    </row>
    <row r="470" spans="1:11">
      <c r="A470" s="216">
        <v>43485</v>
      </c>
      <c r="B470" s="194">
        <v>12</v>
      </c>
      <c r="C470" s="205">
        <v>357</v>
      </c>
      <c r="D470" s="206">
        <v>15.837414811729786</v>
      </c>
      <c r="E470" s="207">
        <v>-20</v>
      </c>
      <c r="F470" s="208">
        <v>7.2006756371288105</v>
      </c>
      <c r="H470" s="199"/>
      <c r="I470" s="125"/>
      <c r="K470" s="200"/>
    </row>
    <row r="471" spans="1:11">
      <c r="A471" s="216">
        <v>43485</v>
      </c>
      <c r="B471" s="194">
        <v>13</v>
      </c>
      <c r="C471" s="205">
        <v>12</v>
      </c>
      <c r="D471" s="206">
        <v>15.654597757941247</v>
      </c>
      <c r="E471" s="207">
        <v>-20</v>
      </c>
      <c r="F471" s="208">
        <v>6.6595504854993237</v>
      </c>
      <c r="H471" s="199"/>
      <c r="I471" s="125"/>
      <c r="K471" s="200"/>
    </row>
    <row r="472" spans="1:11">
      <c r="A472" s="216">
        <v>43485</v>
      </c>
      <c r="B472" s="194">
        <v>14</v>
      </c>
      <c r="C472" s="205">
        <v>27</v>
      </c>
      <c r="D472" s="206">
        <v>15.47211640598789</v>
      </c>
      <c r="E472" s="207">
        <v>-20</v>
      </c>
      <c r="F472" s="208">
        <v>6.1177713937372857</v>
      </c>
      <c r="H472" s="199"/>
      <c r="I472" s="125"/>
      <c r="K472" s="200"/>
    </row>
    <row r="473" spans="1:11">
      <c r="A473" s="216">
        <v>43485</v>
      </c>
      <c r="B473" s="194">
        <v>15</v>
      </c>
      <c r="C473" s="205">
        <v>42</v>
      </c>
      <c r="D473" s="206">
        <v>15.289950832280965</v>
      </c>
      <c r="E473" s="207">
        <v>-20</v>
      </c>
      <c r="F473" s="208">
        <v>5.5753387850958092</v>
      </c>
      <c r="H473" s="199"/>
      <c r="I473" s="125"/>
      <c r="K473" s="200"/>
    </row>
    <row r="474" spans="1:11">
      <c r="A474" s="216">
        <v>43485</v>
      </c>
      <c r="B474" s="194">
        <v>16</v>
      </c>
      <c r="C474" s="205">
        <v>57</v>
      </c>
      <c r="D474" s="206">
        <v>15.108111257295604</v>
      </c>
      <c r="E474" s="207">
        <v>-20</v>
      </c>
      <c r="F474" s="208">
        <v>5.0322530588633896</v>
      </c>
      <c r="H474" s="199"/>
      <c r="I474" s="125"/>
      <c r="K474" s="200"/>
    </row>
    <row r="475" spans="1:11">
      <c r="A475" s="216">
        <v>43485</v>
      </c>
      <c r="B475" s="194">
        <v>17</v>
      </c>
      <c r="C475" s="205">
        <v>72</v>
      </c>
      <c r="D475" s="206">
        <v>14.926607821263076</v>
      </c>
      <c r="E475" s="207">
        <v>-20</v>
      </c>
      <c r="F475" s="208">
        <v>4.4885146146030763</v>
      </c>
      <c r="H475" s="199"/>
      <c r="I475" s="125"/>
      <c r="K475" s="200"/>
    </row>
    <row r="476" spans="1:11">
      <c r="A476" s="216">
        <v>43485</v>
      </c>
      <c r="B476" s="194">
        <v>18</v>
      </c>
      <c r="C476" s="205">
        <v>87</v>
      </c>
      <c r="D476" s="206">
        <v>14.745420518527794</v>
      </c>
      <c r="E476" s="207">
        <v>-20</v>
      </c>
      <c r="F476" s="208">
        <v>3.9441238703495429</v>
      </c>
      <c r="H476" s="199"/>
      <c r="I476" s="125"/>
      <c r="K476" s="200"/>
    </row>
    <row r="477" spans="1:11">
      <c r="A477" s="216">
        <v>43485</v>
      </c>
      <c r="B477" s="194">
        <v>19</v>
      </c>
      <c r="C477" s="205">
        <v>102</v>
      </c>
      <c r="D477" s="206">
        <v>14.56455958610718</v>
      </c>
      <c r="E477" s="207">
        <v>-20</v>
      </c>
      <c r="F477" s="208">
        <v>3.3990812261529157</v>
      </c>
      <c r="H477" s="199"/>
      <c r="I477" s="125"/>
      <c r="K477" s="200"/>
    </row>
    <row r="478" spans="1:11">
      <c r="A478" s="216">
        <v>43485</v>
      </c>
      <c r="B478" s="194">
        <v>20</v>
      </c>
      <c r="C478" s="205">
        <v>117</v>
      </c>
      <c r="D478" s="206">
        <v>14.384035180893306</v>
      </c>
      <c r="E478" s="207">
        <v>-20</v>
      </c>
      <c r="F478" s="208">
        <v>2.8533870884042756</v>
      </c>
      <c r="H478" s="199"/>
      <c r="I478" s="125"/>
      <c r="K478" s="200"/>
    </row>
    <row r="479" spans="1:11">
      <c r="A479" s="216">
        <v>43485</v>
      </c>
      <c r="B479" s="194">
        <v>21</v>
      </c>
      <c r="C479" s="205">
        <v>132</v>
      </c>
      <c r="D479" s="206">
        <v>14.203827333464005</v>
      </c>
      <c r="E479" s="207">
        <v>-20</v>
      </c>
      <c r="F479" s="208">
        <v>2.3070418637777834</v>
      </c>
      <c r="H479" s="199"/>
      <c r="I479" s="125"/>
      <c r="K479" s="200"/>
    </row>
    <row r="480" spans="1:11">
      <c r="A480" s="216">
        <v>43485</v>
      </c>
      <c r="B480" s="194">
        <v>22</v>
      </c>
      <c r="C480" s="205">
        <v>147</v>
      </c>
      <c r="D480" s="206">
        <v>14.023946198814201</v>
      </c>
      <c r="E480" s="207">
        <v>-20</v>
      </c>
      <c r="F480" s="208">
        <v>1.7600459592040352</v>
      </c>
      <c r="H480" s="199"/>
      <c r="I480" s="125"/>
      <c r="K480" s="200"/>
    </row>
    <row r="481" spans="1:11">
      <c r="A481" s="216">
        <v>43485</v>
      </c>
      <c r="B481" s="194">
        <v>23</v>
      </c>
      <c r="C481" s="205">
        <v>162</v>
      </c>
      <c r="D481" s="206">
        <v>13.844401989874768</v>
      </c>
      <c r="E481" s="207">
        <v>-20</v>
      </c>
      <c r="F481" s="208">
        <v>1.212399775697719</v>
      </c>
      <c r="H481" s="199"/>
      <c r="I481" s="125"/>
      <c r="K481" s="200"/>
    </row>
    <row r="482" spans="1:11">
      <c r="A482" s="216">
        <v>43486</v>
      </c>
      <c r="B482" s="194">
        <v>0</v>
      </c>
      <c r="C482" s="205">
        <v>177</v>
      </c>
      <c r="D482" s="206">
        <v>13.66517471449356</v>
      </c>
      <c r="E482" s="207">
        <v>-20</v>
      </c>
      <c r="F482" s="208">
        <v>0.66410373298559477</v>
      </c>
      <c r="H482" s="199"/>
      <c r="I482" s="125"/>
      <c r="K482" s="200"/>
    </row>
    <row r="483" spans="1:11">
      <c r="A483" s="216">
        <v>43486</v>
      </c>
      <c r="B483" s="194">
        <v>1</v>
      </c>
      <c r="C483" s="205">
        <v>192</v>
      </c>
      <c r="D483" s="206">
        <v>13.486274524604482</v>
      </c>
      <c r="E483" s="207">
        <v>-20</v>
      </c>
      <c r="F483" s="208">
        <v>0.11515823262868707</v>
      </c>
      <c r="H483" s="199"/>
      <c r="I483" s="125"/>
      <c r="K483" s="200"/>
    </row>
    <row r="484" spans="1:11">
      <c r="A484" s="216">
        <v>43486</v>
      </c>
      <c r="B484" s="194">
        <v>2</v>
      </c>
      <c r="C484" s="205">
        <v>207</v>
      </c>
      <c r="D484" s="206">
        <v>13.307711630246217</v>
      </c>
      <c r="E484" s="207">
        <v>-19</v>
      </c>
      <c r="F484" s="208">
        <v>59.565563676455326</v>
      </c>
      <c r="H484" s="199"/>
      <c r="I484" s="125"/>
      <c r="K484" s="200"/>
    </row>
    <row r="485" spans="1:11">
      <c r="A485" s="216">
        <v>43486</v>
      </c>
      <c r="B485" s="194">
        <v>3</v>
      </c>
      <c r="C485" s="205">
        <v>222</v>
      </c>
      <c r="D485" s="206">
        <v>13.129466035852602</v>
      </c>
      <c r="E485" s="207">
        <v>-19</v>
      </c>
      <c r="F485" s="208">
        <v>59.015320491133281</v>
      </c>
      <c r="H485" s="199"/>
      <c r="I485" s="125"/>
      <c r="K485" s="200"/>
    </row>
    <row r="486" spans="1:11">
      <c r="A486" s="216">
        <v>43486</v>
      </c>
      <c r="B486" s="194">
        <v>4</v>
      </c>
      <c r="C486" s="205">
        <v>237</v>
      </c>
      <c r="D486" s="206">
        <v>12.951547891418613</v>
      </c>
      <c r="E486" s="207">
        <v>-19</v>
      </c>
      <c r="F486" s="208">
        <v>58.464429066700419</v>
      </c>
      <c r="H486" s="199"/>
      <c r="I486" s="125"/>
      <c r="K486" s="200"/>
    </row>
    <row r="487" spans="1:11">
      <c r="A487" s="216">
        <v>43486</v>
      </c>
      <c r="B487" s="194">
        <v>5</v>
      </c>
      <c r="C487" s="205">
        <v>252</v>
      </c>
      <c r="D487" s="206">
        <v>12.773967402799826</v>
      </c>
      <c r="E487" s="207">
        <v>-19</v>
      </c>
      <c r="F487" s="208">
        <v>57.912889811928423</v>
      </c>
      <c r="H487" s="199"/>
      <c r="I487" s="125"/>
      <c r="K487" s="200"/>
    </row>
    <row r="488" spans="1:11">
      <c r="A488" s="216">
        <v>43486</v>
      </c>
      <c r="B488" s="194">
        <v>6</v>
      </c>
      <c r="C488" s="205">
        <v>267</v>
      </c>
      <c r="D488" s="206">
        <v>12.596704572772524</v>
      </c>
      <c r="E488" s="207">
        <v>-19</v>
      </c>
      <c r="F488" s="208">
        <v>57.360703148132544</v>
      </c>
      <c r="H488" s="199"/>
      <c r="I488" s="125"/>
      <c r="K488" s="200"/>
    </row>
    <row r="489" spans="1:11">
      <c r="A489" s="216">
        <v>43486</v>
      </c>
      <c r="B489" s="194">
        <v>7</v>
      </c>
      <c r="C489" s="205">
        <v>282</v>
      </c>
      <c r="D489" s="206">
        <v>12.419769586662142</v>
      </c>
      <c r="E489" s="207">
        <v>-19</v>
      </c>
      <c r="F489" s="208">
        <v>56.9</v>
      </c>
      <c r="H489" s="199"/>
      <c r="I489" s="125"/>
      <c r="K489" s="200"/>
    </row>
    <row r="490" spans="1:11">
      <c r="A490" s="216">
        <v>43486</v>
      </c>
      <c r="B490" s="194">
        <v>8</v>
      </c>
      <c r="C490" s="205">
        <v>297</v>
      </c>
      <c r="D490" s="206">
        <v>12.243172551039834</v>
      </c>
      <c r="E490" s="207">
        <v>-19</v>
      </c>
      <c r="F490" s="208">
        <v>56.254389206299749</v>
      </c>
      <c r="H490" s="199"/>
      <c r="I490" s="125"/>
      <c r="K490" s="200"/>
    </row>
    <row r="491" spans="1:11">
      <c r="A491" s="216">
        <v>43486</v>
      </c>
      <c r="B491" s="194">
        <v>9</v>
      </c>
      <c r="C491" s="205">
        <v>312</v>
      </c>
      <c r="D491" s="206">
        <v>12.066893562664518</v>
      </c>
      <c r="E491" s="207">
        <v>-19</v>
      </c>
      <c r="F491" s="208">
        <v>55.700262753798526</v>
      </c>
      <c r="H491" s="199"/>
      <c r="I491" s="125"/>
      <c r="K491" s="200"/>
    </row>
    <row r="492" spans="1:11">
      <c r="A492" s="216">
        <v>43486</v>
      </c>
      <c r="B492" s="194">
        <v>10</v>
      </c>
      <c r="C492" s="205">
        <v>327</v>
      </c>
      <c r="D492" s="206">
        <v>11.890942706606893</v>
      </c>
      <c r="E492" s="207">
        <v>-19</v>
      </c>
      <c r="F492" s="208">
        <v>55.14549053109242</v>
      </c>
      <c r="H492" s="199"/>
      <c r="I492" s="125"/>
      <c r="K492" s="200"/>
    </row>
    <row r="493" spans="1:11">
      <c r="A493" s="216">
        <v>43486</v>
      </c>
      <c r="B493" s="194">
        <v>11</v>
      </c>
      <c r="C493" s="205">
        <v>342</v>
      </c>
      <c r="D493" s="206">
        <v>11.715330223154297</v>
      </c>
      <c r="E493" s="207">
        <v>-19</v>
      </c>
      <c r="F493" s="208">
        <v>54.590072929948903</v>
      </c>
      <c r="H493" s="199"/>
      <c r="I493" s="125"/>
      <c r="K493" s="200"/>
    </row>
    <row r="494" spans="1:11">
      <c r="A494" s="216">
        <v>43486</v>
      </c>
      <c r="B494" s="194">
        <v>12</v>
      </c>
      <c r="C494" s="205">
        <v>357</v>
      </c>
      <c r="D494" s="206">
        <v>11.540036050939761</v>
      </c>
      <c r="E494" s="207">
        <v>-19</v>
      </c>
      <c r="F494" s="208">
        <v>54.034010379540192</v>
      </c>
      <c r="H494" s="199"/>
      <c r="I494" s="125"/>
      <c r="K494" s="200"/>
    </row>
    <row r="495" spans="1:11">
      <c r="A495" s="216">
        <v>43486</v>
      </c>
      <c r="B495" s="194">
        <v>13</v>
      </c>
      <c r="C495" s="205">
        <v>12</v>
      </c>
      <c r="D495" s="206">
        <v>11.365070388648064</v>
      </c>
      <c r="E495" s="207">
        <v>-19</v>
      </c>
      <c r="F495" s="208">
        <v>53.477303284613242</v>
      </c>
      <c r="H495" s="199"/>
      <c r="I495" s="125"/>
      <c r="K495" s="200"/>
    </row>
    <row r="496" spans="1:11">
      <c r="A496" s="216">
        <v>43486</v>
      </c>
      <c r="B496" s="194">
        <v>14</v>
      </c>
      <c r="C496" s="205">
        <v>27</v>
      </c>
      <c r="D496" s="206">
        <v>11.190443417071947</v>
      </c>
      <c r="E496" s="207">
        <v>-19</v>
      </c>
      <c r="F496" s="208">
        <v>52.919952050073604</v>
      </c>
      <c r="H496" s="199"/>
      <c r="I496" s="125"/>
      <c r="K496" s="200"/>
    </row>
    <row r="497" spans="1:11">
      <c r="A497" s="216">
        <v>43486</v>
      </c>
      <c r="B497" s="194">
        <v>15</v>
      </c>
      <c r="C497" s="205">
        <v>42</v>
      </c>
      <c r="D497" s="206">
        <v>11.016135129240183</v>
      </c>
      <c r="E497" s="207">
        <v>-19</v>
      </c>
      <c r="F497" s="208">
        <v>52.361957099830292</v>
      </c>
      <c r="H497" s="199"/>
      <c r="I497" s="125"/>
      <c r="K497" s="200"/>
    </row>
    <row r="498" spans="1:11">
      <c r="A498" s="216">
        <v>43486</v>
      </c>
      <c r="B498" s="194">
        <v>16</v>
      </c>
      <c r="C498" s="205">
        <v>57</v>
      </c>
      <c r="D498" s="206">
        <v>10.842155664104638</v>
      </c>
      <c r="E498" s="207">
        <v>-19</v>
      </c>
      <c r="F498" s="208">
        <v>51.803318839362049</v>
      </c>
      <c r="H498" s="199"/>
      <c r="I498" s="125"/>
      <c r="K498" s="200"/>
    </row>
    <row r="499" spans="1:11">
      <c r="A499" s="216">
        <v>43486</v>
      </c>
      <c r="B499" s="194">
        <v>17</v>
      </c>
      <c r="C499" s="205">
        <v>72</v>
      </c>
      <c r="D499" s="206">
        <v>10.668515217998902</v>
      </c>
      <c r="E499" s="207">
        <v>-19</v>
      </c>
      <c r="F499" s="208">
        <v>51.244037680642265</v>
      </c>
      <c r="H499" s="199"/>
      <c r="I499" s="125"/>
      <c r="K499" s="200"/>
    </row>
    <row r="500" spans="1:11">
      <c r="A500" s="216">
        <v>43486</v>
      </c>
      <c r="B500" s="194">
        <v>18</v>
      </c>
      <c r="C500" s="205">
        <v>87</v>
      </c>
      <c r="D500" s="206">
        <v>10.495193782491583</v>
      </c>
      <c r="E500" s="207">
        <v>-19</v>
      </c>
      <c r="F500" s="208">
        <v>50.684114035919947</v>
      </c>
      <c r="H500" s="199"/>
      <c r="I500" s="125"/>
      <c r="K500" s="200"/>
    </row>
    <row r="501" spans="1:11">
      <c r="A501" s="216">
        <v>43486</v>
      </c>
      <c r="B501" s="194">
        <v>19</v>
      </c>
      <c r="C501" s="205">
        <v>102</v>
      </c>
      <c r="D501" s="206">
        <v>10.322201494147976</v>
      </c>
      <c r="E501" s="207">
        <v>-19</v>
      </c>
      <c r="F501" s="208">
        <v>50.123548317710984</v>
      </c>
      <c r="H501" s="199"/>
      <c r="I501" s="125"/>
      <c r="K501" s="200"/>
    </row>
    <row r="502" spans="1:11">
      <c r="A502" s="216">
        <v>43486</v>
      </c>
      <c r="B502" s="194">
        <v>20</v>
      </c>
      <c r="C502" s="205">
        <v>117</v>
      </c>
      <c r="D502" s="206">
        <v>10.149548586221044</v>
      </c>
      <c r="E502" s="207">
        <v>-19</v>
      </c>
      <c r="F502" s="208">
        <v>49.562340932556523</v>
      </c>
      <c r="H502" s="199"/>
      <c r="I502" s="125"/>
      <c r="K502" s="200"/>
    </row>
    <row r="503" spans="1:11">
      <c r="A503" s="216">
        <v>43486</v>
      </c>
      <c r="B503" s="194">
        <v>21</v>
      </c>
      <c r="C503" s="205">
        <v>132</v>
      </c>
      <c r="D503" s="206">
        <v>9.9772149497130158</v>
      </c>
      <c r="E503" s="207">
        <v>-19</v>
      </c>
      <c r="F503" s="208">
        <v>49.000492306063848</v>
      </c>
      <c r="H503" s="199"/>
      <c r="I503" s="125"/>
      <c r="K503" s="200"/>
    </row>
    <row r="504" spans="1:11">
      <c r="A504" s="216">
        <v>43486</v>
      </c>
      <c r="B504" s="194">
        <v>22</v>
      </c>
      <c r="C504" s="205">
        <v>147</v>
      </c>
      <c r="D504" s="206">
        <v>9.8052108163216189</v>
      </c>
      <c r="E504" s="207">
        <v>-19</v>
      </c>
      <c r="F504" s="208">
        <v>48.438002845307224</v>
      </c>
      <c r="H504" s="199"/>
      <c r="I504" s="125"/>
      <c r="K504" s="200"/>
    </row>
    <row r="505" spans="1:11">
      <c r="A505" s="216">
        <v>43486</v>
      </c>
      <c r="B505" s="194">
        <v>23</v>
      </c>
      <c r="C505" s="205">
        <v>162</v>
      </c>
      <c r="D505" s="206">
        <v>9.6335463197033278</v>
      </c>
      <c r="E505" s="207">
        <v>-19</v>
      </c>
      <c r="F505" s="208">
        <v>47.874872957629933</v>
      </c>
      <c r="H505" s="199"/>
      <c r="I505" s="125"/>
      <c r="K505" s="200"/>
    </row>
    <row r="506" spans="1:11">
      <c r="A506" s="216">
        <v>43487</v>
      </c>
      <c r="B506" s="194">
        <v>0</v>
      </c>
      <c r="C506" s="205">
        <v>177</v>
      </c>
      <c r="D506" s="206">
        <v>9.462201446614813</v>
      </c>
      <c r="E506" s="207">
        <v>-19</v>
      </c>
      <c r="F506" s="208">
        <v>47.311103075794279</v>
      </c>
      <c r="H506" s="199"/>
      <c r="I506" s="125"/>
      <c r="K506" s="200"/>
    </row>
    <row r="507" spans="1:11">
      <c r="A507" s="216">
        <v>43487</v>
      </c>
      <c r="B507" s="194">
        <v>1</v>
      </c>
      <c r="C507" s="205">
        <v>192</v>
      </c>
      <c r="D507" s="206">
        <v>9.2911863877651513</v>
      </c>
      <c r="E507" s="207">
        <v>-19</v>
      </c>
      <c r="F507" s="208">
        <v>46.746693595103039</v>
      </c>
      <c r="H507" s="199"/>
      <c r="I507" s="125"/>
      <c r="K507" s="200"/>
    </row>
    <row r="508" spans="1:11">
      <c r="A508" s="216">
        <v>43487</v>
      </c>
      <c r="B508" s="194">
        <v>2</v>
      </c>
      <c r="C508" s="205">
        <v>207</v>
      </c>
      <c r="D508" s="206">
        <v>9.1205112740379946</v>
      </c>
      <c r="E508" s="207">
        <v>-19</v>
      </c>
      <c r="F508" s="208">
        <v>46.181644929994405</v>
      </c>
      <c r="H508" s="199"/>
      <c r="I508" s="125"/>
      <c r="K508" s="200"/>
    </row>
    <row r="509" spans="1:11">
      <c r="A509" s="216">
        <v>43487</v>
      </c>
      <c r="B509" s="194">
        <v>3</v>
      </c>
      <c r="C509" s="205">
        <v>222</v>
      </c>
      <c r="D509" s="206">
        <v>8.9501560903073596</v>
      </c>
      <c r="E509" s="207">
        <v>-19</v>
      </c>
      <c r="F509" s="208">
        <v>45.615957507831268</v>
      </c>
      <c r="H509" s="199"/>
      <c r="I509" s="125"/>
      <c r="K509" s="200"/>
    </row>
    <row r="510" spans="1:11">
      <c r="A510" s="216">
        <v>43487</v>
      </c>
      <c r="B510" s="194">
        <v>4</v>
      </c>
      <c r="C510" s="205">
        <v>237</v>
      </c>
      <c r="D510" s="206">
        <v>8.7801310248164555</v>
      </c>
      <c r="E510" s="207">
        <v>-19</v>
      </c>
      <c r="F510" s="208">
        <v>45.049631737320084</v>
      </c>
      <c r="H510" s="199"/>
      <c r="I510" s="125"/>
      <c r="K510" s="200"/>
    </row>
    <row r="511" spans="1:11">
      <c r="A511" s="216">
        <v>43487</v>
      </c>
      <c r="B511" s="194">
        <v>5</v>
      </c>
      <c r="C511" s="205">
        <v>252</v>
      </c>
      <c r="D511" s="206">
        <v>8.6104462067606846</v>
      </c>
      <c r="E511" s="207">
        <v>-19</v>
      </c>
      <c r="F511" s="208">
        <v>44.482668027389209</v>
      </c>
      <c r="H511" s="199"/>
      <c r="I511" s="125"/>
      <c r="K511" s="200"/>
    </row>
    <row r="512" spans="1:11">
      <c r="A512" s="216">
        <v>43487</v>
      </c>
      <c r="B512" s="194">
        <v>6</v>
      </c>
      <c r="C512" s="205">
        <v>267</v>
      </c>
      <c r="D512" s="206">
        <v>8.4410816191518734</v>
      </c>
      <c r="E512" s="207">
        <v>-19</v>
      </c>
      <c r="F512" s="208">
        <v>43.915066806329861</v>
      </c>
      <c r="H512" s="199"/>
      <c r="I512" s="125"/>
      <c r="K512" s="200"/>
    </row>
    <row r="513" spans="1:11">
      <c r="A513" s="216">
        <v>43487</v>
      </c>
      <c r="B513" s="194">
        <v>7</v>
      </c>
      <c r="C513" s="205">
        <v>282</v>
      </c>
      <c r="D513" s="206">
        <v>8.2720474486200146</v>
      </c>
      <c r="E513" s="207">
        <v>-19</v>
      </c>
      <c r="F513" s="208">
        <v>43.4</v>
      </c>
      <c r="H513" s="199"/>
      <c r="I513" s="125"/>
      <c r="K513" s="200"/>
    </row>
    <row r="514" spans="1:11">
      <c r="A514" s="216">
        <v>43487</v>
      </c>
      <c r="B514" s="194">
        <v>8</v>
      </c>
      <c r="C514" s="205">
        <v>297</v>
      </c>
      <c r="D514" s="206">
        <v>8.1033538214921919</v>
      </c>
      <c r="E514" s="207">
        <v>-19</v>
      </c>
      <c r="F514" s="208">
        <v>42.777953475457267</v>
      </c>
      <c r="H514" s="199"/>
      <c r="I514" s="125"/>
      <c r="K514" s="200"/>
    </row>
    <row r="515" spans="1:11">
      <c r="A515" s="216">
        <v>43487</v>
      </c>
      <c r="B515" s="194">
        <v>9</v>
      </c>
      <c r="C515" s="205">
        <v>312</v>
      </c>
      <c r="D515" s="206">
        <v>7.9349807783682991</v>
      </c>
      <c r="E515" s="207">
        <v>-19</v>
      </c>
      <c r="F515" s="208">
        <v>42.208442198212595</v>
      </c>
      <c r="H515" s="199"/>
      <c r="I515" s="125"/>
      <c r="K515" s="200"/>
    </row>
    <row r="516" spans="1:11">
      <c r="A516" s="216">
        <v>43487</v>
      </c>
      <c r="B516" s="194">
        <v>10</v>
      </c>
      <c r="C516" s="205">
        <v>327</v>
      </c>
      <c r="D516" s="206">
        <v>7.7669383661441316</v>
      </c>
      <c r="E516" s="207">
        <v>-19</v>
      </c>
      <c r="F516" s="208">
        <v>41.638295068583844</v>
      </c>
      <c r="H516" s="199"/>
      <c r="I516" s="125"/>
      <c r="K516" s="200"/>
    </row>
    <row r="517" spans="1:11">
      <c r="A517" s="216">
        <v>43487</v>
      </c>
      <c r="B517" s="194">
        <v>11</v>
      </c>
      <c r="C517" s="205">
        <v>342</v>
      </c>
      <c r="D517" s="206">
        <v>7.5992367885044132</v>
      </c>
      <c r="E517" s="207">
        <v>-19</v>
      </c>
      <c r="F517" s="208">
        <v>41.067512497266918</v>
      </c>
      <c r="H517" s="199"/>
      <c r="I517" s="125"/>
      <c r="K517" s="200"/>
    </row>
    <row r="518" spans="1:11">
      <c r="A518" s="216">
        <v>43487</v>
      </c>
      <c r="B518" s="194">
        <v>12</v>
      </c>
      <c r="C518" s="205">
        <v>357</v>
      </c>
      <c r="D518" s="206">
        <v>7.4318560838423764</v>
      </c>
      <c r="E518" s="207">
        <v>-19</v>
      </c>
      <c r="F518" s="208">
        <v>40.496094914192255</v>
      </c>
      <c r="H518" s="199"/>
      <c r="I518" s="125"/>
      <c r="K518" s="200"/>
    </row>
    <row r="519" spans="1:11">
      <c r="A519" s="216">
        <v>43487</v>
      </c>
      <c r="B519" s="194">
        <v>13</v>
      </c>
      <c r="C519" s="205">
        <v>12</v>
      </c>
      <c r="D519" s="206">
        <v>7.2648063166286647</v>
      </c>
      <c r="E519" s="207">
        <v>-19</v>
      </c>
      <c r="F519" s="208">
        <v>39.924042730605294</v>
      </c>
      <c r="H519" s="199"/>
      <c r="I519" s="125"/>
      <c r="K519" s="200"/>
    </row>
    <row r="520" spans="1:11">
      <c r="A520" s="216">
        <v>43487</v>
      </c>
      <c r="B520" s="194">
        <v>14</v>
      </c>
      <c r="C520" s="205">
        <v>27</v>
      </c>
      <c r="D520" s="206">
        <v>7.0980976700536758</v>
      </c>
      <c r="E520" s="207">
        <v>-19</v>
      </c>
      <c r="F520" s="208">
        <v>39.351356364352057</v>
      </c>
      <c r="H520" s="199"/>
      <c r="I520" s="125"/>
      <c r="K520" s="200"/>
    </row>
    <row r="521" spans="1:11">
      <c r="A521" s="216">
        <v>43487</v>
      </c>
      <c r="B521" s="194">
        <v>15</v>
      </c>
      <c r="C521" s="205">
        <v>42</v>
      </c>
      <c r="D521" s="206">
        <v>6.9317101799390457</v>
      </c>
      <c r="E521" s="207">
        <v>-19</v>
      </c>
      <c r="F521" s="208">
        <v>38.778036233570816</v>
      </c>
      <c r="H521" s="199"/>
      <c r="I521" s="125"/>
      <c r="K521" s="200"/>
    </row>
    <row r="522" spans="1:11">
      <c r="A522" s="216">
        <v>43487</v>
      </c>
      <c r="B522" s="194">
        <v>16</v>
      </c>
      <c r="C522" s="205">
        <v>57</v>
      </c>
      <c r="D522" s="206">
        <v>6.7656539099100144</v>
      </c>
      <c r="E522" s="207">
        <v>-19</v>
      </c>
      <c r="F522" s="208">
        <v>38.204082756699123</v>
      </c>
      <c r="H522" s="199"/>
      <c r="I522" s="125"/>
      <c r="K522" s="200"/>
    </row>
    <row r="523" spans="1:11">
      <c r="A523" s="216">
        <v>43487</v>
      </c>
      <c r="B523" s="194">
        <v>17</v>
      </c>
      <c r="C523" s="205">
        <v>72</v>
      </c>
      <c r="D523" s="206">
        <v>6.5999390405968938</v>
      </c>
      <c r="E523" s="207">
        <v>-19</v>
      </c>
      <c r="F523" s="208">
        <v>37.629496345998135</v>
      </c>
      <c r="H523" s="199"/>
      <c r="I523" s="125"/>
      <c r="K523" s="200"/>
    </row>
    <row r="524" spans="1:11">
      <c r="A524" s="216">
        <v>43487</v>
      </c>
      <c r="B524" s="194">
        <v>18</v>
      </c>
      <c r="C524" s="205">
        <v>87</v>
      </c>
      <c r="D524" s="206">
        <v>6.434545607045834</v>
      </c>
      <c r="E524" s="207">
        <v>-19</v>
      </c>
      <c r="F524" s="208">
        <v>37.054277433359175</v>
      </c>
      <c r="H524" s="199"/>
      <c r="I524" s="125"/>
      <c r="K524" s="200"/>
    </row>
    <row r="525" spans="1:11">
      <c r="A525" s="216">
        <v>43487</v>
      </c>
      <c r="B525" s="194">
        <v>19</v>
      </c>
      <c r="C525" s="205">
        <v>102</v>
      </c>
      <c r="D525" s="206">
        <v>6.2694836711716562</v>
      </c>
      <c r="E525" s="207">
        <v>-19</v>
      </c>
      <c r="F525" s="208">
        <v>36.47842643163834</v>
      </c>
      <c r="H525" s="199"/>
      <c r="I525" s="125"/>
      <c r="K525" s="200"/>
    </row>
    <row r="526" spans="1:11">
      <c r="A526" s="216">
        <v>43487</v>
      </c>
      <c r="B526" s="194">
        <v>20</v>
      </c>
      <c r="C526" s="205">
        <v>117</v>
      </c>
      <c r="D526" s="206">
        <v>6.1047634508054216</v>
      </c>
      <c r="E526" s="207">
        <v>-19</v>
      </c>
      <c r="F526" s="208">
        <v>35.901943754010617</v>
      </c>
      <c r="H526" s="199"/>
      <c r="I526" s="125"/>
      <c r="K526" s="200"/>
    </row>
    <row r="527" spans="1:11">
      <c r="A527" s="216">
        <v>43487</v>
      </c>
      <c r="B527" s="194">
        <v>21</v>
      </c>
      <c r="C527" s="205">
        <v>132</v>
      </c>
      <c r="D527" s="206">
        <v>5.9403648625800543</v>
      </c>
      <c r="E527" s="207">
        <v>-19</v>
      </c>
      <c r="F527" s="208">
        <v>35.324829839687766</v>
      </c>
      <c r="H527" s="199"/>
      <c r="I527" s="125"/>
      <c r="K527" s="200"/>
    </row>
    <row r="528" spans="1:11">
      <c r="A528" s="216">
        <v>43487</v>
      </c>
      <c r="B528" s="194">
        <v>22</v>
      </c>
      <c r="C528" s="205">
        <v>147</v>
      </c>
      <c r="D528" s="206">
        <v>5.776298083538336</v>
      </c>
      <c r="E528" s="207">
        <v>-19</v>
      </c>
      <c r="F528" s="208">
        <v>34.747085089481331</v>
      </c>
      <c r="H528" s="199"/>
      <c r="I528" s="125"/>
      <c r="K528" s="200"/>
    </row>
    <row r="529" spans="1:11">
      <c r="A529" s="216">
        <v>43487</v>
      </c>
      <c r="B529" s="194">
        <v>23</v>
      </c>
      <c r="C529" s="205">
        <v>162</v>
      </c>
      <c r="D529" s="206">
        <v>5.6125733126413024</v>
      </c>
      <c r="E529" s="207">
        <v>-19</v>
      </c>
      <c r="F529" s="208">
        <v>34.168709923880556</v>
      </c>
      <c r="H529" s="199"/>
      <c r="I529" s="125"/>
      <c r="K529" s="200"/>
    </row>
    <row r="530" spans="1:11">
      <c r="A530" s="216">
        <v>43488</v>
      </c>
      <c r="B530" s="194">
        <v>0</v>
      </c>
      <c r="C530" s="205">
        <v>177</v>
      </c>
      <c r="D530" s="206">
        <v>5.4491704230144933</v>
      </c>
      <c r="E530" s="207">
        <v>-19</v>
      </c>
      <c r="F530" s="208">
        <v>33.589704776589926</v>
      </c>
      <c r="H530" s="199"/>
      <c r="I530" s="125"/>
      <c r="K530" s="200"/>
    </row>
    <row r="531" spans="1:11">
      <c r="A531" s="216">
        <v>43488</v>
      </c>
      <c r="B531" s="194">
        <v>1</v>
      </c>
      <c r="C531" s="205">
        <v>192</v>
      </c>
      <c r="D531" s="206">
        <v>5.2860996124371695</v>
      </c>
      <c r="E531" s="207">
        <v>-19</v>
      </c>
      <c r="F531" s="208">
        <v>33.01007006219578</v>
      </c>
      <c r="H531" s="199"/>
      <c r="I531" s="125"/>
      <c r="K531" s="200"/>
    </row>
    <row r="532" spans="1:11">
      <c r="A532" s="216">
        <v>43488</v>
      </c>
      <c r="B532" s="194">
        <v>2</v>
      </c>
      <c r="C532" s="205">
        <v>207</v>
      </c>
      <c r="D532" s="206">
        <v>5.1233710570721769</v>
      </c>
      <c r="E532" s="207">
        <v>-19</v>
      </c>
      <c r="F532" s="208">
        <v>32.429806195571587</v>
      </c>
      <c r="H532" s="199"/>
      <c r="I532" s="125"/>
      <c r="K532" s="200"/>
    </row>
    <row r="533" spans="1:11">
      <c r="A533" s="216">
        <v>43488</v>
      </c>
      <c r="B533" s="194">
        <v>3</v>
      </c>
      <c r="C533" s="205">
        <v>222</v>
      </c>
      <c r="D533" s="206">
        <v>4.9609646692891829</v>
      </c>
      <c r="E533" s="207">
        <v>-19</v>
      </c>
      <c r="F533" s="208">
        <v>31.848913611352074</v>
      </c>
      <c r="H533" s="199"/>
      <c r="I533" s="125"/>
      <c r="K533" s="200"/>
    </row>
    <row r="534" spans="1:11">
      <c r="A534" s="216">
        <v>43488</v>
      </c>
      <c r="B534" s="194">
        <v>4</v>
      </c>
      <c r="C534" s="205">
        <v>237</v>
      </c>
      <c r="D534" s="206">
        <v>4.7988906257319286</v>
      </c>
      <c r="E534" s="207">
        <v>-19</v>
      </c>
      <c r="F534" s="208">
        <v>31.267392731531416</v>
      </c>
      <c r="H534" s="199"/>
      <c r="I534" s="125"/>
      <c r="K534" s="200"/>
    </row>
    <row r="535" spans="1:11">
      <c r="A535" s="216">
        <v>43488</v>
      </c>
      <c r="B535" s="194">
        <v>5</v>
      </c>
      <c r="C535" s="205">
        <v>252</v>
      </c>
      <c r="D535" s="206">
        <v>4.6371591010370139</v>
      </c>
      <c r="E535" s="207">
        <v>-19</v>
      </c>
      <c r="F535" s="208">
        <v>30.685243958874153</v>
      </c>
      <c r="H535" s="199"/>
      <c r="I535" s="125"/>
      <c r="K535" s="200"/>
    </row>
    <row r="536" spans="1:11">
      <c r="A536" s="216">
        <v>43488</v>
      </c>
      <c r="B536" s="194">
        <v>6</v>
      </c>
      <c r="C536" s="205">
        <v>267</v>
      </c>
      <c r="D536" s="206">
        <v>4.4757500066737066</v>
      </c>
      <c r="E536" s="207">
        <v>-19</v>
      </c>
      <c r="F536" s="208">
        <v>30.102467735409633</v>
      </c>
      <c r="H536" s="199"/>
      <c r="I536" s="125"/>
      <c r="K536" s="200"/>
    </row>
    <row r="537" spans="1:11">
      <c r="A537" s="216">
        <v>43488</v>
      </c>
      <c r="B537" s="194">
        <v>7</v>
      </c>
      <c r="C537" s="205">
        <v>282</v>
      </c>
      <c r="D537" s="206">
        <v>4.3146735374284617</v>
      </c>
      <c r="E537" s="207">
        <v>-19</v>
      </c>
      <c r="F537" s="208">
        <v>29.6</v>
      </c>
      <c r="H537" s="199"/>
      <c r="I537" s="125"/>
      <c r="K537" s="200"/>
    </row>
    <row r="538" spans="1:11">
      <c r="A538" s="216">
        <v>43488</v>
      </c>
      <c r="B538" s="194">
        <v>8</v>
      </c>
      <c r="C538" s="205">
        <v>297</v>
      </c>
      <c r="D538" s="206">
        <v>4.1539398080408318</v>
      </c>
      <c r="E538" s="207">
        <v>-19</v>
      </c>
      <c r="F538" s="208">
        <v>28.935034601856984</v>
      </c>
      <c r="H538" s="199"/>
      <c r="I538" s="125"/>
      <c r="K538" s="200"/>
    </row>
    <row r="539" spans="1:11">
      <c r="A539" s="216">
        <v>43488</v>
      </c>
      <c r="B539" s="194">
        <v>9</v>
      </c>
      <c r="C539" s="205">
        <v>312</v>
      </c>
      <c r="D539" s="206">
        <v>3.9935287880882697</v>
      </c>
      <c r="E539" s="207">
        <v>-19</v>
      </c>
      <c r="F539" s="208">
        <v>28.350378544907855</v>
      </c>
      <c r="H539" s="199"/>
      <c r="I539" s="125"/>
      <c r="K539" s="200"/>
    </row>
    <row r="540" spans="1:11">
      <c r="A540" s="216">
        <v>43488</v>
      </c>
      <c r="B540" s="194">
        <v>10</v>
      </c>
      <c r="C540" s="205">
        <v>327</v>
      </c>
      <c r="D540" s="206">
        <v>3.8334506514433997</v>
      </c>
      <c r="E540" s="207">
        <v>-19</v>
      </c>
      <c r="F540" s="208">
        <v>27.765096723959175</v>
      </c>
      <c r="H540" s="199"/>
      <c r="I540" s="125"/>
      <c r="K540" s="200"/>
    </row>
    <row r="541" spans="1:11">
      <c r="A541" s="216">
        <v>43488</v>
      </c>
      <c r="B541" s="194">
        <v>11</v>
      </c>
      <c r="C541" s="205">
        <v>342</v>
      </c>
      <c r="D541" s="206">
        <v>3.6737155118021292</v>
      </c>
      <c r="E541" s="207">
        <v>-19</v>
      </c>
      <c r="F541" s="208">
        <v>27.179189563075568</v>
      </c>
      <c r="H541" s="199"/>
      <c r="I541" s="125"/>
      <c r="K541" s="200"/>
    </row>
    <row r="542" spans="1:11">
      <c r="A542" s="216">
        <v>43488</v>
      </c>
      <c r="B542" s="194">
        <v>12</v>
      </c>
      <c r="C542" s="205">
        <v>357</v>
      </c>
      <c r="D542" s="206">
        <v>3.5143033571830529</v>
      </c>
      <c r="E542" s="207">
        <v>-19</v>
      </c>
      <c r="F542" s="208">
        <v>26.592657486629889</v>
      </c>
      <c r="H542" s="199"/>
      <c r="I542" s="125"/>
      <c r="K542" s="200"/>
    </row>
    <row r="543" spans="1:11">
      <c r="A543" s="216">
        <v>43488</v>
      </c>
      <c r="B543" s="194">
        <v>13</v>
      </c>
      <c r="C543" s="205">
        <v>12</v>
      </c>
      <c r="D543" s="206">
        <v>3.3552243409064886</v>
      </c>
      <c r="E543" s="207">
        <v>-19</v>
      </c>
      <c r="F543" s="208">
        <v>26.005500919334779</v>
      </c>
      <c r="H543" s="199"/>
      <c r="I543" s="125"/>
      <c r="K543" s="200"/>
    </row>
    <row r="544" spans="1:11">
      <c r="A544" s="216">
        <v>43488</v>
      </c>
      <c r="B544" s="194">
        <v>14</v>
      </c>
      <c r="C544" s="205">
        <v>27</v>
      </c>
      <c r="D544" s="206">
        <v>3.1964885369416152</v>
      </c>
      <c r="E544" s="207">
        <v>-19</v>
      </c>
      <c r="F544" s="208">
        <v>25.417720279588139</v>
      </c>
      <c r="H544" s="199"/>
      <c r="I544" s="125"/>
      <c r="K544" s="200"/>
    </row>
    <row r="545" spans="1:11">
      <c r="A545" s="216">
        <v>43488</v>
      </c>
      <c r="B545" s="194">
        <v>15</v>
      </c>
      <c r="C545" s="205">
        <v>42</v>
      </c>
      <c r="D545" s="206">
        <v>3.038075971400076</v>
      </c>
      <c r="E545" s="207">
        <v>-19</v>
      </c>
      <c r="F545" s="208">
        <v>24.829316005855233</v>
      </c>
      <c r="H545" s="199"/>
      <c r="I545" s="125"/>
      <c r="K545" s="200"/>
    </row>
    <row r="546" spans="1:11">
      <c r="A546" s="216">
        <v>43488</v>
      </c>
      <c r="B546" s="194">
        <v>16</v>
      </c>
      <c r="C546" s="205">
        <v>57</v>
      </c>
      <c r="D546" s="206">
        <v>2.8799968161899869</v>
      </c>
      <c r="E546" s="207">
        <v>-19</v>
      </c>
      <c r="F546" s="208">
        <v>24.240288517189015</v>
      </c>
      <c r="H546" s="199"/>
      <c r="I546" s="125"/>
      <c r="K546" s="200"/>
    </row>
    <row r="547" spans="1:11">
      <c r="A547" s="216">
        <v>43488</v>
      </c>
      <c r="B547" s="194">
        <v>17</v>
      </c>
      <c r="C547" s="205">
        <v>72</v>
      </c>
      <c r="D547" s="206">
        <v>2.7222611250061846</v>
      </c>
      <c r="E547" s="207">
        <v>-19</v>
      </c>
      <c r="F547" s="208">
        <v>23.650638232929779</v>
      </c>
      <c r="H547" s="199"/>
      <c r="I547" s="125"/>
      <c r="K547" s="200"/>
    </row>
    <row r="548" spans="1:11">
      <c r="A548" s="216">
        <v>43488</v>
      </c>
      <c r="B548" s="194">
        <v>18</v>
      </c>
      <c r="C548" s="205">
        <v>87</v>
      </c>
      <c r="D548" s="206">
        <v>2.5648489620243708</v>
      </c>
      <c r="E548" s="207">
        <v>-19</v>
      </c>
      <c r="F548" s="208">
        <v>23.060365599079162</v>
      </c>
      <c r="H548" s="199"/>
      <c r="I548" s="125"/>
      <c r="K548" s="200"/>
    </row>
    <row r="549" spans="1:11">
      <c r="A549" s="216">
        <v>43488</v>
      </c>
      <c r="B549" s="194">
        <v>19</v>
      </c>
      <c r="C549" s="205">
        <v>102</v>
      </c>
      <c r="D549" s="206">
        <v>2.4077703810502271</v>
      </c>
      <c r="E549" s="207">
        <v>-19</v>
      </c>
      <c r="F549" s="208">
        <v>22.469471022409806</v>
      </c>
      <c r="H549" s="199"/>
      <c r="I549" s="125"/>
      <c r="K549" s="200"/>
    </row>
    <row r="550" spans="1:11">
      <c r="A550" s="216">
        <v>43488</v>
      </c>
      <c r="B550" s="194">
        <v>20</v>
      </c>
      <c r="C550" s="205">
        <v>117</v>
      </c>
      <c r="D550" s="206">
        <v>2.2510355524485703</v>
      </c>
      <c r="E550" s="207">
        <v>-19</v>
      </c>
      <c r="F550" s="208">
        <v>21.877954929761501</v>
      </c>
      <c r="H550" s="199"/>
      <c r="I550" s="125"/>
      <c r="K550" s="200"/>
    </row>
    <row r="551" spans="1:11">
      <c r="A551" s="216">
        <v>43488</v>
      </c>
      <c r="B551" s="194">
        <v>21</v>
      </c>
      <c r="C551" s="205">
        <v>132</v>
      </c>
      <c r="D551" s="206">
        <v>2.0946245010827624</v>
      </c>
      <c r="E551" s="207">
        <v>-19</v>
      </c>
      <c r="F551" s="208">
        <v>21.285817761545687</v>
      </c>
      <c r="H551" s="199"/>
      <c r="I551" s="125"/>
      <c r="K551" s="200"/>
    </row>
    <row r="552" spans="1:11">
      <c r="A552" s="216">
        <v>43488</v>
      </c>
      <c r="B552" s="194">
        <v>22</v>
      </c>
      <c r="C552" s="205">
        <v>147</v>
      </c>
      <c r="D552" s="206">
        <v>1.9385472792237124</v>
      </c>
      <c r="E552" s="207">
        <v>-19</v>
      </c>
      <c r="F552" s="208">
        <v>20.693059938642762</v>
      </c>
      <c r="H552" s="199"/>
      <c r="I552" s="125"/>
      <c r="K552" s="200"/>
    </row>
    <row r="553" spans="1:11">
      <c r="A553" s="216">
        <v>43488</v>
      </c>
      <c r="B553" s="194">
        <v>23</v>
      </c>
      <c r="C553" s="205">
        <v>162</v>
      </c>
      <c r="D553" s="206">
        <v>1.7828140570247797</v>
      </c>
      <c r="E553" s="207">
        <v>-19</v>
      </c>
      <c r="F553" s="208">
        <v>20.099681882226008</v>
      </c>
      <c r="H553" s="199"/>
      <c r="I553" s="125"/>
      <c r="K553" s="200"/>
    </row>
    <row r="554" spans="1:11">
      <c r="A554" s="216">
        <v>43489</v>
      </c>
      <c r="B554" s="194">
        <v>0</v>
      </c>
      <c r="C554" s="205">
        <v>177</v>
      </c>
      <c r="D554" s="206">
        <v>1.6274048584216416</v>
      </c>
      <c r="E554" s="207">
        <v>-19</v>
      </c>
      <c r="F554" s="208">
        <v>19.505684033676332</v>
      </c>
      <c r="H554" s="199"/>
      <c r="I554" s="125"/>
      <c r="K554" s="200"/>
    </row>
    <row r="555" spans="1:11">
      <c r="A555" s="216">
        <v>43489</v>
      </c>
      <c r="B555" s="194">
        <v>1</v>
      </c>
      <c r="C555" s="205">
        <v>192</v>
      </c>
      <c r="D555" s="206">
        <v>1.4723297544742309</v>
      </c>
      <c r="E555" s="207">
        <v>-19</v>
      </c>
      <c r="F555" s="208">
        <v>18.911066821477007</v>
      </c>
      <c r="H555" s="199"/>
      <c r="I555" s="125"/>
      <c r="K555" s="200"/>
    </row>
    <row r="556" spans="1:11">
      <c r="A556" s="216">
        <v>43489</v>
      </c>
      <c r="B556" s="194">
        <v>2</v>
      </c>
      <c r="C556" s="205">
        <v>207</v>
      </c>
      <c r="D556" s="206">
        <v>1.3175988962365182</v>
      </c>
      <c r="E556" s="207">
        <v>-19</v>
      </c>
      <c r="F556" s="208">
        <v>18.315830654421035</v>
      </c>
      <c r="H556" s="199"/>
      <c r="I556" s="125"/>
      <c r="K556" s="200"/>
    </row>
    <row r="557" spans="1:11">
      <c r="A557" s="216">
        <v>43489</v>
      </c>
      <c r="B557" s="194">
        <v>3</v>
      </c>
      <c r="C557" s="205">
        <v>222</v>
      </c>
      <c r="D557" s="206">
        <v>1.1631922668209427</v>
      </c>
      <c r="E557" s="207">
        <v>-19</v>
      </c>
      <c r="F557" s="208">
        <v>17.719975981528435</v>
      </c>
      <c r="H557" s="199"/>
      <c r="I557" s="125"/>
      <c r="K557" s="200"/>
    </row>
    <row r="558" spans="1:11">
      <c r="A558" s="216">
        <v>43489</v>
      </c>
      <c r="B558" s="194">
        <v>4</v>
      </c>
      <c r="C558" s="205">
        <v>237</v>
      </c>
      <c r="D558" s="206">
        <v>1.0091199760950076</v>
      </c>
      <c r="E558" s="207">
        <v>-19</v>
      </c>
      <c r="F558" s="208">
        <v>17.123503225573131</v>
      </c>
      <c r="H558" s="199"/>
      <c r="I558" s="125"/>
      <c r="K558" s="200"/>
    </row>
    <row r="559" spans="1:11">
      <c r="A559" s="216">
        <v>43489</v>
      </c>
      <c r="B559" s="194">
        <v>5</v>
      </c>
      <c r="C559" s="205">
        <v>252</v>
      </c>
      <c r="D559" s="206">
        <v>0.85539219421548296</v>
      </c>
      <c r="E559" s="207">
        <v>-19</v>
      </c>
      <c r="F559" s="208">
        <v>16.526412809590383</v>
      </c>
      <c r="H559" s="199"/>
      <c r="I559" s="125"/>
      <c r="K559" s="200"/>
    </row>
    <row r="560" spans="1:11">
      <c r="A560" s="216">
        <v>43489</v>
      </c>
      <c r="B560" s="194">
        <v>6</v>
      </c>
      <c r="C560" s="205">
        <v>267</v>
      </c>
      <c r="D560" s="206">
        <v>0.7019888843683475</v>
      </c>
      <c r="E560" s="207">
        <v>-19</v>
      </c>
      <c r="F560" s="208">
        <v>15.928705176957791</v>
      </c>
      <c r="H560" s="199"/>
      <c r="I560" s="125"/>
      <c r="K560" s="200"/>
    </row>
    <row r="561" spans="1:11">
      <c r="A561" s="216">
        <v>43489</v>
      </c>
      <c r="B561" s="194">
        <v>7</v>
      </c>
      <c r="C561" s="205">
        <v>282</v>
      </c>
      <c r="D561" s="206">
        <v>0.54892015621476276</v>
      </c>
      <c r="E561" s="207">
        <v>-19</v>
      </c>
      <c r="F561" s="208">
        <v>15.4</v>
      </c>
      <c r="H561" s="199"/>
      <c r="I561" s="125"/>
      <c r="K561" s="200"/>
    </row>
    <row r="562" spans="1:11">
      <c r="A562" s="216">
        <v>43489</v>
      </c>
      <c r="B562" s="194">
        <v>8</v>
      </c>
      <c r="C562" s="205">
        <v>297</v>
      </c>
      <c r="D562" s="206">
        <v>0.39619619841232634</v>
      </c>
      <c r="E562" s="207">
        <v>-19</v>
      </c>
      <c r="F562" s="208">
        <v>14.731439963541035</v>
      </c>
      <c r="H562" s="199"/>
      <c r="I562" s="125"/>
      <c r="K562" s="200"/>
    </row>
    <row r="563" spans="1:11">
      <c r="A563" s="216">
        <v>43489</v>
      </c>
      <c r="B563" s="194">
        <v>9</v>
      </c>
      <c r="C563" s="205">
        <v>312</v>
      </c>
      <c r="D563" s="206">
        <v>0.24379691522199209</v>
      </c>
      <c r="E563" s="207">
        <v>-19</v>
      </c>
      <c r="F563" s="208">
        <v>14.131883244452013</v>
      </c>
      <c r="H563" s="199"/>
      <c r="I563" s="125"/>
      <c r="K563" s="200"/>
    </row>
    <row r="564" spans="1:11">
      <c r="A564" s="216">
        <v>43489</v>
      </c>
      <c r="B564" s="194">
        <v>10</v>
      </c>
      <c r="C564" s="205">
        <v>327</v>
      </c>
      <c r="D564" s="206">
        <v>9.1732475526669077E-2</v>
      </c>
      <c r="E564" s="207">
        <v>-19</v>
      </c>
      <c r="F564" s="208">
        <v>13.531711025487709</v>
      </c>
      <c r="H564" s="199"/>
      <c r="I564" s="125"/>
      <c r="K564" s="200"/>
    </row>
    <row r="565" spans="1:11">
      <c r="A565" s="216">
        <v>43489</v>
      </c>
      <c r="B565" s="194">
        <v>11</v>
      </c>
      <c r="C565" s="205">
        <v>341</v>
      </c>
      <c r="D565" s="206">
        <v>59.940013046964395</v>
      </c>
      <c r="E565" s="207">
        <v>-19</v>
      </c>
      <c r="F565" s="208">
        <v>12.930923731532999</v>
      </c>
      <c r="H565" s="199"/>
      <c r="I565" s="125"/>
      <c r="K565" s="200"/>
    </row>
    <row r="566" spans="1:11">
      <c r="A566" s="216">
        <v>43489</v>
      </c>
      <c r="B566" s="194">
        <v>12</v>
      </c>
      <c r="C566" s="205">
        <v>356</v>
      </c>
      <c r="D566" s="206">
        <v>59.788618533564204</v>
      </c>
      <c r="E566" s="207">
        <v>-19</v>
      </c>
      <c r="F566" s="208">
        <v>12.329521808065778</v>
      </c>
      <c r="H566" s="199"/>
      <c r="I566" s="125"/>
      <c r="K566" s="200"/>
    </row>
    <row r="567" spans="1:11">
      <c r="A567" s="216">
        <v>43489</v>
      </c>
      <c r="B567" s="194">
        <v>13</v>
      </c>
      <c r="C567" s="205">
        <v>11</v>
      </c>
      <c r="D567" s="206">
        <v>59.63755910379291</v>
      </c>
      <c r="E567" s="207">
        <v>-19</v>
      </c>
      <c r="F567" s="208">
        <v>11.727505680649415</v>
      </c>
      <c r="H567" s="199"/>
      <c r="I567" s="125"/>
      <c r="K567" s="200"/>
    </row>
    <row r="568" spans="1:11">
      <c r="A568" s="216">
        <v>43489</v>
      </c>
      <c r="B568" s="194">
        <v>14</v>
      </c>
      <c r="C568" s="205">
        <v>26</v>
      </c>
      <c r="D568" s="206">
        <v>59.486844925322657</v>
      </c>
      <c r="E568" s="207">
        <v>-19</v>
      </c>
      <c r="F568" s="208">
        <v>11.124875775206249</v>
      </c>
      <c r="H568" s="199"/>
      <c r="I568" s="125"/>
      <c r="K568" s="200"/>
    </row>
    <row r="569" spans="1:11">
      <c r="A569" s="216">
        <v>43489</v>
      </c>
      <c r="B569" s="194">
        <v>15</v>
      </c>
      <c r="C569" s="205">
        <v>41</v>
      </c>
      <c r="D569" s="206">
        <v>59.336455922110645</v>
      </c>
      <c r="E569" s="207">
        <v>-19</v>
      </c>
      <c r="F569" s="208">
        <v>10.521632544951984</v>
      </c>
      <c r="H569" s="199"/>
      <c r="I569" s="125"/>
      <c r="K569" s="200"/>
    </row>
    <row r="570" spans="1:11">
      <c r="A570" s="216">
        <v>43489</v>
      </c>
      <c r="B570" s="194">
        <v>16</v>
      </c>
      <c r="C570" s="205">
        <v>56</v>
      </c>
      <c r="D570" s="206">
        <v>59.186402221927921</v>
      </c>
      <c r="E570" s="207">
        <v>-19</v>
      </c>
      <c r="F570" s="208">
        <v>9.9177764029563065</v>
      </c>
      <c r="H570" s="199"/>
      <c r="I570" s="125"/>
      <c r="K570" s="200"/>
    </row>
    <row r="571" spans="1:11">
      <c r="A571" s="216">
        <v>43489</v>
      </c>
      <c r="B571" s="194">
        <v>17</v>
      </c>
      <c r="C571" s="205">
        <v>71</v>
      </c>
      <c r="D571" s="206">
        <v>59.036694012891076</v>
      </c>
      <c r="E571" s="207">
        <v>-19</v>
      </c>
      <c r="F571" s="208">
        <v>9.3133077828638022</v>
      </c>
      <c r="H571" s="199"/>
      <c r="I571" s="125"/>
      <c r="K571" s="200"/>
    </row>
    <row r="572" spans="1:11">
      <c r="A572" s="216">
        <v>43489</v>
      </c>
      <c r="B572" s="194">
        <v>18</v>
      </c>
      <c r="C572" s="205">
        <v>86</v>
      </c>
      <c r="D572" s="206">
        <v>58.88731119796887</v>
      </c>
      <c r="E572" s="207">
        <v>-19</v>
      </c>
      <c r="F572" s="208">
        <v>8.7082271321392568</v>
      </c>
      <c r="H572" s="199"/>
      <c r="I572" s="125"/>
      <c r="K572" s="200"/>
    </row>
    <row r="573" spans="1:11">
      <c r="A573" s="216">
        <v>43489</v>
      </c>
      <c r="B573" s="194">
        <v>19</v>
      </c>
      <c r="C573" s="205">
        <v>101</v>
      </c>
      <c r="D573" s="206">
        <v>58.738263984772061</v>
      </c>
      <c r="E573" s="207">
        <v>-19</v>
      </c>
      <c r="F573" s="208">
        <v>8.1025348783318663</v>
      </c>
      <c r="H573" s="199"/>
      <c r="I573" s="125"/>
      <c r="K573" s="200"/>
    </row>
    <row r="574" spans="1:11">
      <c r="A574" s="216">
        <v>43489</v>
      </c>
      <c r="B574" s="194">
        <v>20</v>
      </c>
      <c r="C574" s="205">
        <v>116</v>
      </c>
      <c r="D574" s="206">
        <v>58.589562422282029</v>
      </c>
      <c r="E574" s="207">
        <v>-19</v>
      </c>
      <c r="F574" s="208">
        <v>7.4962314492960758</v>
      </c>
      <c r="H574" s="199"/>
      <c r="I574" s="125"/>
      <c r="K574" s="200"/>
    </row>
    <row r="575" spans="1:11">
      <c r="A575" s="216">
        <v>43489</v>
      </c>
      <c r="B575" s="194">
        <v>21</v>
      </c>
      <c r="C575" s="205">
        <v>131</v>
      </c>
      <c r="D575" s="206">
        <v>58.44118653262683</v>
      </c>
      <c r="E575" s="207">
        <v>-19</v>
      </c>
      <c r="F575" s="208">
        <v>6.8893172936002145</v>
      </c>
      <c r="H575" s="199"/>
      <c r="I575" s="125"/>
      <c r="K575" s="200"/>
    </row>
    <row r="576" spans="1:11">
      <c r="A576" s="216">
        <v>43489</v>
      </c>
      <c r="B576" s="194">
        <v>22</v>
      </c>
      <c r="C576" s="205">
        <v>146</v>
      </c>
      <c r="D576" s="206">
        <v>58.293146481998406</v>
      </c>
      <c r="E576" s="207">
        <v>-19</v>
      </c>
      <c r="F576" s="208">
        <v>6.2817928465259598</v>
      </c>
      <c r="H576" s="199"/>
      <c r="I576" s="125"/>
      <c r="K576" s="200"/>
    </row>
    <row r="577" spans="1:11">
      <c r="A577" s="216">
        <v>43489</v>
      </c>
      <c r="B577" s="194">
        <v>23</v>
      </c>
      <c r="C577" s="205">
        <v>161</v>
      </c>
      <c r="D577" s="206">
        <v>58.145452321632547</v>
      </c>
      <c r="E577" s="207">
        <v>-19</v>
      </c>
      <c r="F577" s="208">
        <v>5.673658523379288</v>
      </c>
      <c r="H577" s="199"/>
      <c r="I577" s="125"/>
      <c r="K577" s="200"/>
    </row>
    <row r="578" spans="1:11">
      <c r="A578" s="216">
        <v>43490</v>
      </c>
      <c r="B578" s="194">
        <v>0</v>
      </c>
      <c r="C578" s="205">
        <v>176</v>
      </c>
      <c r="D578" s="206">
        <v>57.998084071426774</v>
      </c>
      <c r="E578" s="207">
        <v>-19</v>
      </c>
      <c r="F578" s="208">
        <v>5.0649147804957551</v>
      </c>
      <c r="H578" s="199"/>
      <c r="I578" s="125"/>
      <c r="K578" s="200"/>
    </row>
    <row r="579" spans="1:11">
      <c r="A579" s="216">
        <v>43490</v>
      </c>
      <c r="B579" s="194">
        <v>1</v>
      </c>
      <c r="C579" s="205">
        <v>191</v>
      </c>
      <c r="D579" s="206">
        <v>57.85105189918113</v>
      </c>
      <c r="E579" s="207">
        <v>-19</v>
      </c>
      <c r="F579" s="208">
        <v>4.4555620474257296</v>
      </c>
      <c r="H579" s="199"/>
      <c r="I579" s="125"/>
      <c r="K579" s="200"/>
    </row>
    <row r="580" spans="1:11">
      <c r="A580" s="216">
        <v>43490</v>
      </c>
      <c r="B580" s="194">
        <v>2</v>
      </c>
      <c r="C580" s="205">
        <v>206</v>
      </c>
      <c r="D580" s="206">
        <v>57.704365854811499</v>
      </c>
      <c r="E580" s="207">
        <v>-19</v>
      </c>
      <c r="F580" s="208">
        <v>3.8456007540092685</v>
      </c>
      <c r="H580" s="199"/>
      <c r="I580" s="125"/>
      <c r="K580" s="200"/>
    </row>
    <row r="581" spans="1:11">
      <c r="A581" s="216">
        <v>43490</v>
      </c>
      <c r="B581" s="194">
        <v>3</v>
      </c>
      <c r="C581" s="205">
        <v>221</v>
      </c>
      <c r="D581" s="206">
        <v>57.558005958377407</v>
      </c>
      <c r="E581" s="207">
        <v>-19</v>
      </c>
      <c r="F581" s="208">
        <v>3.2350313508602113</v>
      </c>
      <c r="H581" s="199"/>
      <c r="I581" s="125"/>
      <c r="K581" s="200"/>
    </row>
    <row r="582" spans="1:11">
      <c r="A582" s="216">
        <v>43490</v>
      </c>
      <c r="B582" s="194">
        <v>4</v>
      </c>
      <c r="C582" s="205">
        <v>236</v>
      </c>
      <c r="D582" s="206">
        <v>57.411982398932082</v>
      </c>
      <c r="E582" s="207">
        <v>-19</v>
      </c>
      <c r="F582" s="208">
        <v>2.6238542685280208</v>
      </c>
      <c r="H582" s="199"/>
      <c r="I582" s="125"/>
      <c r="K582" s="200"/>
    </row>
    <row r="583" spans="1:11">
      <c r="A583" s="216">
        <v>43490</v>
      </c>
      <c r="B583" s="194">
        <v>5</v>
      </c>
      <c r="C583" s="205">
        <v>251</v>
      </c>
      <c r="D583" s="206">
        <v>57.266305204108221</v>
      </c>
      <c r="E583" s="207">
        <v>-19</v>
      </c>
      <c r="F583" s="208">
        <v>2.0120699446722057</v>
      </c>
      <c r="H583" s="199"/>
      <c r="I583" s="125"/>
      <c r="K583" s="200"/>
    </row>
    <row r="584" spans="1:11">
      <c r="A584" s="216">
        <v>43490</v>
      </c>
      <c r="B584" s="194">
        <v>6</v>
      </c>
      <c r="C584" s="205">
        <v>266</v>
      </c>
      <c r="D584" s="206">
        <v>57.120954397024661</v>
      </c>
      <c r="E584" s="207">
        <v>-19</v>
      </c>
      <c r="F584" s="208">
        <v>1.3996788173523811</v>
      </c>
      <c r="H584" s="199"/>
      <c r="I584" s="125"/>
      <c r="K584" s="200"/>
    </row>
    <row r="585" spans="1:11">
      <c r="A585" s="216">
        <v>43490</v>
      </c>
      <c r="B585" s="194">
        <v>7</v>
      </c>
      <c r="C585" s="205">
        <v>281</v>
      </c>
      <c r="D585" s="206">
        <v>56.975940084428203</v>
      </c>
      <c r="E585" s="207">
        <v>-19</v>
      </c>
      <c r="F585" s="208">
        <v>0.9</v>
      </c>
      <c r="H585" s="199"/>
      <c r="I585" s="125"/>
      <c r="K585" s="200"/>
    </row>
    <row r="586" spans="1:11">
      <c r="A586" s="216">
        <v>43490</v>
      </c>
      <c r="B586" s="194">
        <v>8</v>
      </c>
      <c r="C586" s="205">
        <v>296</v>
      </c>
      <c r="D586" s="206">
        <v>56.831272435119899</v>
      </c>
      <c r="E586" s="207">
        <v>-19</v>
      </c>
      <c r="F586" s="208">
        <v>0.17307789924288386</v>
      </c>
      <c r="H586" s="199"/>
      <c r="I586" s="125"/>
      <c r="K586" s="200"/>
    </row>
    <row r="587" spans="1:11">
      <c r="A587" s="216">
        <v>43490</v>
      </c>
      <c r="B587" s="194">
        <v>9</v>
      </c>
      <c r="C587" s="205">
        <v>311</v>
      </c>
      <c r="D587" s="206">
        <v>56.686931410720263</v>
      </c>
      <c r="E587" s="207">
        <v>-18</v>
      </c>
      <c r="F587" s="208">
        <v>59.558868993059519</v>
      </c>
      <c r="H587" s="199"/>
      <c r="I587" s="125"/>
      <c r="K587" s="200"/>
    </row>
    <row r="588" spans="1:11">
      <c r="A588" s="216">
        <v>43490</v>
      </c>
      <c r="B588" s="194">
        <v>10</v>
      </c>
      <c r="C588" s="205">
        <v>326</v>
      </c>
      <c r="D588" s="206">
        <v>56.542927120037803</v>
      </c>
      <c r="E588" s="207">
        <v>-18</v>
      </c>
      <c r="F588" s="208">
        <v>58.944055038963583</v>
      </c>
      <c r="H588" s="199"/>
      <c r="I588" s="125"/>
      <c r="K588" s="200"/>
    </row>
    <row r="589" spans="1:11">
      <c r="A589" s="216">
        <v>43490</v>
      </c>
      <c r="B589" s="194">
        <v>11</v>
      </c>
      <c r="C589" s="205">
        <v>341</v>
      </c>
      <c r="D589" s="206">
        <v>56.399269730359265</v>
      </c>
      <c r="E589" s="207">
        <v>-18</v>
      </c>
      <c r="F589" s="208">
        <v>58.328636469790922</v>
      </c>
      <c r="H589" s="199"/>
      <c r="I589" s="125"/>
      <c r="K589" s="200"/>
    </row>
    <row r="590" spans="1:11">
      <c r="A590" s="216">
        <v>43490</v>
      </c>
      <c r="B590" s="194">
        <v>12</v>
      </c>
      <c r="C590" s="205">
        <v>356</v>
      </c>
      <c r="D590" s="206">
        <v>56.255939204171455</v>
      </c>
      <c r="E590" s="207">
        <v>-18</v>
      </c>
      <c r="F590" s="208">
        <v>57.712613746290842</v>
      </c>
      <c r="H590" s="199"/>
      <c r="I590" s="125"/>
      <c r="K590" s="200"/>
    </row>
    <row r="591" spans="1:11">
      <c r="A591" s="216">
        <v>43490</v>
      </c>
      <c r="B591" s="194">
        <v>13</v>
      </c>
      <c r="C591" s="205">
        <v>11</v>
      </c>
      <c r="D591" s="206">
        <v>56.11294564965533</v>
      </c>
      <c r="E591" s="207">
        <v>-18</v>
      </c>
      <c r="F591" s="208">
        <v>57.095987288261938</v>
      </c>
      <c r="H591" s="199"/>
      <c r="I591" s="125"/>
      <c r="K591" s="200"/>
    </row>
    <row r="592" spans="1:11">
      <c r="A592" s="216">
        <v>43490</v>
      </c>
      <c r="B592" s="194">
        <v>14</v>
      </c>
      <c r="C592" s="205">
        <v>26</v>
      </c>
      <c r="D592" s="206">
        <v>55.970299235700622</v>
      </c>
      <c r="E592" s="207">
        <v>-18</v>
      </c>
      <c r="F592" s="208">
        <v>56.478757536486768</v>
      </c>
      <c r="H592" s="199"/>
      <c r="I592" s="125"/>
      <c r="K592" s="200"/>
    </row>
    <row r="593" spans="1:11">
      <c r="A593" s="216">
        <v>43490</v>
      </c>
      <c r="B593" s="194">
        <v>15</v>
      </c>
      <c r="C593" s="205">
        <v>41</v>
      </c>
      <c r="D593" s="206">
        <v>55.827979923573139</v>
      </c>
      <c r="E593" s="207">
        <v>-18</v>
      </c>
      <c r="F593" s="208">
        <v>55.860924945908721</v>
      </c>
      <c r="H593" s="199"/>
      <c r="I593" s="125"/>
      <c r="K593" s="200"/>
    </row>
    <row r="594" spans="1:11">
      <c r="A594" s="216">
        <v>43490</v>
      </c>
      <c r="B594" s="194">
        <v>16</v>
      </c>
      <c r="C594" s="205">
        <v>56</v>
      </c>
      <c r="D594" s="206">
        <v>55.685997822841102</v>
      </c>
      <c r="E594" s="207">
        <v>-18</v>
      </c>
      <c r="F594" s="208">
        <v>55.242489951103693</v>
      </c>
      <c r="H594" s="199"/>
      <c r="I594" s="125"/>
      <c r="K594" s="200"/>
    </row>
    <row r="595" spans="1:11">
      <c r="A595" s="216">
        <v>43490</v>
      </c>
      <c r="B595" s="194">
        <v>17</v>
      </c>
      <c r="C595" s="205">
        <v>71</v>
      </c>
      <c r="D595" s="206">
        <v>55.54436313995609</v>
      </c>
      <c r="E595" s="207">
        <v>-18</v>
      </c>
      <c r="F595" s="208">
        <v>54.623452987009529</v>
      </c>
      <c r="H595" s="199"/>
      <c r="I595" s="125"/>
      <c r="K595" s="200"/>
    </row>
    <row r="596" spans="1:11">
      <c r="A596" s="216">
        <v>43490</v>
      </c>
      <c r="B596" s="194">
        <v>18</v>
      </c>
      <c r="C596" s="205">
        <v>86</v>
      </c>
      <c r="D596" s="206">
        <v>55.403055739622857</v>
      </c>
      <c r="E596" s="207">
        <v>-18</v>
      </c>
      <c r="F596" s="208">
        <v>54.003814509663144</v>
      </c>
      <c r="H596" s="199"/>
      <c r="I596" s="125"/>
      <c r="K596" s="200"/>
    </row>
    <row r="597" spans="1:11">
      <c r="A597" s="216">
        <v>43490</v>
      </c>
      <c r="B597" s="194">
        <v>19</v>
      </c>
      <c r="C597" s="205">
        <v>101</v>
      </c>
      <c r="D597" s="206">
        <v>55.262085809825408</v>
      </c>
      <c r="E597" s="207">
        <v>-18</v>
      </c>
      <c r="F597" s="208">
        <v>53.383574961627218</v>
      </c>
      <c r="H597" s="199"/>
      <c r="I597" s="125"/>
      <c r="K597" s="200"/>
    </row>
    <row r="598" spans="1:11">
      <c r="A598" s="216">
        <v>43490</v>
      </c>
      <c r="B598" s="194">
        <v>20</v>
      </c>
      <c r="C598" s="205">
        <v>116</v>
      </c>
      <c r="D598" s="206">
        <v>55.121463518100313</v>
      </c>
      <c r="E598" s="207">
        <v>-18</v>
      </c>
      <c r="F598" s="208">
        <v>52.762734764973942</v>
      </c>
      <c r="H598" s="199"/>
      <c r="I598" s="125"/>
      <c r="K598" s="200"/>
    </row>
    <row r="599" spans="1:11">
      <c r="A599" s="216">
        <v>43490</v>
      </c>
      <c r="B599" s="194">
        <v>21</v>
      </c>
      <c r="C599" s="205">
        <v>131</v>
      </c>
      <c r="D599" s="206">
        <v>54.981168768898669</v>
      </c>
      <c r="E599" s="207">
        <v>-18</v>
      </c>
      <c r="F599" s="208">
        <v>52.141294383817609</v>
      </c>
      <c r="H599" s="199"/>
      <c r="I599" s="125"/>
      <c r="K599" s="200"/>
    </row>
    <row r="600" spans="1:11">
      <c r="A600" s="216">
        <v>43490</v>
      </c>
      <c r="B600" s="194">
        <v>22</v>
      </c>
      <c r="C600" s="205">
        <v>146</v>
      </c>
      <c r="D600" s="206">
        <v>54.841211729737438</v>
      </c>
      <c r="E600" s="207">
        <v>-18</v>
      </c>
      <c r="F600" s="208">
        <v>51.519254254780904</v>
      </c>
      <c r="H600" s="199"/>
      <c r="I600" s="125"/>
      <c r="K600" s="200"/>
    </row>
    <row r="601" spans="1:11">
      <c r="A601" s="216">
        <v>43490</v>
      </c>
      <c r="B601" s="194">
        <v>23</v>
      </c>
      <c r="C601" s="205">
        <v>161</v>
      </c>
      <c r="D601" s="206">
        <v>54.701602568418366</v>
      </c>
      <c r="E601" s="207">
        <v>-18</v>
      </c>
      <c r="F601" s="208">
        <v>50.896614814923922</v>
      </c>
      <c r="H601" s="199"/>
      <c r="I601" s="125"/>
      <c r="K601" s="200"/>
    </row>
    <row r="602" spans="1:11">
      <c r="A602" s="216">
        <v>43491</v>
      </c>
      <c r="B602" s="194">
        <v>0</v>
      </c>
      <c r="C602" s="205">
        <v>176</v>
      </c>
      <c r="D602" s="206">
        <v>54.56232119042852</v>
      </c>
      <c r="E602" s="207">
        <v>-18</v>
      </c>
      <c r="F602" s="208">
        <v>50.273376522412647</v>
      </c>
      <c r="H602" s="199"/>
      <c r="I602" s="125"/>
      <c r="K602" s="200"/>
    </row>
    <row r="603" spans="1:11">
      <c r="A603" s="216">
        <v>43491</v>
      </c>
      <c r="B603" s="194">
        <v>1</v>
      </c>
      <c r="C603" s="205">
        <v>191</v>
      </c>
      <c r="D603" s="206">
        <v>54.423377763168901</v>
      </c>
      <c r="E603" s="207">
        <v>-18</v>
      </c>
      <c r="F603" s="208">
        <v>49.649539815036832</v>
      </c>
      <c r="H603" s="199"/>
      <c r="I603" s="125"/>
      <c r="K603" s="200"/>
    </row>
    <row r="604" spans="1:11">
      <c r="A604" s="216">
        <v>43491</v>
      </c>
      <c r="B604" s="194">
        <v>2</v>
      </c>
      <c r="C604" s="205">
        <v>206</v>
      </c>
      <c r="D604" s="206">
        <v>54.284782455669074</v>
      </c>
      <c r="E604" s="207">
        <v>-18</v>
      </c>
      <c r="F604" s="208">
        <v>49.025105137771305</v>
      </c>
      <c r="H604" s="199"/>
      <c r="I604" s="125"/>
      <c r="K604" s="200"/>
    </row>
    <row r="605" spans="1:11">
      <c r="A605" s="216">
        <v>43491</v>
      </c>
      <c r="B605" s="194">
        <v>3</v>
      </c>
      <c r="C605" s="205">
        <v>221</v>
      </c>
      <c r="D605" s="206">
        <v>54.146515171545389</v>
      </c>
      <c r="E605" s="207">
        <v>-18</v>
      </c>
      <c r="F605" s="208">
        <v>48.400072936077549</v>
      </c>
      <c r="H605" s="199"/>
      <c r="I605" s="125"/>
      <c r="K605" s="200"/>
    </row>
    <row r="606" spans="1:11">
      <c r="A606" s="216">
        <v>43491</v>
      </c>
      <c r="B606" s="194">
        <v>4</v>
      </c>
      <c r="C606" s="205">
        <v>236</v>
      </c>
      <c r="D606" s="206">
        <v>54.008586118952167</v>
      </c>
      <c r="E606" s="207">
        <v>-18</v>
      </c>
      <c r="F606" s="208">
        <v>47.774443655650245</v>
      </c>
      <c r="H606" s="199"/>
      <c r="I606" s="125"/>
      <c r="K606" s="200"/>
    </row>
    <row r="607" spans="1:11">
      <c r="A607" s="216">
        <v>43491</v>
      </c>
      <c r="B607" s="194">
        <v>5</v>
      </c>
      <c r="C607" s="205">
        <v>251</v>
      </c>
      <c r="D607" s="206">
        <v>53.871005349491838</v>
      </c>
      <c r="E607" s="207">
        <v>-18</v>
      </c>
      <c r="F607" s="208">
        <v>47.1482177356161</v>
      </c>
      <c r="H607" s="199"/>
      <c r="I607" s="125"/>
      <c r="K607" s="200"/>
    </row>
    <row r="608" spans="1:11">
      <c r="A608" s="216">
        <v>43491</v>
      </c>
      <c r="B608" s="194">
        <v>6</v>
      </c>
      <c r="C608" s="205">
        <v>266</v>
      </c>
      <c r="D608" s="206">
        <v>53.733752884760406</v>
      </c>
      <c r="E608" s="207">
        <v>-18</v>
      </c>
      <c r="F608" s="208">
        <v>46.521395636458607</v>
      </c>
      <c r="H608" s="199"/>
      <c r="I608" s="125"/>
      <c r="K608" s="200"/>
    </row>
    <row r="609" spans="1:11">
      <c r="A609" s="216">
        <v>43491</v>
      </c>
      <c r="B609" s="194">
        <v>7</v>
      </c>
      <c r="C609" s="205">
        <v>281</v>
      </c>
      <c r="D609" s="206">
        <v>53.596838913715601</v>
      </c>
      <c r="E609" s="207">
        <v>-18</v>
      </c>
      <c r="F609" s="208">
        <v>46</v>
      </c>
      <c r="H609" s="199"/>
      <c r="I609" s="125"/>
      <c r="K609" s="200"/>
    </row>
    <row r="610" spans="1:11">
      <c r="A610" s="216">
        <v>43491</v>
      </c>
      <c r="B610" s="194">
        <v>8</v>
      </c>
      <c r="C610" s="205">
        <v>296</v>
      </c>
      <c r="D610" s="206">
        <v>53.460273467757133</v>
      </c>
      <c r="E610" s="207">
        <v>-18</v>
      </c>
      <c r="F610" s="208">
        <v>45.265964660446087</v>
      </c>
      <c r="H610" s="199"/>
      <c r="I610" s="125"/>
      <c r="K610" s="200"/>
    </row>
    <row r="611" spans="1:11">
      <c r="A611" s="216">
        <v>43491</v>
      </c>
      <c r="B611" s="194">
        <v>9</v>
      </c>
      <c r="C611" s="205">
        <v>311</v>
      </c>
      <c r="D611" s="206">
        <v>53.324036549801122</v>
      </c>
      <c r="E611" s="207">
        <v>-18</v>
      </c>
      <c r="F611" s="208">
        <v>44.637356692368755</v>
      </c>
      <c r="H611" s="199"/>
      <c r="I611" s="125"/>
      <c r="K611" s="200"/>
    </row>
    <row r="612" spans="1:11">
      <c r="A612" s="216">
        <v>43491</v>
      </c>
      <c r="B612" s="194">
        <v>10</v>
      </c>
      <c r="C612" s="205">
        <v>326</v>
      </c>
      <c r="D612" s="206">
        <v>53.188138329712729</v>
      </c>
      <c r="E612" s="207">
        <v>-18</v>
      </c>
      <c r="F612" s="208">
        <v>44.008154320616342</v>
      </c>
      <c r="H612" s="199"/>
      <c r="I612" s="125"/>
      <c r="K612" s="200"/>
    </row>
    <row r="613" spans="1:11">
      <c r="A613" s="216">
        <v>43491</v>
      </c>
      <c r="B613" s="194">
        <v>11</v>
      </c>
      <c r="C613" s="205">
        <v>341</v>
      </c>
      <c r="D613" s="206">
        <v>53.052588916351624</v>
      </c>
      <c r="E613" s="207">
        <v>-18</v>
      </c>
      <c r="F613" s="208">
        <v>43.378357993507564</v>
      </c>
      <c r="H613" s="199"/>
      <c r="I613" s="125"/>
      <c r="K613" s="200"/>
    </row>
    <row r="614" spans="1:11">
      <c r="A614" s="216">
        <v>43491</v>
      </c>
      <c r="B614" s="194">
        <v>12</v>
      </c>
      <c r="C614" s="205">
        <v>356</v>
      </c>
      <c r="D614" s="206">
        <v>52.917368275748231</v>
      </c>
      <c r="E614" s="207">
        <v>-18</v>
      </c>
      <c r="F614" s="208">
        <v>42.747968173733426</v>
      </c>
      <c r="H614" s="199"/>
      <c r="I614" s="125"/>
      <c r="K614" s="200"/>
    </row>
    <row r="615" spans="1:11">
      <c r="A615" s="216">
        <v>43491</v>
      </c>
      <c r="B615" s="194">
        <v>13</v>
      </c>
      <c r="C615" s="205">
        <v>11</v>
      </c>
      <c r="D615" s="206">
        <v>52.782486575966914</v>
      </c>
      <c r="E615" s="207">
        <v>-18</v>
      </c>
      <c r="F615" s="208">
        <v>42.116985303264443</v>
      </c>
      <c r="H615" s="199"/>
      <c r="I615" s="125"/>
      <c r="K615" s="200"/>
    </row>
    <row r="616" spans="1:11">
      <c r="A616" s="216">
        <v>43491</v>
      </c>
      <c r="B616" s="194">
        <v>14</v>
      </c>
      <c r="C616" s="205">
        <v>26</v>
      </c>
      <c r="D616" s="206">
        <v>52.647953928207016</v>
      </c>
      <c r="E616" s="207">
        <v>-18</v>
      </c>
      <c r="F616" s="208">
        <v>41.485409824412827</v>
      </c>
      <c r="H616" s="199"/>
      <c r="I616" s="125"/>
      <c r="K616" s="200"/>
    </row>
    <row r="617" spans="1:11">
      <c r="A617" s="216">
        <v>43491</v>
      </c>
      <c r="B617" s="194">
        <v>15</v>
      </c>
      <c r="C617" s="205">
        <v>41</v>
      </c>
      <c r="D617" s="206">
        <v>52.513750316411461</v>
      </c>
      <c r="E617" s="207">
        <v>-18</v>
      </c>
      <c r="F617" s="208">
        <v>40.853242201056261</v>
      </c>
      <c r="H617" s="199"/>
      <c r="I617" s="125"/>
      <c r="K617" s="200"/>
    </row>
    <row r="618" spans="1:11">
      <c r="A618" s="216">
        <v>43491</v>
      </c>
      <c r="B618" s="194">
        <v>16</v>
      </c>
      <c r="C618" s="205">
        <v>56</v>
      </c>
      <c r="D618" s="206">
        <v>52.379885851515269</v>
      </c>
      <c r="E618" s="207">
        <v>-18</v>
      </c>
      <c r="F618" s="208">
        <v>40.220482883306161</v>
      </c>
      <c r="H618" s="199"/>
      <c r="I618" s="125"/>
      <c r="K618" s="200"/>
    </row>
    <row r="619" spans="1:11">
      <c r="A619" s="216">
        <v>43491</v>
      </c>
      <c r="B619" s="194">
        <v>17</v>
      </c>
      <c r="C619" s="205">
        <v>71</v>
      </c>
      <c r="D619" s="206">
        <v>52.246370703193463</v>
      </c>
      <c r="E619" s="207">
        <v>-18</v>
      </c>
      <c r="F619" s="208">
        <v>39.587132300388674</v>
      </c>
      <c r="H619" s="199"/>
      <c r="I619" s="125"/>
      <c r="K619" s="200"/>
    </row>
    <row r="620" spans="1:11">
      <c r="A620" s="216">
        <v>43491</v>
      </c>
      <c r="B620" s="194">
        <v>18</v>
      </c>
      <c r="C620" s="205">
        <v>86</v>
      </c>
      <c r="D620" s="206">
        <v>52.113184836267408</v>
      </c>
      <c r="E620" s="207">
        <v>-18</v>
      </c>
      <c r="F620" s="208">
        <v>38.953190924393581</v>
      </c>
      <c r="H620" s="199"/>
      <c r="I620" s="125"/>
      <c r="K620" s="200"/>
    </row>
    <row r="621" spans="1:11">
      <c r="A621" s="216">
        <v>43491</v>
      </c>
      <c r="B621" s="194">
        <v>19</v>
      </c>
      <c r="C621" s="205">
        <v>101</v>
      </c>
      <c r="D621" s="206">
        <v>51.980338361293548</v>
      </c>
      <c r="E621" s="207">
        <v>-18</v>
      </c>
      <c r="F621" s="208">
        <v>38.318659199470986</v>
      </c>
      <c r="H621" s="199"/>
      <c r="I621" s="125"/>
      <c r="K621" s="200"/>
    </row>
    <row r="622" spans="1:11">
      <c r="A622" s="216">
        <v>43491</v>
      </c>
      <c r="B622" s="194">
        <v>20</v>
      </c>
      <c r="C622" s="205">
        <v>116</v>
      </c>
      <c r="D622" s="206">
        <v>51.847841468974991</v>
      </c>
      <c r="E622" s="207">
        <v>-18</v>
      </c>
      <c r="F622" s="208">
        <v>37.683537570071977</v>
      </c>
      <c r="H622" s="199"/>
      <c r="I622" s="125"/>
      <c r="K622" s="200"/>
    </row>
    <row r="623" spans="1:11">
      <c r="A623" s="216">
        <v>43491</v>
      </c>
      <c r="B623" s="194">
        <v>21</v>
      </c>
      <c r="C623" s="205">
        <v>131</v>
      </c>
      <c r="D623" s="206">
        <v>51.715674104218579</v>
      </c>
      <c r="E623" s="207">
        <v>-18</v>
      </c>
      <c r="F623" s="208">
        <v>37.047826502351668</v>
      </c>
      <c r="H623" s="199"/>
      <c r="I623" s="125"/>
      <c r="K623" s="200"/>
    </row>
    <row r="624" spans="1:11">
      <c r="A624" s="216">
        <v>43491</v>
      </c>
      <c r="B624" s="194">
        <v>22</v>
      </c>
      <c r="C624" s="205">
        <v>146</v>
      </c>
      <c r="D624" s="206">
        <v>51.583846358751657</v>
      </c>
      <c r="E624" s="207">
        <v>-18</v>
      </c>
      <c r="F624" s="208">
        <v>36.411526441509992</v>
      </c>
      <c r="H624" s="199"/>
      <c r="I624" s="125"/>
      <c r="K624" s="200"/>
    </row>
    <row r="625" spans="1:11">
      <c r="A625" s="216">
        <v>43491</v>
      </c>
      <c r="B625" s="194">
        <v>23</v>
      </c>
      <c r="C625" s="205">
        <v>161</v>
      </c>
      <c r="D625" s="206">
        <v>51.452368403030277</v>
      </c>
      <c r="E625" s="207">
        <v>-18</v>
      </c>
      <c r="F625" s="208">
        <v>35.774637840246797</v>
      </c>
      <c r="H625" s="199"/>
      <c r="I625" s="125"/>
      <c r="K625" s="200"/>
    </row>
    <row r="626" spans="1:11">
      <c r="A626" s="216">
        <v>43492</v>
      </c>
      <c r="B626" s="194">
        <v>0</v>
      </c>
      <c r="C626" s="205">
        <v>176</v>
      </c>
      <c r="D626" s="206">
        <v>51.321220241771357</v>
      </c>
      <c r="E626" s="207">
        <v>-18</v>
      </c>
      <c r="F626" s="208">
        <v>35.137161151649678</v>
      </c>
      <c r="H626" s="199"/>
      <c r="I626" s="125"/>
      <c r="K626" s="200"/>
    </row>
    <row r="627" spans="1:11">
      <c r="A627" s="216">
        <v>43492</v>
      </c>
      <c r="B627" s="194">
        <v>1</v>
      </c>
      <c r="C627" s="205">
        <v>191</v>
      </c>
      <c r="D627" s="206">
        <v>51.190411985906508</v>
      </c>
      <c r="E627" s="207">
        <v>-18</v>
      </c>
      <c r="F627" s="208">
        <v>34.499096829083555</v>
      </c>
      <c r="H627" s="199"/>
      <c r="I627" s="125"/>
      <c r="K627" s="200"/>
    </row>
    <row r="628" spans="1:11">
      <c r="A628" s="216">
        <v>43492</v>
      </c>
      <c r="B628" s="194">
        <v>2</v>
      </c>
      <c r="C628" s="205">
        <v>206</v>
      </c>
      <c r="D628" s="206">
        <v>51.059953748961107</v>
      </c>
      <c r="E628" s="207">
        <v>-18</v>
      </c>
      <c r="F628" s="208">
        <v>33.860445319235382</v>
      </c>
      <c r="H628" s="199"/>
      <c r="I628" s="125"/>
      <c r="K628" s="200"/>
    </row>
    <row r="629" spans="1:11">
      <c r="A629" s="216">
        <v>43492</v>
      </c>
      <c r="B629" s="194">
        <v>3</v>
      </c>
      <c r="C629" s="205">
        <v>221</v>
      </c>
      <c r="D629" s="206">
        <v>50.929825553341175</v>
      </c>
      <c r="E629" s="207">
        <v>-18</v>
      </c>
      <c r="F629" s="208">
        <v>33.221207090541114</v>
      </c>
      <c r="H629" s="199"/>
      <c r="I629" s="125"/>
      <c r="K629" s="200"/>
    </row>
    <row r="630" spans="1:11">
      <c r="A630" s="216">
        <v>43492</v>
      </c>
      <c r="B630" s="194">
        <v>4</v>
      </c>
      <c r="C630" s="205">
        <v>236</v>
      </c>
      <c r="D630" s="206">
        <v>50.800037512304357</v>
      </c>
      <c r="E630" s="207">
        <v>-18</v>
      </c>
      <c r="F630" s="208">
        <v>32.581382590451895</v>
      </c>
      <c r="H630" s="199"/>
      <c r="I630" s="125"/>
      <c r="K630" s="200"/>
    </row>
    <row r="631" spans="1:11">
      <c r="A631" s="216">
        <v>43492</v>
      </c>
      <c r="B631" s="194">
        <v>5</v>
      </c>
      <c r="C631" s="205">
        <v>251</v>
      </c>
      <c r="D631" s="206">
        <v>50.670599756945762</v>
      </c>
      <c r="E631" s="207">
        <v>-18</v>
      </c>
      <c r="F631" s="208">
        <v>31.940972266651855</v>
      </c>
      <c r="H631" s="199"/>
      <c r="I631" s="125"/>
      <c r="K631" s="200"/>
    </row>
    <row r="632" spans="1:11">
      <c r="A632" s="216">
        <v>43492</v>
      </c>
      <c r="B632" s="194">
        <v>6</v>
      </c>
      <c r="C632" s="205">
        <v>266</v>
      </c>
      <c r="D632" s="206">
        <v>50.541492253662454</v>
      </c>
      <c r="E632" s="207">
        <v>-18</v>
      </c>
      <c r="F632" s="208">
        <v>31.299976595964694</v>
      </c>
      <c r="H632" s="199"/>
      <c r="I632" s="125"/>
      <c r="K632" s="200"/>
    </row>
    <row r="633" spans="1:11">
      <c r="A633" s="216">
        <v>43492</v>
      </c>
      <c r="B633" s="194">
        <v>7</v>
      </c>
      <c r="C633" s="205">
        <v>281</v>
      </c>
      <c r="D633" s="206">
        <v>50.412725153646534</v>
      </c>
      <c r="E633" s="207">
        <v>-18</v>
      </c>
      <c r="F633" s="208">
        <v>30.7</v>
      </c>
      <c r="H633" s="199"/>
      <c r="I633" s="125"/>
      <c r="K633" s="200"/>
    </row>
    <row r="634" spans="1:11">
      <c r="A634" s="216">
        <v>43492</v>
      </c>
      <c r="B634" s="194">
        <v>8</v>
      </c>
      <c r="C634" s="205">
        <v>296</v>
      </c>
      <c r="D634" s="206">
        <v>50.284308627890368</v>
      </c>
      <c r="E634" s="207">
        <v>-18</v>
      </c>
      <c r="F634" s="208">
        <v>30.016230972384577</v>
      </c>
      <c r="H634" s="199"/>
      <c r="I634" s="125"/>
      <c r="K634" s="200"/>
    </row>
    <row r="635" spans="1:11">
      <c r="A635" s="216">
        <v>43492</v>
      </c>
      <c r="B635" s="194">
        <v>9</v>
      </c>
      <c r="C635" s="205">
        <v>311</v>
      </c>
      <c r="D635" s="206">
        <v>50.156222622850919</v>
      </c>
      <c r="E635" s="207">
        <v>-18</v>
      </c>
      <c r="F635" s="208">
        <v>29.373481946308218</v>
      </c>
      <c r="H635" s="199"/>
      <c r="I635" s="125"/>
      <c r="K635" s="200"/>
    </row>
    <row r="636" spans="1:11">
      <c r="A636" s="216">
        <v>43492</v>
      </c>
      <c r="B636" s="194">
        <v>10</v>
      </c>
      <c r="C636" s="205">
        <v>326</v>
      </c>
      <c r="D636" s="206">
        <v>50.028477231879833</v>
      </c>
      <c r="E636" s="207">
        <v>-18</v>
      </c>
      <c r="F636" s="208">
        <v>28.73014938385765</v>
      </c>
      <c r="H636" s="199"/>
      <c r="I636" s="125"/>
      <c r="K636" s="200"/>
    </row>
    <row r="637" spans="1:11">
      <c r="A637" s="216">
        <v>43492</v>
      </c>
      <c r="B637" s="194">
        <v>11</v>
      </c>
      <c r="C637" s="205">
        <v>341</v>
      </c>
      <c r="D637" s="206">
        <v>49.901082665094236</v>
      </c>
      <c r="E637" s="207">
        <v>-18</v>
      </c>
      <c r="F637" s="208">
        <v>28.086233735053057</v>
      </c>
      <c r="H637" s="199"/>
      <c r="I637" s="125"/>
      <c r="K637" s="200"/>
    </row>
    <row r="638" spans="1:11">
      <c r="A638" s="216">
        <v>43492</v>
      </c>
      <c r="B638" s="194">
        <v>12</v>
      </c>
      <c r="C638" s="205">
        <v>356</v>
      </c>
      <c r="D638" s="206">
        <v>49.774018830482873</v>
      </c>
      <c r="E638" s="207">
        <v>-18</v>
      </c>
      <c r="F638" s="208">
        <v>27.441735471773185</v>
      </c>
      <c r="H638" s="199"/>
      <c r="I638" s="125"/>
      <c r="K638" s="200"/>
    </row>
    <row r="639" spans="1:11">
      <c r="A639" s="216">
        <v>43492</v>
      </c>
      <c r="B639" s="194">
        <v>13</v>
      </c>
      <c r="C639" s="205">
        <v>11</v>
      </c>
      <c r="D639" s="206">
        <v>49.647295898562334</v>
      </c>
      <c r="E639" s="207">
        <v>-18</v>
      </c>
      <c r="F639" s="208">
        <v>26.796655051972351</v>
      </c>
      <c r="H639" s="199"/>
      <c r="I639" s="125"/>
      <c r="K639" s="200"/>
    </row>
    <row r="640" spans="1:11">
      <c r="A640" s="216">
        <v>43492</v>
      </c>
      <c r="B640" s="194">
        <v>14</v>
      </c>
      <c r="C640" s="205">
        <v>26</v>
      </c>
      <c r="D640" s="206">
        <v>49.520924042413981</v>
      </c>
      <c r="E640" s="207">
        <v>-18</v>
      </c>
      <c r="F640" s="208">
        <v>26.150992912283257</v>
      </c>
      <c r="H640" s="199"/>
      <c r="I640" s="125"/>
      <c r="K640" s="200"/>
    </row>
    <row r="641" spans="1:11">
      <c r="A641" s="216">
        <v>43492</v>
      </c>
      <c r="B641" s="194">
        <v>15</v>
      </c>
      <c r="C641" s="205">
        <v>41</v>
      </c>
      <c r="D641" s="206">
        <v>49.394883168386059</v>
      </c>
      <c r="E641" s="207">
        <v>-18</v>
      </c>
      <c r="F641" s="208">
        <v>25.504749533018867</v>
      </c>
      <c r="H641" s="199"/>
      <c r="I641" s="125"/>
      <c r="K641" s="200"/>
    </row>
    <row r="642" spans="1:11">
      <c r="A642" s="216">
        <v>43492</v>
      </c>
      <c r="B642" s="194">
        <v>16</v>
      </c>
      <c r="C642" s="205">
        <v>56</v>
      </c>
      <c r="D642" s="206">
        <v>49.269183468489217</v>
      </c>
      <c r="E642" s="207">
        <v>-18</v>
      </c>
      <c r="F642" s="208">
        <v>24.857925365971383</v>
      </c>
      <c r="H642" s="199"/>
      <c r="I642" s="125"/>
      <c r="K642" s="200"/>
    </row>
    <row r="643" spans="1:11">
      <c r="A643" s="216">
        <v>43492</v>
      </c>
      <c r="B643" s="194">
        <v>17</v>
      </c>
      <c r="C643" s="205">
        <v>71</v>
      </c>
      <c r="D643" s="206">
        <v>49.143835055892851</v>
      </c>
      <c r="E643" s="207">
        <v>-18</v>
      </c>
      <c r="F643" s="208">
        <v>24.210520863381504</v>
      </c>
      <c r="H643" s="199"/>
      <c r="I643" s="125"/>
      <c r="K643" s="200"/>
    </row>
    <row r="644" spans="1:11">
      <c r="A644" s="216">
        <v>43492</v>
      </c>
      <c r="B644" s="194">
        <v>18</v>
      </c>
      <c r="C644" s="205">
        <v>86</v>
      </c>
      <c r="D644" s="206">
        <v>49.018817896537428</v>
      </c>
      <c r="E644" s="207">
        <v>-18</v>
      </c>
      <c r="F644" s="208">
        <v>23.562536499461046</v>
      </c>
      <c r="H644" s="199"/>
      <c r="I644" s="125"/>
      <c r="K644" s="200"/>
    </row>
    <row r="645" spans="1:11">
      <c r="A645" s="216">
        <v>43492</v>
      </c>
      <c r="B645" s="194">
        <v>19</v>
      </c>
      <c r="C645" s="205">
        <v>101</v>
      </c>
      <c r="D645" s="206">
        <v>48.894142162899357</v>
      </c>
      <c r="E645" s="207">
        <v>-18</v>
      </c>
      <c r="F645" s="208">
        <v>22.913972727159901</v>
      </c>
      <c r="H645" s="199"/>
      <c r="I645" s="125"/>
      <c r="K645" s="200"/>
    </row>
    <row r="646" spans="1:11">
      <c r="A646" s="216">
        <v>43492</v>
      </c>
      <c r="B646" s="194">
        <v>20</v>
      </c>
      <c r="C646" s="205">
        <v>116</v>
      </c>
      <c r="D646" s="206">
        <v>48.769817968078542</v>
      </c>
      <c r="E646" s="207">
        <v>-18</v>
      </c>
      <c r="F646" s="208">
        <v>22.264830007020393</v>
      </c>
      <c r="H646" s="199"/>
      <c r="I646" s="125"/>
      <c r="K646" s="200"/>
    </row>
    <row r="647" spans="1:11">
      <c r="A647" s="216">
        <v>43492</v>
      </c>
      <c r="B647" s="194">
        <v>21</v>
      </c>
      <c r="C647" s="205">
        <v>131</v>
      </c>
      <c r="D647" s="206">
        <v>48.645825278397865</v>
      </c>
      <c r="E647" s="207">
        <v>-18</v>
      </c>
      <c r="F647" s="208">
        <v>21.615108799999447</v>
      </c>
      <c r="H647" s="199"/>
      <c r="I647" s="125"/>
      <c r="K647" s="200"/>
    </row>
    <row r="648" spans="1:11">
      <c r="A648" s="216">
        <v>43492</v>
      </c>
      <c r="B648" s="194">
        <v>22</v>
      </c>
      <c r="C648" s="205">
        <v>146</v>
      </c>
      <c r="D648" s="206">
        <v>48.522174305654175</v>
      </c>
      <c r="E648" s="207">
        <v>-18</v>
      </c>
      <c r="F648" s="208">
        <v>20.964809567344105</v>
      </c>
      <c r="H648" s="199"/>
      <c r="I648" s="125"/>
      <c r="K648" s="200"/>
    </row>
    <row r="649" spans="1:11">
      <c r="A649" s="216">
        <v>43492</v>
      </c>
      <c r="B649" s="194">
        <v>23</v>
      </c>
      <c r="C649" s="205">
        <v>161</v>
      </c>
      <c r="D649" s="206">
        <v>48.398875064896743</v>
      </c>
      <c r="E649" s="207">
        <v>-18</v>
      </c>
      <c r="F649" s="208">
        <v>20.313932763511531</v>
      </c>
      <c r="H649" s="199"/>
      <c r="I649" s="125"/>
      <c r="K649" s="200"/>
    </row>
    <row r="650" spans="1:11">
      <c r="A650" s="216">
        <v>43493</v>
      </c>
      <c r="B650" s="194">
        <v>0</v>
      </c>
      <c r="C650" s="205">
        <v>176</v>
      </c>
      <c r="D650" s="206">
        <v>48.275907601500307</v>
      </c>
      <c r="E650" s="207">
        <v>-18</v>
      </c>
      <c r="F650" s="208">
        <v>19.662478865078157</v>
      </c>
      <c r="H650" s="199"/>
      <c r="I650" s="125"/>
      <c r="K650" s="200"/>
    </row>
    <row r="651" spans="1:11">
      <c r="A651" s="216">
        <v>43493</v>
      </c>
      <c r="B651" s="194">
        <v>1</v>
      </c>
      <c r="C651" s="205">
        <v>191</v>
      </c>
      <c r="D651" s="206">
        <v>48.153282087231446</v>
      </c>
      <c r="E651" s="207">
        <v>-18</v>
      </c>
      <c r="F651" s="208">
        <v>19.01044832722846</v>
      </c>
      <c r="H651" s="199"/>
      <c r="I651" s="125"/>
      <c r="K651" s="200"/>
    </row>
    <row r="652" spans="1:11">
      <c r="A652" s="216">
        <v>43493</v>
      </c>
      <c r="B652" s="194">
        <v>2</v>
      </c>
      <c r="C652" s="205">
        <v>206</v>
      </c>
      <c r="D652" s="206">
        <v>48.031008577162879</v>
      </c>
      <c r="E652" s="207">
        <v>-18</v>
      </c>
      <c r="F652" s="208">
        <v>18.357841605453231</v>
      </c>
      <c r="H652" s="199"/>
      <c r="I652" s="125"/>
      <c r="K652" s="200"/>
    </row>
    <row r="653" spans="1:11">
      <c r="A653" s="216">
        <v>43493</v>
      </c>
      <c r="B653" s="194">
        <v>3</v>
      </c>
      <c r="C653" s="205">
        <v>221</v>
      </c>
      <c r="D653" s="206">
        <v>47.909067135770442</v>
      </c>
      <c r="E653" s="207">
        <v>-18</v>
      </c>
      <c r="F653" s="208">
        <v>17.704659184896769</v>
      </c>
      <c r="H653" s="199"/>
      <c r="I653" s="125"/>
      <c r="K653" s="200"/>
    </row>
    <row r="654" spans="1:11">
      <c r="A654" s="216">
        <v>43493</v>
      </c>
      <c r="B654" s="194">
        <v>4</v>
      </c>
      <c r="C654" s="205">
        <v>236</v>
      </c>
      <c r="D654" s="206">
        <v>47.787467818171194</v>
      </c>
      <c r="E654" s="207">
        <v>-18</v>
      </c>
      <c r="F654" s="208">
        <v>17.050901507198546</v>
      </c>
      <c r="H654" s="199"/>
      <c r="I654" s="125"/>
      <c r="K654" s="200"/>
    </row>
    <row r="655" spans="1:11">
      <c r="A655" s="216">
        <v>43493</v>
      </c>
      <c r="B655" s="194">
        <v>5</v>
      </c>
      <c r="C655" s="205">
        <v>251</v>
      </c>
      <c r="D655" s="206">
        <v>47.666220796176049</v>
      </c>
      <c r="E655" s="207">
        <v>-18</v>
      </c>
      <c r="F655" s="208">
        <v>16.396569036314261</v>
      </c>
      <c r="H655" s="199"/>
      <c r="I655" s="125"/>
      <c r="K655" s="200"/>
    </row>
    <row r="656" spans="1:11">
      <c r="A656" s="216">
        <v>43493</v>
      </c>
      <c r="B656" s="194">
        <v>6</v>
      </c>
      <c r="C656" s="205">
        <v>266</v>
      </c>
      <c r="D656" s="206">
        <v>47.545306095859132</v>
      </c>
      <c r="E656" s="207">
        <v>-18</v>
      </c>
      <c r="F656" s="208">
        <v>15.741662251197539</v>
      </c>
      <c r="H656" s="199"/>
      <c r="I656" s="125"/>
      <c r="K656" s="200"/>
    </row>
    <row r="657" spans="1:11">
      <c r="A657" s="216">
        <v>43493</v>
      </c>
      <c r="B657" s="194">
        <v>7</v>
      </c>
      <c r="C657" s="205">
        <v>281</v>
      </c>
      <c r="D657" s="206">
        <v>47.424733771437104</v>
      </c>
      <c r="E657" s="207">
        <v>-18</v>
      </c>
      <c r="F657" s="208">
        <v>15.2</v>
      </c>
      <c r="H657" s="199"/>
      <c r="I657" s="125"/>
      <c r="K657" s="200"/>
    </row>
    <row r="658" spans="1:11">
      <c r="A658" s="216">
        <v>43493</v>
      </c>
      <c r="B658" s="194">
        <v>8</v>
      </c>
      <c r="C658" s="205">
        <v>296</v>
      </c>
      <c r="D658" s="206">
        <v>47.304513995408115</v>
      </c>
      <c r="E658" s="207">
        <v>-18</v>
      </c>
      <c r="F658" s="208">
        <v>14.430127568243165</v>
      </c>
      <c r="H658" s="199"/>
      <c r="I658" s="125"/>
      <c r="K658" s="200"/>
    </row>
    <row r="659" spans="1:11">
      <c r="A659" s="216">
        <v>43493</v>
      </c>
      <c r="B659" s="194">
        <v>9</v>
      </c>
      <c r="C659" s="205">
        <v>311</v>
      </c>
      <c r="D659" s="206">
        <v>47.184626793713278</v>
      </c>
      <c r="E659" s="207">
        <v>-18</v>
      </c>
      <c r="F659" s="208">
        <v>13.773500608301035</v>
      </c>
      <c r="H659" s="199"/>
      <c r="I659" s="125"/>
      <c r="K659" s="200"/>
    </row>
    <row r="660" spans="1:11">
      <c r="A660" s="216">
        <v>43493</v>
      </c>
      <c r="B660" s="194">
        <v>10</v>
      </c>
      <c r="C660" s="205">
        <v>326</v>
      </c>
      <c r="D660" s="206">
        <v>47.065082220622116</v>
      </c>
      <c r="E660" s="207">
        <v>-18</v>
      </c>
      <c r="F660" s="208">
        <v>13.116301195297311</v>
      </c>
      <c r="H660" s="199"/>
      <c r="I660" s="125"/>
      <c r="K660" s="200"/>
    </row>
    <row r="661" spans="1:11">
      <c r="A661" s="216">
        <v>43493</v>
      </c>
      <c r="B661" s="194">
        <v>11</v>
      </c>
      <c r="C661" s="205">
        <v>341</v>
      </c>
      <c r="D661" s="206">
        <v>46.945890448714636</v>
      </c>
      <c r="E661" s="207">
        <v>-18</v>
      </c>
      <c r="F661" s="208">
        <v>12.458529773424516</v>
      </c>
      <c r="H661" s="199"/>
      <c r="I661" s="125"/>
      <c r="K661" s="200"/>
    </row>
    <row r="662" spans="1:11">
      <c r="A662" s="216">
        <v>43493</v>
      </c>
      <c r="B662" s="194">
        <v>12</v>
      </c>
      <c r="C662" s="205">
        <v>356</v>
      </c>
      <c r="D662" s="206">
        <v>46.827031523126834</v>
      </c>
      <c r="E662" s="207">
        <v>-18</v>
      </c>
      <c r="F662" s="208">
        <v>11.800186831358843</v>
      </c>
      <c r="H662" s="199"/>
      <c r="I662" s="125"/>
      <c r="K662" s="200"/>
    </row>
    <row r="663" spans="1:11">
      <c r="A663" s="216">
        <v>43493</v>
      </c>
      <c r="B663" s="194">
        <v>13</v>
      </c>
      <c r="C663" s="205">
        <v>11</v>
      </c>
      <c r="D663" s="206">
        <v>46.708515458838065</v>
      </c>
      <c r="E663" s="207">
        <v>-18</v>
      </c>
      <c r="F663" s="208">
        <v>11.141272828731559</v>
      </c>
      <c r="H663" s="199"/>
      <c r="I663" s="125"/>
      <c r="K663" s="200"/>
    </row>
    <row r="664" spans="1:11">
      <c r="A664" s="216">
        <v>43493</v>
      </c>
      <c r="B664" s="194">
        <v>14</v>
      </c>
      <c r="C664" s="205">
        <v>26</v>
      </c>
      <c r="D664" s="206">
        <v>46.590352487892233</v>
      </c>
      <c r="E664" s="207">
        <v>-18</v>
      </c>
      <c r="F664" s="208">
        <v>10.4817882255184</v>
      </c>
      <c r="H664" s="199"/>
      <c r="I664" s="125"/>
      <c r="K664" s="200"/>
    </row>
    <row r="665" spans="1:11">
      <c r="A665" s="216">
        <v>43493</v>
      </c>
      <c r="B665" s="194">
        <v>15</v>
      </c>
      <c r="C665" s="205">
        <v>41</v>
      </c>
      <c r="D665" s="206">
        <v>46.472522516634172</v>
      </c>
      <c r="E665" s="207">
        <v>-18</v>
      </c>
      <c r="F665" s="208">
        <v>9.8217335042596687</v>
      </c>
      <c r="H665" s="199"/>
      <c r="I665" s="125"/>
      <c r="K665" s="200"/>
    </row>
    <row r="666" spans="1:11">
      <c r="A666" s="216">
        <v>43493</v>
      </c>
      <c r="B666" s="194">
        <v>16</v>
      </c>
      <c r="C666" s="205">
        <v>56</v>
      </c>
      <c r="D666" s="206">
        <v>46.355035718129898</v>
      </c>
      <c r="E666" s="207">
        <v>-18</v>
      </c>
      <c r="F666" s="208">
        <v>9.1611091256616106</v>
      </c>
      <c r="H666" s="199"/>
      <c r="I666" s="125"/>
      <c r="K666" s="200"/>
    </row>
    <row r="667" spans="1:11">
      <c r="A667" s="216">
        <v>43493</v>
      </c>
      <c r="B667" s="194">
        <v>17</v>
      </c>
      <c r="C667" s="205">
        <v>71</v>
      </c>
      <c r="D667" s="206">
        <v>46.237902264647346</v>
      </c>
      <c r="E667" s="207">
        <v>-18</v>
      </c>
      <c r="F667" s="208">
        <v>8.4999155583042807</v>
      </c>
      <c r="H667" s="199"/>
      <c r="I667" s="125"/>
      <c r="K667" s="200"/>
    </row>
    <row r="668" spans="1:11">
      <c r="A668" s="216">
        <v>43493</v>
      </c>
      <c r="B668" s="194">
        <v>18</v>
      </c>
      <c r="C668" s="205">
        <v>86</v>
      </c>
      <c r="D668" s="206">
        <v>46.121102063503372</v>
      </c>
      <c r="E668" s="207">
        <v>-18</v>
      </c>
      <c r="F668" s="208">
        <v>7.8381532710209711</v>
      </c>
      <c r="H668" s="199"/>
      <c r="I668" s="125"/>
      <c r="K668" s="200"/>
    </row>
    <row r="669" spans="1:11">
      <c r="A669" s="216">
        <v>43493</v>
      </c>
      <c r="B669" s="194">
        <v>19</v>
      </c>
      <c r="C669" s="205">
        <v>101</v>
      </c>
      <c r="D669" s="206">
        <v>46.004645286302548</v>
      </c>
      <c r="E669" s="207">
        <v>-18</v>
      </c>
      <c r="F669" s="208">
        <v>7.1758227331128666</v>
      </c>
      <c r="H669" s="199"/>
      <c r="I669" s="125"/>
      <c r="K669" s="200"/>
    </row>
    <row r="670" spans="1:11">
      <c r="A670" s="216">
        <v>43493</v>
      </c>
      <c r="B670" s="194">
        <v>20</v>
      </c>
      <c r="C670" s="205">
        <v>116</v>
      </c>
      <c r="D670" s="206">
        <v>45.888542105624026</v>
      </c>
      <c r="E670" s="207">
        <v>-18</v>
      </c>
      <c r="F670" s="208">
        <v>6.5129244068003089</v>
      </c>
      <c r="H670" s="199"/>
      <c r="I670" s="125"/>
      <c r="K670" s="200"/>
    </row>
    <row r="671" spans="1:11">
      <c r="A671" s="216">
        <v>43493</v>
      </c>
      <c r="B671" s="194">
        <v>21</v>
      </c>
      <c r="C671" s="205">
        <v>131</v>
      </c>
      <c r="D671" s="206">
        <v>45.772772428599637</v>
      </c>
      <c r="E671" s="207">
        <v>-18</v>
      </c>
      <c r="F671" s="208">
        <v>5.8494587769671114</v>
      </c>
      <c r="H671" s="199"/>
      <c r="I671" s="125"/>
      <c r="K671" s="200"/>
    </row>
    <row r="672" spans="1:11">
      <c r="A672" s="216">
        <v>43493</v>
      </c>
      <c r="B672" s="194">
        <v>22</v>
      </c>
      <c r="C672" s="205">
        <v>146</v>
      </c>
      <c r="D672" s="206">
        <v>45.65734642671373</v>
      </c>
      <c r="E672" s="207">
        <v>-18</v>
      </c>
      <c r="F672" s="208">
        <v>5.1854263066014283</v>
      </c>
      <c r="H672" s="199"/>
      <c r="I672" s="125"/>
      <c r="K672" s="200"/>
    </row>
    <row r="673" spans="1:11">
      <c r="A673" s="216">
        <v>43493</v>
      </c>
      <c r="B673" s="194">
        <v>23</v>
      </c>
      <c r="C673" s="205">
        <v>161</v>
      </c>
      <c r="D673" s="206">
        <v>45.542274272845589</v>
      </c>
      <c r="E673" s="207">
        <v>-18</v>
      </c>
      <c r="F673" s="208">
        <v>4.5208274590350328</v>
      </c>
      <c r="H673" s="199"/>
      <c r="I673" s="125"/>
      <c r="K673" s="200"/>
    </row>
    <row r="674" spans="1:11">
      <c r="A674" s="216">
        <v>43494</v>
      </c>
      <c r="B674" s="194">
        <v>0</v>
      </c>
      <c r="C674" s="205">
        <v>176</v>
      </c>
      <c r="D674" s="206">
        <v>45.427535872519798</v>
      </c>
      <c r="E674" s="207">
        <v>-18</v>
      </c>
      <c r="F674" s="208">
        <v>3.8556627277588262</v>
      </c>
      <c r="H674" s="199"/>
      <c r="I674" s="125"/>
      <c r="K674" s="200"/>
    </row>
    <row r="675" spans="1:11">
      <c r="A675" s="216">
        <v>43494</v>
      </c>
      <c r="B675" s="194">
        <v>1</v>
      </c>
      <c r="C675" s="205">
        <v>191</v>
      </c>
      <c r="D675" s="206">
        <v>45.313141457079382</v>
      </c>
      <c r="E675" s="207">
        <v>-18</v>
      </c>
      <c r="F675" s="208">
        <v>3.1899325620047136</v>
      </c>
      <c r="H675" s="199"/>
      <c r="I675" s="125"/>
      <c r="K675" s="200"/>
    </row>
    <row r="676" spans="1:11">
      <c r="A676" s="216">
        <v>43494</v>
      </c>
      <c r="B676" s="194">
        <v>2</v>
      </c>
      <c r="C676" s="205">
        <v>206</v>
      </c>
      <c r="D676" s="206">
        <v>45.199101041665699</v>
      </c>
      <c r="E676" s="207">
        <v>-18</v>
      </c>
      <c r="F676" s="208">
        <v>2.5236374337292489</v>
      </c>
      <c r="H676" s="199"/>
      <c r="I676" s="125"/>
      <c r="K676" s="200"/>
    </row>
    <row r="677" spans="1:11">
      <c r="A677" s="216">
        <v>43494</v>
      </c>
      <c r="B677" s="194">
        <v>3</v>
      </c>
      <c r="C677" s="205">
        <v>221</v>
      </c>
      <c r="D677" s="206">
        <v>45.085394668587355</v>
      </c>
      <c r="E677" s="207">
        <v>-18</v>
      </c>
      <c r="F677" s="208">
        <v>1.8567778300759841</v>
      </c>
      <c r="H677" s="199"/>
      <c r="I677" s="125"/>
      <c r="K677" s="200"/>
    </row>
    <row r="678" spans="1:11">
      <c r="A678" s="216">
        <v>43494</v>
      </c>
      <c r="B678" s="194">
        <v>4</v>
      </c>
      <c r="C678" s="205">
        <v>236</v>
      </c>
      <c r="D678" s="206">
        <v>44.972032510603412</v>
      </c>
      <c r="E678" s="207">
        <v>-18</v>
      </c>
      <c r="F678" s="208">
        <v>1.1893542162979287</v>
      </c>
      <c r="H678" s="199"/>
      <c r="I678" s="125"/>
      <c r="K678" s="200"/>
    </row>
    <row r="679" spans="1:11">
      <c r="A679" s="216">
        <v>43494</v>
      </c>
      <c r="B679" s="194">
        <v>5</v>
      </c>
      <c r="C679" s="205">
        <v>251</v>
      </c>
      <c r="D679" s="206">
        <v>44.859024620629384</v>
      </c>
      <c r="E679" s="207">
        <v>-18</v>
      </c>
      <c r="F679" s="208">
        <v>0.52136705799362915</v>
      </c>
      <c r="H679" s="199"/>
      <c r="I679" s="125"/>
      <c r="K679" s="200"/>
    </row>
    <row r="680" spans="1:11">
      <c r="A680" s="216">
        <v>43494</v>
      </c>
      <c r="B680" s="194">
        <v>6</v>
      </c>
      <c r="C680" s="205">
        <v>266</v>
      </c>
      <c r="D680" s="206">
        <v>44.746351022645285</v>
      </c>
      <c r="E680" s="207">
        <v>-17</v>
      </c>
      <c r="F680" s="208">
        <v>59.852816843534455</v>
      </c>
      <c r="H680" s="199"/>
      <c r="I680" s="125"/>
      <c r="K680" s="200"/>
    </row>
    <row r="681" spans="1:11">
      <c r="A681" s="216">
        <v>43494</v>
      </c>
      <c r="B681" s="194">
        <v>7</v>
      </c>
      <c r="C681" s="205">
        <v>281</v>
      </c>
      <c r="D681" s="206">
        <v>44.634021888052757</v>
      </c>
      <c r="E681" s="207">
        <v>-17</v>
      </c>
      <c r="F681" s="208">
        <v>59.3</v>
      </c>
      <c r="H681" s="199"/>
      <c r="I681" s="125"/>
      <c r="K681" s="200"/>
    </row>
    <row r="682" spans="1:11">
      <c r="A682" s="216">
        <v>43494</v>
      </c>
      <c r="B682" s="194">
        <v>8</v>
      </c>
      <c r="C682" s="205">
        <v>296</v>
      </c>
      <c r="D682" s="206">
        <v>44.522047269165341</v>
      </c>
      <c r="E682" s="207">
        <v>-17</v>
      </c>
      <c r="F682" s="208">
        <v>58.514029119393314</v>
      </c>
      <c r="H682" s="199"/>
      <c r="I682" s="125"/>
      <c r="K682" s="200"/>
    </row>
    <row r="683" spans="1:11">
      <c r="A683" s="216">
        <v>43494</v>
      </c>
      <c r="B683" s="194">
        <v>9</v>
      </c>
      <c r="C683" s="205">
        <v>311</v>
      </c>
      <c r="D683" s="206">
        <v>44.410407189915304</v>
      </c>
      <c r="E683" s="207">
        <v>-17</v>
      </c>
      <c r="F683" s="208">
        <v>57.843792558481795</v>
      </c>
      <c r="H683" s="199"/>
      <c r="I683" s="125"/>
      <c r="K683" s="200"/>
    </row>
    <row r="684" spans="1:11">
      <c r="A684" s="216">
        <v>43494</v>
      </c>
      <c r="B684" s="194">
        <v>10</v>
      </c>
      <c r="C684" s="205">
        <v>326</v>
      </c>
      <c r="D684" s="206">
        <v>44.299111821180759</v>
      </c>
      <c r="E684" s="207">
        <v>-17</v>
      </c>
      <c r="F684" s="208">
        <v>57.172994831475137</v>
      </c>
      <c r="H684" s="199"/>
      <c r="I684" s="125"/>
      <c r="K684" s="200"/>
    </row>
    <row r="685" spans="1:11">
      <c r="A685" s="216">
        <v>43494</v>
      </c>
      <c r="B685" s="194">
        <v>11</v>
      </c>
      <c r="C685" s="205">
        <v>341</v>
      </c>
      <c r="D685" s="206">
        <v>44.18817121487109</v>
      </c>
      <c r="E685" s="207">
        <v>-17</v>
      </c>
      <c r="F685" s="208">
        <v>56.501636406177056</v>
      </c>
      <c r="H685" s="199"/>
      <c r="I685" s="125"/>
      <c r="K685" s="200"/>
    </row>
    <row r="686" spans="1:11">
      <c r="A686" s="216">
        <v>43494</v>
      </c>
      <c r="B686" s="194">
        <v>12</v>
      </c>
      <c r="C686" s="205">
        <v>356</v>
      </c>
      <c r="D686" s="206">
        <v>44.077565434208736</v>
      </c>
      <c r="E686" s="207">
        <v>-17</v>
      </c>
      <c r="F686" s="208">
        <v>55.829717773319913</v>
      </c>
      <c r="H686" s="199"/>
      <c r="I686" s="125"/>
      <c r="K686" s="200"/>
    </row>
    <row r="687" spans="1:11">
      <c r="A687" s="216">
        <v>43494</v>
      </c>
      <c r="B687" s="194">
        <v>13</v>
      </c>
      <c r="C687" s="205">
        <v>11</v>
      </c>
      <c r="D687" s="206">
        <v>43.967304530311822</v>
      </c>
      <c r="E687" s="207">
        <v>-17</v>
      </c>
      <c r="F687" s="208">
        <v>55.157239401495275</v>
      </c>
      <c r="H687" s="199"/>
      <c r="I687" s="125"/>
      <c r="K687" s="200"/>
    </row>
    <row r="688" spans="1:11">
      <c r="A688" s="216">
        <v>43494</v>
      </c>
      <c r="B688" s="194">
        <v>14</v>
      </c>
      <c r="C688" s="205">
        <v>26</v>
      </c>
      <c r="D688" s="206">
        <v>43.85739867440634</v>
      </c>
      <c r="E688" s="207">
        <v>-17</v>
      </c>
      <c r="F688" s="208">
        <v>54.484201767106271</v>
      </c>
      <c r="H688" s="199"/>
      <c r="I688" s="125"/>
      <c r="K688" s="200"/>
    </row>
    <row r="689" spans="1:11">
      <c r="A689" s="216">
        <v>43494</v>
      </c>
      <c r="B689" s="194">
        <v>15</v>
      </c>
      <c r="C689" s="205">
        <v>41</v>
      </c>
      <c r="D689" s="206">
        <v>43.747827907450301</v>
      </c>
      <c r="E689" s="207">
        <v>-17</v>
      </c>
      <c r="F689" s="208">
        <v>53.810605347004739</v>
      </c>
      <c r="H689" s="199"/>
      <c r="I689" s="125"/>
      <c r="K689" s="200"/>
    </row>
    <row r="690" spans="1:11">
      <c r="A690" s="216">
        <v>43494</v>
      </c>
      <c r="B690" s="194">
        <v>16</v>
      </c>
      <c r="C690" s="205">
        <v>56</v>
      </c>
      <c r="D690" s="206">
        <v>43.638602242573228</v>
      </c>
      <c r="E690" s="207">
        <v>-17</v>
      </c>
      <c r="F690" s="208">
        <v>53.136450618378461</v>
      </c>
      <c r="H690" s="199"/>
      <c r="I690" s="125"/>
      <c r="K690" s="200"/>
    </row>
    <row r="691" spans="1:11">
      <c r="A691" s="216">
        <v>43494</v>
      </c>
      <c r="B691" s="194">
        <v>17</v>
      </c>
      <c r="C691" s="205">
        <v>71</v>
      </c>
      <c r="D691" s="206">
        <v>43.529731868513295</v>
      </c>
      <c r="E691" s="207">
        <v>-17</v>
      </c>
      <c r="F691" s="208">
        <v>52.461738051274907</v>
      </c>
      <c r="H691" s="199"/>
      <c r="I691" s="125"/>
      <c r="K691" s="200"/>
    </row>
    <row r="692" spans="1:11">
      <c r="A692" s="216">
        <v>43494</v>
      </c>
      <c r="B692" s="194">
        <v>18</v>
      </c>
      <c r="C692" s="205">
        <v>86</v>
      </c>
      <c r="D692" s="206">
        <v>43.421196807544788</v>
      </c>
      <c r="E692" s="207">
        <v>-17</v>
      </c>
      <c r="F692" s="208">
        <v>51.786468138723265</v>
      </c>
      <c r="H692" s="199"/>
      <c r="I692" s="125"/>
      <c r="K692" s="200"/>
    </row>
    <row r="693" spans="1:11">
      <c r="A693" s="216">
        <v>43494</v>
      </c>
      <c r="B693" s="194">
        <v>19</v>
      </c>
      <c r="C693" s="205">
        <v>101</v>
      </c>
      <c r="D693" s="206">
        <v>43.313007109978798</v>
      </c>
      <c r="E693" s="207">
        <v>-17</v>
      </c>
      <c r="F693" s="208">
        <v>51.110641351481476</v>
      </c>
      <c r="H693" s="199"/>
      <c r="I693" s="125"/>
      <c r="K693" s="200"/>
    </row>
    <row r="694" spans="1:11">
      <c r="A694" s="216">
        <v>43494</v>
      </c>
      <c r="B694" s="194">
        <v>20</v>
      </c>
      <c r="C694" s="205">
        <v>116</v>
      </c>
      <c r="D694" s="206">
        <v>43.205172945434924</v>
      </c>
      <c r="E694" s="207">
        <v>-17</v>
      </c>
      <c r="F694" s="208">
        <v>50.43425816068968</v>
      </c>
      <c r="H694" s="199"/>
      <c r="I694" s="125"/>
      <c r="K694" s="200"/>
    </row>
    <row r="695" spans="1:11">
      <c r="A695" s="216">
        <v>43494</v>
      </c>
      <c r="B695" s="194">
        <v>21</v>
      </c>
      <c r="C695" s="205">
        <v>131</v>
      </c>
      <c r="D695" s="206">
        <v>43.097674334499629</v>
      </c>
      <c r="E695" s="207">
        <v>-17</v>
      </c>
      <c r="F695" s="208">
        <v>49.757319068115464</v>
      </c>
      <c r="H695" s="199"/>
      <c r="I695" s="125"/>
      <c r="K695" s="200"/>
    </row>
    <row r="696" spans="1:11">
      <c r="A696" s="216">
        <v>43494</v>
      </c>
      <c r="B696" s="194">
        <v>22</v>
      </c>
      <c r="C696" s="205">
        <v>146</v>
      </c>
      <c r="D696" s="206">
        <v>42.990521327706119</v>
      </c>
      <c r="E696" s="207">
        <v>-17</v>
      </c>
      <c r="F696" s="208">
        <v>49.079824530514742</v>
      </c>
      <c r="H696" s="199"/>
      <c r="I696" s="125"/>
      <c r="K696" s="200"/>
    </row>
    <row r="697" spans="1:11">
      <c r="A697" s="216">
        <v>43494</v>
      </c>
      <c r="B697" s="194">
        <v>23</v>
      </c>
      <c r="C697" s="205">
        <v>161</v>
      </c>
      <c r="D697" s="206">
        <v>42.883724132400403</v>
      </c>
      <c r="E697" s="207">
        <v>-17</v>
      </c>
      <c r="F697" s="208">
        <v>48.401775027663732</v>
      </c>
      <c r="H697" s="199"/>
      <c r="I697" s="125"/>
      <c r="K697" s="200"/>
    </row>
    <row r="698" spans="1:11">
      <c r="A698" s="216">
        <v>43495</v>
      </c>
      <c r="B698" s="194">
        <v>0</v>
      </c>
      <c r="C698" s="205">
        <v>176</v>
      </c>
      <c r="D698" s="206">
        <v>42.777262651262618</v>
      </c>
      <c r="E698" s="207">
        <v>-17</v>
      </c>
      <c r="F698" s="208">
        <v>47.723171054888027</v>
      </c>
      <c r="H698" s="199"/>
      <c r="I698" s="125"/>
      <c r="K698" s="200"/>
    </row>
    <row r="699" spans="1:11">
      <c r="A699" s="216">
        <v>43495</v>
      </c>
      <c r="B699" s="194">
        <v>1</v>
      </c>
      <c r="C699" s="205">
        <v>191</v>
      </c>
      <c r="D699" s="206">
        <v>42.671147052053584</v>
      </c>
      <c r="E699" s="207">
        <v>-17</v>
      </c>
      <c r="F699" s="208">
        <v>47.044013085186762</v>
      </c>
      <c r="H699" s="199"/>
      <c r="I699" s="125"/>
      <c r="K699" s="200"/>
    </row>
    <row r="700" spans="1:11">
      <c r="A700" s="216">
        <v>43495</v>
      </c>
      <c r="B700" s="194">
        <v>2</v>
      </c>
      <c r="C700" s="205">
        <v>206</v>
      </c>
      <c r="D700" s="206">
        <v>42.565387502054932</v>
      </c>
      <c r="E700" s="207">
        <v>-17</v>
      </c>
      <c r="F700" s="208">
        <v>46.36430159186709</v>
      </c>
      <c r="H700" s="199"/>
      <c r="I700" s="125"/>
      <c r="K700" s="200"/>
    </row>
    <row r="701" spans="1:11">
      <c r="A701" s="216">
        <v>43495</v>
      </c>
      <c r="B701" s="194">
        <v>3</v>
      </c>
      <c r="C701" s="205">
        <v>221</v>
      </c>
      <c r="D701" s="206">
        <v>42.459963902585969</v>
      </c>
      <c r="E701" s="207">
        <v>-17</v>
      </c>
      <c r="F701" s="208">
        <v>45.684037071419752</v>
      </c>
      <c r="H701" s="199"/>
      <c r="I701" s="125"/>
      <c r="K701" s="200"/>
    </row>
    <row r="702" spans="1:11">
      <c r="A702" s="216">
        <v>43495</v>
      </c>
      <c r="B702" s="194">
        <v>4</v>
      </c>
      <c r="C702" s="205">
        <v>236</v>
      </c>
      <c r="D702" s="206">
        <v>42.354886440348309</v>
      </c>
      <c r="E702" s="207">
        <v>-17</v>
      </c>
      <c r="F702" s="208">
        <v>45.003220005510016</v>
      </c>
      <c r="H702" s="199"/>
      <c r="I702" s="125"/>
      <c r="K702" s="200"/>
    </row>
    <row r="703" spans="1:11">
      <c r="A703" s="216">
        <v>43495</v>
      </c>
      <c r="B703" s="194">
        <v>5</v>
      </c>
      <c r="C703" s="205">
        <v>251</v>
      </c>
      <c r="D703" s="206">
        <v>42.250165242624007</v>
      </c>
      <c r="E703" s="207">
        <v>-17</v>
      </c>
      <c r="F703" s="208">
        <v>44.32185085333046</v>
      </c>
      <c r="H703" s="199"/>
      <c r="I703" s="125"/>
      <c r="K703" s="200"/>
    </row>
    <row r="704" spans="1:11">
      <c r="A704" s="216">
        <v>43495</v>
      </c>
      <c r="B704" s="194">
        <v>6</v>
      </c>
      <c r="C704" s="205">
        <v>266</v>
      </c>
      <c r="D704" s="206">
        <v>42.14578023004151</v>
      </c>
      <c r="E704" s="207">
        <v>-17</v>
      </c>
      <c r="F704" s="208">
        <v>43.639930120110648</v>
      </c>
      <c r="H704" s="199"/>
      <c r="I704" s="125"/>
      <c r="K704" s="200"/>
    </row>
    <row r="705" spans="1:11">
      <c r="A705" s="216">
        <v>43495</v>
      </c>
      <c r="B705" s="194">
        <v>7</v>
      </c>
      <c r="C705" s="205">
        <v>281</v>
      </c>
      <c r="D705" s="206">
        <v>42.041741568107227</v>
      </c>
      <c r="E705" s="207">
        <v>-17</v>
      </c>
      <c r="F705" s="208">
        <v>43</v>
      </c>
      <c r="H705" s="199"/>
      <c r="I705" s="125"/>
      <c r="K705" s="200"/>
    </row>
    <row r="706" spans="1:11">
      <c r="A706" s="216">
        <v>43495</v>
      </c>
      <c r="B706" s="194">
        <v>8</v>
      </c>
      <c r="C706" s="205">
        <v>296</v>
      </c>
      <c r="D706" s="206">
        <v>41.938059422852803</v>
      </c>
      <c r="E706" s="207">
        <v>-17</v>
      </c>
      <c r="F706" s="208">
        <v>42.274435811472983</v>
      </c>
      <c r="H706" s="199"/>
      <c r="I706" s="125"/>
      <c r="K706" s="200"/>
    </row>
    <row r="707" spans="1:11">
      <c r="A707" s="216">
        <v>43495</v>
      </c>
      <c r="B707" s="194">
        <v>9</v>
      </c>
      <c r="C707" s="205">
        <v>311</v>
      </c>
      <c r="D707" s="206">
        <v>41.834713694286165</v>
      </c>
      <c r="E707" s="207">
        <v>-17</v>
      </c>
      <c r="F707" s="208">
        <v>41.590863210306424</v>
      </c>
      <c r="H707" s="199"/>
      <c r="I707" s="125"/>
      <c r="K707" s="200"/>
    </row>
    <row r="708" spans="1:11">
      <c r="A708" s="216">
        <v>43495</v>
      </c>
      <c r="B708" s="194">
        <v>10</v>
      </c>
      <c r="C708" s="205">
        <v>326</v>
      </c>
      <c r="D708" s="206">
        <v>41.731714586354656</v>
      </c>
      <c r="E708" s="207">
        <v>-17</v>
      </c>
      <c r="F708" s="208">
        <v>40.906740953720231</v>
      </c>
      <c r="H708" s="199"/>
      <c r="I708" s="125"/>
      <c r="K708" s="200"/>
    </row>
    <row r="709" spans="1:11">
      <c r="A709" s="216">
        <v>43495</v>
      </c>
      <c r="B709" s="194">
        <v>11</v>
      </c>
      <c r="C709" s="205">
        <v>341</v>
      </c>
      <c r="D709" s="206">
        <v>41.62907214607344</v>
      </c>
      <c r="E709" s="207">
        <v>-17</v>
      </c>
      <c r="F709" s="208">
        <v>40.222069525929101</v>
      </c>
      <c r="H709" s="199"/>
      <c r="I709" s="125"/>
      <c r="K709" s="200"/>
    </row>
    <row r="710" spans="1:11">
      <c r="A710" s="216">
        <v>43495</v>
      </c>
      <c r="B710" s="194">
        <v>12</v>
      </c>
      <c r="C710" s="205">
        <v>356</v>
      </c>
      <c r="D710" s="206">
        <v>41.526766390117018</v>
      </c>
      <c r="E710" s="207">
        <v>-17</v>
      </c>
      <c r="F710" s="208">
        <v>39.53684941149028</v>
      </c>
      <c r="H710" s="199"/>
      <c r="I710" s="125"/>
      <c r="K710" s="200"/>
    </row>
    <row r="711" spans="1:11">
      <c r="A711" s="216">
        <v>43495</v>
      </c>
      <c r="B711" s="194">
        <v>13</v>
      </c>
      <c r="C711" s="205">
        <v>11</v>
      </c>
      <c r="D711" s="206">
        <v>41.42480748292769</v>
      </c>
      <c r="E711" s="207">
        <v>-17</v>
      </c>
      <c r="F711" s="208">
        <v>38.85108109537498</v>
      </c>
      <c r="H711" s="199"/>
      <c r="I711" s="125"/>
      <c r="K711" s="200"/>
    </row>
    <row r="712" spans="1:11">
      <c r="A712" s="216">
        <v>43495</v>
      </c>
      <c r="B712" s="194">
        <v>14</v>
      </c>
      <c r="C712" s="205">
        <v>26</v>
      </c>
      <c r="D712" s="206">
        <v>41.323205469955155</v>
      </c>
      <c r="E712" s="207">
        <v>-17</v>
      </c>
      <c r="F712" s="208">
        <v>38.164765055229068</v>
      </c>
      <c r="H712" s="199"/>
      <c r="I712" s="125"/>
      <c r="K712" s="200"/>
    </row>
    <row r="713" spans="1:11">
      <c r="A713" s="216">
        <v>43495</v>
      </c>
      <c r="B713" s="194">
        <v>15</v>
      </c>
      <c r="C713" s="205">
        <v>41</v>
      </c>
      <c r="D713" s="206">
        <v>41.221940367099705</v>
      </c>
      <c r="E713" s="207">
        <v>-17</v>
      </c>
      <c r="F713" s="208">
        <v>37.47790179202461</v>
      </c>
      <c r="H713" s="199"/>
      <c r="I713" s="125"/>
      <c r="K713" s="200"/>
    </row>
    <row r="714" spans="1:11">
      <c r="A714" s="216">
        <v>43495</v>
      </c>
      <c r="B714" s="194">
        <v>16</v>
      </c>
      <c r="C714" s="205">
        <v>56</v>
      </c>
      <c r="D714" s="206">
        <v>41.121022337159729</v>
      </c>
      <c r="E714" s="207">
        <v>-17</v>
      </c>
      <c r="F714" s="208">
        <v>36.790491784126687</v>
      </c>
      <c r="H714" s="199"/>
      <c r="I714" s="125"/>
      <c r="K714" s="200"/>
    </row>
    <row r="715" spans="1:11">
      <c r="A715" s="216">
        <v>43495</v>
      </c>
      <c r="B715" s="194">
        <v>17</v>
      </c>
      <c r="C715" s="205">
        <v>71</v>
      </c>
      <c r="D715" s="206">
        <v>41.020461464450477</v>
      </c>
      <c r="E715" s="207">
        <v>-17</v>
      </c>
      <c r="F715" s="208">
        <v>36.102535510227582</v>
      </c>
      <c r="H715" s="199"/>
      <c r="I715" s="125"/>
      <c r="K715" s="200"/>
    </row>
    <row r="716" spans="1:11">
      <c r="A716" s="216">
        <v>43495</v>
      </c>
      <c r="B716" s="194">
        <v>18</v>
      </c>
      <c r="C716" s="205">
        <v>86</v>
      </c>
      <c r="D716" s="206">
        <v>40.920237684989047</v>
      </c>
      <c r="E716" s="207">
        <v>-17</v>
      </c>
      <c r="F716" s="208">
        <v>35.414033480165443</v>
      </c>
      <c r="H716" s="199"/>
      <c r="I716" s="125"/>
      <c r="K716" s="200"/>
    </row>
    <row r="717" spans="1:11">
      <c r="A717" s="216">
        <v>43495</v>
      </c>
      <c r="B717" s="194">
        <v>19</v>
      </c>
      <c r="C717" s="205">
        <v>101</v>
      </c>
      <c r="D717" s="206">
        <v>40.820361180093414</v>
      </c>
      <c r="E717" s="207">
        <v>-17</v>
      </c>
      <c r="F717" s="208">
        <v>34.724986157958</v>
      </c>
      <c r="H717" s="199"/>
      <c r="I717" s="125"/>
      <c r="K717" s="200"/>
    </row>
    <row r="718" spans="1:11">
      <c r="A718" s="216">
        <v>43495</v>
      </c>
      <c r="B718" s="194">
        <v>20</v>
      </c>
      <c r="C718" s="205">
        <v>116</v>
      </c>
      <c r="D718" s="206">
        <v>40.720842052952264</v>
      </c>
      <c r="E718" s="207">
        <v>-17</v>
      </c>
      <c r="F718" s="208">
        <v>34.035394031034016</v>
      </c>
      <c r="H718" s="199"/>
      <c r="I718" s="125"/>
      <c r="K718" s="200"/>
    </row>
    <row r="719" spans="1:11">
      <c r="A719" s="216">
        <v>43495</v>
      </c>
      <c r="B719" s="194">
        <v>21</v>
      </c>
      <c r="C719" s="205">
        <v>131</v>
      </c>
      <c r="D719" s="206">
        <v>40.621660257668282</v>
      </c>
      <c r="E719" s="207">
        <v>-17</v>
      </c>
      <c r="F719" s="208">
        <v>33.345257602614424</v>
      </c>
      <c r="H719" s="199"/>
      <c r="I719" s="125"/>
      <c r="K719" s="200"/>
    </row>
    <row r="720" spans="1:11">
      <c r="A720" s="216">
        <v>43495</v>
      </c>
      <c r="B720" s="194">
        <v>22</v>
      </c>
      <c r="C720" s="205">
        <v>146</v>
      </c>
      <c r="D720" s="206">
        <v>40.522825954513451</v>
      </c>
      <c r="E720" s="207">
        <v>-17</v>
      </c>
      <c r="F720" s="208">
        <v>32.654577353175256</v>
      </c>
      <c r="H720" s="199"/>
      <c r="I720" s="125"/>
      <c r="K720" s="200"/>
    </row>
    <row r="721" spans="1:9">
      <c r="A721" s="216">
        <v>43495</v>
      </c>
      <c r="B721" s="194">
        <v>23</v>
      </c>
      <c r="C721" s="205">
        <v>161</v>
      </c>
      <c r="D721" s="206">
        <v>40.424349245687381</v>
      </c>
      <c r="E721" s="207">
        <v>-17</v>
      </c>
      <c r="F721" s="208">
        <v>31.963353763499285</v>
      </c>
      <c r="H721" s="199"/>
      <c r="I721" s="125"/>
    </row>
    <row r="722" spans="1:9">
      <c r="A722" s="216">
        <v>43496</v>
      </c>
      <c r="B722" s="194">
        <v>0</v>
      </c>
      <c r="C722" s="205">
        <v>176</v>
      </c>
      <c r="D722" s="206">
        <v>40.3262101032999</v>
      </c>
      <c r="E722" s="207">
        <v>-17</v>
      </c>
      <c r="F722" s="208">
        <v>31.271587337925268</v>
      </c>
      <c r="H722" s="199"/>
      <c r="I722" s="125"/>
    </row>
    <row r="723" spans="1:9">
      <c r="A723" s="216">
        <v>43496</v>
      </c>
      <c r="B723" s="194">
        <v>1</v>
      </c>
      <c r="C723" s="205">
        <v>191</v>
      </c>
      <c r="D723" s="206">
        <v>40.228418628864233</v>
      </c>
      <c r="E723" s="207">
        <v>-17</v>
      </c>
      <c r="F723" s="208">
        <v>30.579278565678081</v>
      </c>
      <c r="H723" s="199"/>
      <c r="I723" s="125"/>
    </row>
    <row r="724" spans="1:9">
      <c r="A724" s="216">
        <v>43496</v>
      </c>
      <c r="B724" s="194">
        <v>2</v>
      </c>
      <c r="C724" s="205">
        <v>206</v>
      </c>
      <c r="D724" s="206">
        <v>40.130984980883113</v>
      </c>
      <c r="E724" s="207">
        <v>-17</v>
      </c>
      <c r="F724" s="208">
        <v>29.886427913121736</v>
      </c>
      <c r="H724" s="199"/>
      <c r="I724" s="125"/>
    </row>
    <row r="725" spans="1:9">
      <c r="A725" s="216">
        <v>43496</v>
      </c>
      <c r="B725" s="194">
        <v>3</v>
      </c>
      <c r="C725" s="205">
        <v>221</v>
      </c>
      <c r="D725" s="206">
        <v>40.033889111103349</v>
      </c>
      <c r="E725" s="207">
        <v>-17</v>
      </c>
      <c r="F725" s="208">
        <v>29.193035893431016</v>
      </c>
      <c r="H725" s="199"/>
      <c r="I725" s="125"/>
    </row>
    <row r="726" spans="1:9">
      <c r="A726" s="216">
        <v>43496</v>
      </c>
      <c r="B726" s="194">
        <v>4</v>
      </c>
      <c r="C726" s="205">
        <v>236</v>
      </c>
      <c r="D726" s="206">
        <v>39.937141119116291</v>
      </c>
      <c r="E726" s="207">
        <v>-17</v>
      </c>
      <c r="F726" s="208">
        <v>28.499102989109346</v>
      </c>
      <c r="H726" s="199"/>
      <c r="I726" s="125"/>
    </row>
    <row r="727" spans="1:9">
      <c r="A727" s="216">
        <v>43496</v>
      </c>
      <c r="B727" s="194">
        <v>5</v>
      </c>
      <c r="C727" s="205">
        <v>251</v>
      </c>
      <c r="D727" s="206">
        <v>39.840751143259467</v>
      </c>
      <c r="E727" s="207">
        <v>-17</v>
      </c>
      <c r="F727" s="208">
        <v>27.804629683005047</v>
      </c>
      <c r="H727" s="199"/>
      <c r="I727" s="125"/>
    </row>
    <row r="728" spans="1:9">
      <c r="A728" s="216">
        <v>43496</v>
      </c>
      <c r="B728" s="194">
        <v>6</v>
      </c>
      <c r="C728" s="205">
        <v>266</v>
      </c>
      <c r="D728" s="206">
        <v>39.744699212383239</v>
      </c>
      <c r="E728" s="207">
        <v>-17</v>
      </c>
      <c r="F728" s="208">
        <v>27.109616481629217</v>
      </c>
      <c r="H728" s="199"/>
      <c r="I728" s="125"/>
    </row>
    <row r="729" spans="1:9">
      <c r="A729" s="216">
        <v>43496</v>
      </c>
      <c r="B729" s="194">
        <v>7</v>
      </c>
      <c r="C729" s="205">
        <v>281</v>
      </c>
      <c r="D729" s="206">
        <v>39.648995326390377</v>
      </c>
      <c r="E729" s="207">
        <v>-17</v>
      </c>
      <c r="F729" s="208">
        <v>26.5</v>
      </c>
      <c r="H729" s="199"/>
      <c r="I729" s="125"/>
    </row>
    <row r="730" spans="1:9">
      <c r="A730" s="216">
        <v>43496</v>
      </c>
      <c r="B730" s="194">
        <v>8</v>
      </c>
      <c r="C730" s="205">
        <v>296</v>
      </c>
      <c r="D730" s="206">
        <v>39.553649680708531</v>
      </c>
      <c r="E730" s="207">
        <v>-17</v>
      </c>
      <c r="F730" s="208">
        <v>25.717972335443093</v>
      </c>
      <c r="H730" s="199"/>
      <c r="I730" s="125"/>
    </row>
    <row r="731" spans="1:9">
      <c r="A731" s="216">
        <v>43496</v>
      </c>
      <c r="B731" s="194">
        <v>9</v>
      </c>
      <c r="C731" s="205">
        <v>311</v>
      </c>
      <c r="D731" s="206">
        <v>39.458642224963114</v>
      </c>
      <c r="E731" s="207">
        <v>-17</v>
      </c>
      <c r="F731" s="208">
        <v>25.021342374263469</v>
      </c>
      <c r="H731" s="199"/>
      <c r="I731" s="125"/>
    </row>
    <row r="732" spans="1:9">
      <c r="A732" s="216">
        <v>43496</v>
      </c>
      <c r="B732" s="194">
        <v>10</v>
      </c>
      <c r="C732" s="205">
        <v>326</v>
      </c>
      <c r="D732" s="206">
        <v>39.363983055224026</v>
      </c>
      <c r="E732" s="207">
        <v>-17</v>
      </c>
      <c r="F732" s="208">
        <v>24.324174477379117</v>
      </c>
      <c r="H732" s="199"/>
      <c r="I732" s="125"/>
    </row>
    <row r="733" spans="1:9">
      <c r="A733" s="216">
        <v>43496</v>
      </c>
      <c r="B733" s="194">
        <v>11</v>
      </c>
      <c r="C733" s="205">
        <v>341</v>
      </c>
      <c r="D733" s="206">
        <v>39.269682346356376</v>
      </c>
      <c r="E733" s="207">
        <v>-17</v>
      </c>
      <c r="F733" s="208">
        <v>23.626469129696019</v>
      </c>
      <c r="H733" s="199"/>
      <c r="I733" s="125"/>
    </row>
    <row r="734" spans="1:9">
      <c r="A734" s="216">
        <v>43496</v>
      </c>
      <c r="B734" s="194">
        <v>12</v>
      </c>
      <c r="C734" s="205">
        <v>356</v>
      </c>
      <c r="D734" s="206">
        <v>39.175719987334787</v>
      </c>
      <c r="E734" s="207">
        <v>-17</v>
      </c>
      <c r="F734" s="208">
        <v>22.928226839815764</v>
      </c>
      <c r="H734" s="199"/>
      <c r="I734" s="125"/>
    </row>
    <row r="735" spans="1:9">
      <c r="A735" s="216">
        <v>43496</v>
      </c>
      <c r="B735" s="194">
        <v>13</v>
      </c>
      <c r="C735" s="205">
        <v>11</v>
      </c>
      <c r="D735" s="206">
        <v>39.082106131472756</v>
      </c>
      <c r="E735" s="207">
        <v>-17</v>
      </c>
      <c r="F735" s="208">
        <v>22.229448093317927</v>
      </c>
      <c r="H735" s="199"/>
      <c r="I735" s="125"/>
    </row>
    <row r="736" spans="1:9">
      <c r="A736" s="216">
        <v>43496</v>
      </c>
      <c r="B736" s="194">
        <v>14</v>
      </c>
      <c r="C736" s="205">
        <v>26</v>
      </c>
      <c r="D736" s="206">
        <v>38.988850932926198</v>
      </c>
      <c r="E736" s="207">
        <v>-17</v>
      </c>
      <c r="F736" s="208">
        <v>21.530133376105667</v>
      </c>
      <c r="H736" s="199"/>
      <c r="I736" s="125"/>
    </row>
    <row r="737" spans="1:9">
      <c r="A737" s="216">
        <v>43496</v>
      </c>
      <c r="B737" s="194">
        <v>15</v>
      </c>
      <c r="C737" s="205">
        <v>41</v>
      </c>
      <c r="D737" s="206">
        <v>38.895934278650657</v>
      </c>
      <c r="E737" s="207">
        <v>-17</v>
      </c>
      <c r="F737" s="208">
        <v>20.830283205659654</v>
      </c>
      <c r="H737" s="199"/>
      <c r="I737" s="125"/>
    </row>
    <row r="738" spans="1:9">
      <c r="A738" s="216">
        <v>43496</v>
      </c>
      <c r="B738" s="194">
        <v>16</v>
      </c>
      <c r="C738" s="205">
        <v>56</v>
      </c>
      <c r="D738" s="206">
        <v>38.803366321038339</v>
      </c>
      <c r="E738" s="207">
        <v>-17</v>
      </c>
      <c r="F738" s="208">
        <v>20.129898052924773</v>
      </c>
      <c r="H738" s="199"/>
      <c r="I738" s="125"/>
    </row>
    <row r="739" spans="1:9">
      <c r="A739" s="216">
        <v>43496</v>
      </c>
      <c r="B739" s="194">
        <v>17</v>
      </c>
      <c r="C739" s="205">
        <v>71</v>
      </c>
      <c r="D739" s="206">
        <v>38.711157212329681</v>
      </c>
      <c r="E739" s="207">
        <v>-17</v>
      </c>
      <c r="F739" s="208">
        <v>19.428978412581159</v>
      </c>
      <c r="H739" s="199"/>
      <c r="I739" s="125"/>
    </row>
    <row r="740" spans="1:9">
      <c r="A740" s="216">
        <v>43496</v>
      </c>
      <c r="B740" s="194">
        <v>18</v>
      </c>
      <c r="C740" s="205">
        <v>86</v>
      </c>
      <c r="D740" s="206">
        <v>38.619286838298876</v>
      </c>
      <c r="E740" s="207">
        <v>-17</v>
      </c>
      <c r="F740" s="208">
        <v>18.727524795324513</v>
      </c>
      <c r="H740" s="199"/>
      <c r="I740" s="125"/>
    </row>
    <row r="741" spans="1:9">
      <c r="A741" s="216">
        <v>43496</v>
      </c>
      <c r="B741" s="194">
        <v>19</v>
      </c>
      <c r="C741" s="205">
        <v>101</v>
      </c>
      <c r="D741" s="206">
        <v>38.527765349119534</v>
      </c>
      <c r="E741" s="207">
        <v>-17</v>
      </c>
      <c r="F741" s="208">
        <v>18.025537688729187</v>
      </c>
      <c r="H741" s="199"/>
      <c r="I741" s="125"/>
    </row>
    <row r="742" spans="1:9">
      <c r="A742" s="216">
        <v>43496</v>
      </c>
      <c r="B742" s="194">
        <v>20</v>
      </c>
      <c r="C742" s="205">
        <v>116</v>
      </c>
      <c r="D742" s="206">
        <v>38.436602935020687</v>
      </c>
      <c r="E742" s="207">
        <v>-17</v>
      </c>
      <c r="F742" s="208">
        <v>17.32301758066221</v>
      </c>
      <c r="H742" s="199"/>
      <c r="I742" s="125"/>
    </row>
    <row r="743" spans="1:9">
      <c r="A743" s="216">
        <v>43496</v>
      </c>
      <c r="B743" s="194">
        <v>21</v>
      </c>
      <c r="C743" s="205">
        <v>131</v>
      </c>
      <c r="D743" s="206">
        <v>38.345779401322488</v>
      </c>
      <c r="E743" s="207">
        <v>-17</v>
      </c>
      <c r="F743" s="208">
        <v>16.619964982827966</v>
      </c>
      <c r="H743" s="199"/>
      <c r="I743" s="125"/>
    </row>
    <row r="744" spans="1:9">
      <c r="A744" s="216">
        <v>43496</v>
      </c>
      <c r="B744" s="194">
        <v>22</v>
      </c>
      <c r="C744" s="205">
        <v>146</v>
      </c>
      <c r="D744" s="206">
        <v>38.255304956219334</v>
      </c>
      <c r="E744" s="207">
        <v>-17</v>
      </c>
      <c r="F744" s="208">
        <v>15.916380391617864</v>
      </c>
      <c r="H744" s="199"/>
      <c r="I744" s="125"/>
    </row>
    <row r="745" spans="1:9">
      <c r="A745" s="216">
        <v>43496</v>
      </c>
      <c r="B745" s="194">
        <v>23</v>
      </c>
      <c r="C745" s="205">
        <v>161</v>
      </c>
      <c r="D745" s="206">
        <v>38.165189689483441</v>
      </c>
      <c r="E745" s="207">
        <v>-17</v>
      </c>
      <c r="F745" s="208">
        <v>15.212264280133567</v>
      </c>
      <c r="H745" s="199"/>
      <c r="I745" s="125"/>
    </row>
    <row r="746" spans="1:9">
      <c r="A746" s="216">
        <v>43497</v>
      </c>
      <c r="B746" s="194">
        <v>0</v>
      </c>
      <c r="C746" s="205">
        <v>176</v>
      </c>
      <c r="D746" s="206">
        <v>38.075381891422921</v>
      </c>
      <c r="E746" s="207">
        <v>-17</v>
      </c>
      <c r="F746" s="208">
        <v>14.507617594411926</v>
      </c>
      <c r="H746" s="199"/>
      <c r="I746" s="125"/>
    </row>
    <row r="747" spans="1:9">
      <c r="A747" s="216">
        <v>43497</v>
      </c>
      <c r="B747" s="194">
        <v>1</v>
      </c>
      <c r="C747" s="205">
        <v>191</v>
      </c>
      <c r="D747" s="206">
        <v>37.985955015890909</v>
      </c>
      <c r="E747" s="207">
        <v>-17</v>
      </c>
      <c r="F747" s="208">
        <v>13.802439973418643</v>
      </c>
      <c r="H747" s="199"/>
      <c r="I747" s="125"/>
    </row>
    <row r="748" spans="1:9">
      <c r="A748" s="216">
        <v>43497</v>
      </c>
      <c r="B748" s="194">
        <v>2</v>
      </c>
      <c r="C748" s="205">
        <v>206</v>
      </c>
      <c r="D748" s="206">
        <v>37.896887495823535</v>
      </c>
      <c r="E748" s="207">
        <v>-17</v>
      </c>
      <c r="F748" s="208">
        <v>13.096732332041086</v>
      </c>
      <c r="H748" s="199"/>
      <c r="I748" s="125"/>
    </row>
    <row r="749" spans="1:9">
      <c r="A749" s="216">
        <v>43497</v>
      </c>
      <c r="B749" s="194">
        <v>3</v>
      </c>
      <c r="C749" s="205">
        <v>221</v>
      </c>
      <c r="D749" s="206">
        <v>37.80815926998514</v>
      </c>
      <c r="E749" s="207">
        <v>-17</v>
      </c>
      <c r="F749" s="208">
        <v>12.390495184001651</v>
      </c>
      <c r="H749" s="199"/>
      <c r="I749" s="125"/>
    </row>
    <row r="750" spans="1:9">
      <c r="A750" s="216">
        <v>43497</v>
      </c>
      <c r="B750" s="194">
        <v>4</v>
      </c>
      <c r="C750" s="205">
        <v>236</v>
      </c>
      <c r="D750" s="206">
        <v>37.719780485210777</v>
      </c>
      <c r="E750" s="207">
        <v>-17</v>
      </c>
      <c r="F750" s="208">
        <v>11.683729019738749</v>
      </c>
      <c r="H750" s="199"/>
      <c r="I750" s="125"/>
    </row>
    <row r="751" spans="1:9">
      <c r="A751" s="216">
        <v>43497</v>
      </c>
      <c r="B751" s="194">
        <v>5</v>
      </c>
      <c r="C751" s="205">
        <v>251</v>
      </c>
      <c r="D751" s="206">
        <v>37.631761227570451</v>
      </c>
      <c r="E751" s="207">
        <v>-17</v>
      </c>
      <c r="F751" s="208">
        <v>10.976434337871765</v>
      </c>
      <c r="H751" s="199"/>
      <c r="I751" s="125"/>
    </row>
    <row r="752" spans="1:9">
      <c r="A752" s="216">
        <v>43497</v>
      </c>
      <c r="B752" s="194">
        <v>6</v>
      </c>
      <c r="C752" s="205">
        <v>266</v>
      </c>
      <c r="D752" s="206">
        <v>37.544081434607506</v>
      </c>
      <c r="E752" s="207">
        <v>-17</v>
      </c>
      <c r="F752" s="208">
        <v>10.268611637388219</v>
      </c>
      <c r="H752" s="199"/>
      <c r="I752" s="125"/>
    </row>
    <row r="753" spans="1:9">
      <c r="A753" s="216">
        <v>43497</v>
      </c>
      <c r="B753" s="194">
        <v>7</v>
      </c>
      <c r="C753" s="205">
        <v>281</v>
      </c>
      <c r="D753" s="206">
        <v>37.456751250276739</v>
      </c>
      <c r="E753" s="207">
        <v>-17</v>
      </c>
      <c r="F753" s="208">
        <v>9.6</v>
      </c>
      <c r="H753" s="199"/>
      <c r="I753" s="125"/>
    </row>
    <row r="754" spans="1:9">
      <c r="A754" s="216">
        <v>43497</v>
      </c>
      <c r="B754" s="194">
        <v>8</v>
      </c>
      <c r="C754" s="205">
        <v>296</v>
      </c>
      <c r="D754" s="206">
        <v>37.369780759659079</v>
      </c>
      <c r="E754" s="207">
        <v>-17</v>
      </c>
      <c r="F754" s="208">
        <v>8.8513841698043194</v>
      </c>
      <c r="H754" s="199"/>
      <c r="I754" s="125"/>
    </row>
    <row r="755" spans="1:9">
      <c r="A755" s="216">
        <v>43497</v>
      </c>
      <c r="B755" s="194">
        <v>9</v>
      </c>
      <c r="C755" s="205">
        <v>311</v>
      </c>
      <c r="D755" s="206">
        <v>37.283149937338749</v>
      </c>
      <c r="E755" s="207">
        <v>-17</v>
      </c>
      <c r="F755" s="208">
        <v>8.1419804101163606</v>
      </c>
      <c r="H755" s="199"/>
      <c r="I755" s="125"/>
    </row>
    <row r="756" spans="1:9">
      <c r="A756" s="216">
        <v>43497</v>
      </c>
      <c r="B756" s="194">
        <v>10</v>
      </c>
      <c r="C756" s="205">
        <v>326</v>
      </c>
      <c r="D756" s="206">
        <v>37.196868827882099</v>
      </c>
      <c r="E756" s="207">
        <v>-17</v>
      </c>
      <c r="F756" s="208">
        <v>7.4320506306986545</v>
      </c>
      <c r="H756" s="199"/>
      <c r="I756" s="125"/>
    </row>
    <row r="757" spans="1:9">
      <c r="A757" s="216">
        <v>43497</v>
      </c>
      <c r="B757" s="194">
        <v>11</v>
      </c>
      <c r="C757" s="205">
        <v>341</v>
      </c>
      <c r="D757" s="206">
        <v>37.110947591744434</v>
      </c>
      <c r="E757" s="207">
        <v>-17</v>
      </c>
      <c r="F757" s="208">
        <v>6.7215953240805248</v>
      </c>
      <c r="H757" s="199"/>
      <c r="I757" s="125"/>
    </row>
    <row r="758" spans="1:9">
      <c r="A758" s="216">
        <v>43497</v>
      </c>
      <c r="B758" s="194">
        <v>12</v>
      </c>
      <c r="C758" s="205">
        <v>356</v>
      </c>
      <c r="D758" s="206">
        <v>37.025366163994704</v>
      </c>
      <c r="E758" s="207">
        <v>-17</v>
      </c>
      <c r="F758" s="208">
        <v>6.0106150148833848</v>
      </c>
      <c r="H758" s="199"/>
      <c r="I758" s="125"/>
    </row>
    <row r="759" spans="1:9">
      <c r="A759" s="216">
        <v>43497</v>
      </c>
      <c r="B759" s="194">
        <v>13</v>
      </c>
      <c r="C759" s="205">
        <v>11</v>
      </c>
      <c r="D759" s="206">
        <v>36.940134624887833</v>
      </c>
      <c r="E759" s="207">
        <v>-17</v>
      </c>
      <c r="F759" s="208">
        <v>5.2991101804806817</v>
      </c>
      <c r="H759" s="199"/>
      <c r="I759" s="125"/>
    </row>
    <row r="760" spans="1:9">
      <c r="A760" s="216">
        <v>43497</v>
      </c>
      <c r="B760" s="194">
        <v>14</v>
      </c>
      <c r="C760" s="205">
        <v>26</v>
      </c>
      <c r="D760" s="206">
        <v>36.855263115397747</v>
      </c>
      <c r="E760" s="207">
        <v>-17</v>
      </c>
      <c r="F760" s="208">
        <v>4.5870813222217777</v>
      </c>
      <c r="H760" s="199"/>
      <c r="I760" s="125"/>
    </row>
    <row r="761" spans="1:9">
      <c r="A761" s="216">
        <v>43497</v>
      </c>
      <c r="B761" s="194">
        <v>15</v>
      </c>
      <c r="C761" s="205">
        <v>41</v>
      </c>
      <c r="D761" s="206">
        <v>36.770731566933819</v>
      </c>
      <c r="E761" s="207">
        <v>-17</v>
      </c>
      <c r="F761" s="208">
        <v>3.8745289577448716</v>
      </c>
      <c r="H761" s="199"/>
      <c r="I761" s="125"/>
    </row>
    <row r="762" spans="1:9">
      <c r="A762" s="216">
        <v>43497</v>
      </c>
      <c r="B762" s="194">
        <v>16</v>
      </c>
      <c r="C762" s="205">
        <v>56</v>
      </c>
      <c r="D762" s="206">
        <v>36.686550058923046</v>
      </c>
      <c r="E762" s="207">
        <v>-17</v>
      </c>
      <c r="F762" s="208">
        <v>3.1614535811304734</v>
      </c>
      <c r="H762" s="199"/>
      <c r="I762" s="125"/>
    </row>
    <row r="763" spans="1:9">
      <c r="A763" s="216">
        <v>43497</v>
      </c>
      <c r="B763" s="194">
        <v>17</v>
      </c>
      <c r="C763" s="205">
        <v>71</v>
      </c>
      <c r="D763" s="206">
        <v>36.602728729687612</v>
      </c>
      <c r="E763" s="207">
        <v>-17</v>
      </c>
      <c r="F763" s="208">
        <v>2.447855686759226</v>
      </c>
      <c r="H763" s="199"/>
      <c r="I763" s="125"/>
    </row>
    <row r="764" spans="1:9">
      <c r="A764" s="216">
        <v>43497</v>
      </c>
      <c r="B764" s="194">
        <v>18</v>
      </c>
      <c r="C764" s="205">
        <v>86</v>
      </c>
      <c r="D764" s="206">
        <v>36.519247509164359</v>
      </c>
      <c r="E764" s="207">
        <v>-17</v>
      </c>
      <c r="F764" s="208">
        <v>1.7337357931880604</v>
      </c>
      <c r="H764" s="199"/>
      <c r="I764" s="125"/>
    </row>
    <row r="765" spans="1:9">
      <c r="A765" s="216">
        <v>43497</v>
      </c>
      <c r="B765" s="194">
        <v>19</v>
      </c>
      <c r="C765" s="205">
        <v>101</v>
      </c>
      <c r="D765" s="206">
        <v>36.436116474832829</v>
      </c>
      <c r="E765" s="207">
        <v>-17</v>
      </c>
      <c r="F765" s="208">
        <v>1.0190944033665517</v>
      </c>
      <c r="H765" s="199"/>
      <c r="I765" s="125"/>
    </row>
    <row r="766" spans="1:9">
      <c r="A766" s="216">
        <v>43497</v>
      </c>
      <c r="B766" s="194">
        <v>20</v>
      </c>
      <c r="C766" s="205">
        <v>116</v>
      </c>
      <c r="D766" s="206">
        <v>36.353345782362396</v>
      </c>
      <c r="E766" s="207">
        <v>-17</v>
      </c>
      <c r="F766" s="208">
        <v>0.30393199648834468</v>
      </c>
      <c r="H766" s="199"/>
      <c r="I766" s="125"/>
    </row>
    <row r="767" spans="1:9">
      <c r="A767" s="216">
        <v>43497</v>
      </c>
      <c r="B767" s="194">
        <v>21</v>
      </c>
      <c r="C767" s="205">
        <v>131</v>
      </c>
      <c r="D767" s="206">
        <v>36.270915300559068</v>
      </c>
      <c r="E767" s="207">
        <v>-16</v>
      </c>
      <c r="F767" s="208">
        <v>59.588249100129715</v>
      </c>
      <c r="H767" s="199"/>
      <c r="I767" s="125"/>
    </row>
    <row r="768" spans="1:9">
      <c r="A768" s="216">
        <v>43497</v>
      </c>
      <c r="B768" s="194">
        <v>22</v>
      </c>
      <c r="C768" s="205">
        <v>146</v>
      </c>
      <c r="D768" s="206">
        <v>36.188835203582812</v>
      </c>
      <c r="E768" s="207">
        <v>-16</v>
      </c>
      <c r="F768" s="208">
        <v>58.872046210066458</v>
      </c>
      <c r="H768" s="199"/>
      <c r="I768" s="125"/>
    </row>
    <row r="769" spans="1:9">
      <c r="A769" s="216">
        <v>43497</v>
      </c>
      <c r="B769" s="194">
        <v>23</v>
      </c>
      <c r="C769" s="205">
        <v>161</v>
      </c>
      <c r="D769" s="206">
        <v>36.107115546556656</v>
      </c>
      <c r="E769" s="207">
        <v>-16</v>
      </c>
      <c r="F769" s="208">
        <v>58.155323822362135</v>
      </c>
      <c r="H769" s="199"/>
      <c r="I769" s="125"/>
    </row>
    <row r="770" spans="1:9">
      <c r="A770" s="216">
        <v>43498</v>
      </c>
      <c r="B770" s="194">
        <v>0</v>
      </c>
      <c r="C770" s="205">
        <v>176</v>
      </c>
      <c r="D770" s="206">
        <v>36.025736236458101</v>
      </c>
      <c r="E770" s="207">
        <v>-16</v>
      </c>
      <c r="F770" s="208">
        <v>57.438082457458037</v>
      </c>
      <c r="H770" s="199"/>
      <c r="I770" s="125"/>
    </row>
    <row r="771" spans="1:9">
      <c r="A771" s="216">
        <v>43498</v>
      </c>
      <c r="B771" s="194">
        <v>1</v>
      </c>
      <c r="C771" s="205">
        <v>191</v>
      </c>
      <c r="D771" s="206">
        <v>35.944707404702854</v>
      </c>
      <c r="E771" s="207">
        <v>-16</v>
      </c>
      <c r="F771" s="208">
        <v>56.720322611987939</v>
      </c>
      <c r="H771" s="199"/>
      <c r="I771" s="125"/>
    </row>
    <row r="772" spans="1:9">
      <c r="A772" s="216">
        <v>43498</v>
      </c>
      <c r="B772" s="194">
        <v>2</v>
      </c>
      <c r="C772" s="205">
        <v>206</v>
      </c>
      <c r="D772" s="206">
        <v>35.864039184425565</v>
      </c>
      <c r="E772" s="207">
        <v>-16</v>
      </c>
      <c r="F772" s="208">
        <v>56.00204479094117</v>
      </c>
      <c r="H772" s="199"/>
      <c r="I772" s="125"/>
    </row>
    <row r="773" spans="1:9">
      <c r="A773" s="216">
        <v>43498</v>
      </c>
      <c r="B773" s="194">
        <v>3</v>
      </c>
      <c r="C773" s="205">
        <v>221</v>
      </c>
      <c r="D773" s="206">
        <v>35.783711439362378</v>
      </c>
      <c r="E773" s="207">
        <v>-16</v>
      </c>
      <c r="F773" s="208">
        <v>55.283249499509566</v>
      </c>
      <c r="H773" s="199"/>
      <c r="I773" s="125"/>
    </row>
    <row r="774" spans="1:9">
      <c r="A774" s="216">
        <v>43498</v>
      </c>
      <c r="B774" s="194">
        <v>4</v>
      </c>
      <c r="C774" s="205">
        <v>236</v>
      </c>
      <c r="D774" s="206">
        <v>35.70373430050779</v>
      </c>
      <c r="E774" s="207">
        <v>-16</v>
      </c>
      <c r="F774" s="208">
        <v>54.563937243244993</v>
      </c>
      <c r="H774" s="199"/>
      <c r="I774" s="125"/>
    </row>
    <row r="775" spans="1:9">
      <c r="A775" s="216">
        <v>43498</v>
      </c>
      <c r="B775" s="194">
        <v>5</v>
      </c>
      <c r="C775" s="205">
        <v>251</v>
      </c>
      <c r="D775" s="206">
        <v>35.624117898406098</v>
      </c>
      <c r="E775" s="207">
        <v>-16</v>
      </c>
      <c r="F775" s="208">
        <v>53.844108519912268</v>
      </c>
      <c r="H775" s="199"/>
      <c r="I775" s="125"/>
    </row>
    <row r="776" spans="1:9">
      <c r="A776" s="216">
        <v>43498</v>
      </c>
      <c r="B776" s="194">
        <v>6</v>
      </c>
      <c r="C776" s="205">
        <v>266</v>
      </c>
      <c r="D776" s="206">
        <v>35.544842095098375</v>
      </c>
      <c r="E776" s="207">
        <v>-16</v>
      </c>
      <c r="F776" s="208">
        <v>53.123763851660328</v>
      </c>
      <c r="H776" s="199"/>
      <c r="I776" s="125"/>
    </row>
    <row r="777" spans="1:9">
      <c r="A777" s="216">
        <v>43498</v>
      </c>
      <c r="B777" s="194">
        <v>7</v>
      </c>
      <c r="C777" s="205">
        <v>281</v>
      </c>
      <c r="D777" s="206">
        <v>35.465917039000487</v>
      </c>
      <c r="E777" s="207">
        <v>-16</v>
      </c>
      <c r="F777" s="208">
        <v>52.5</v>
      </c>
      <c r="H777" s="199"/>
      <c r="I777" s="125"/>
    </row>
    <row r="778" spans="1:9">
      <c r="A778" s="216">
        <v>43498</v>
      </c>
      <c r="B778" s="194">
        <v>8</v>
      </c>
      <c r="C778" s="205">
        <v>296</v>
      </c>
      <c r="D778" s="206">
        <v>35.387352798315987</v>
      </c>
      <c r="E778" s="207">
        <v>-16</v>
      </c>
      <c r="F778" s="208">
        <v>51.681528673949941</v>
      </c>
      <c r="H778" s="199"/>
      <c r="I778" s="125"/>
    </row>
    <row r="779" spans="1:9">
      <c r="A779" s="216">
        <v>43498</v>
      </c>
      <c r="B779" s="194">
        <v>9</v>
      </c>
      <c r="C779" s="205">
        <v>311</v>
      </c>
      <c r="D779" s="206">
        <v>35.309129293345904</v>
      </c>
      <c r="E779" s="207">
        <v>-16</v>
      </c>
      <c r="F779" s="208">
        <v>50.959639194137196</v>
      </c>
      <c r="H779" s="199"/>
      <c r="I779" s="125"/>
    </row>
    <row r="780" spans="1:9">
      <c r="A780" s="216">
        <v>43498</v>
      </c>
      <c r="B780" s="194">
        <v>10</v>
      </c>
      <c r="C780" s="205">
        <v>326</v>
      </c>
      <c r="D780" s="206">
        <v>35.231256650091609</v>
      </c>
      <c r="E780" s="207">
        <v>-16</v>
      </c>
      <c r="F780" s="208">
        <v>50.237235780349394</v>
      </c>
      <c r="H780" s="199"/>
      <c r="I780" s="125"/>
    </row>
    <row r="781" spans="1:9">
      <c r="A781" s="216">
        <v>43498</v>
      </c>
      <c r="B781" s="194">
        <v>11</v>
      </c>
      <c r="C781" s="205">
        <v>341</v>
      </c>
      <c r="D781" s="206">
        <v>35.153744935036002</v>
      </c>
      <c r="E781" s="207">
        <v>-16</v>
      </c>
      <c r="F781" s="208">
        <v>49.514318940066033</v>
      </c>
      <c r="H781" s="199"/>
      <c r="I781" s="125"/>
    </row>
    <row r="782" spans="1:9">
      <c r="A782" s="216">
        <v>43498</v>
      </c>
      <c r="B782" s="194">
        <v>12</v>
      </c>
      <c r="C782" s="205">
        <v>356</v>
      </c>
      <c r="D782" s="206">
        <v>35.076574085696848</v>
      </c>
      <c r="E782" s="207">
        <v>-16</v>
      </c>
      <c r="F782" s="208">
        <v>48.790889197093605</v>
      </c>
      <c r="H782" s="199"/>
      <c r="I782" s="125"/>
    </row>
    <row r="783" spans="1:9">
      <c r="A783" s="216">
        <v>43498</v>
      </c>
      <c r="B783" s="194">
        <v>13</v>
      </c>
      <c r="C783" s="205">
        <v>11</v>
      </c>
      <c r="D783" s="206">
        <v>34.999754206172611</v>
      </c>
      <c r="E783" s="207">
        <v>-16</v>
      </c>
      <c r="F783" s="208">
        <v>48.066947051356053</v>
      </c>
      <c r="H783" s="199"/>
      <c r="I783" s="125"/>
    </row>
    <row r="784" spans="1:9">
      <c r="A784" s="216">
        <v>43498</v>
      </c>
      <c r="B784" s="194">
        <v>14</v>
      </c>
      <c r="C784" s="205">
        <v>26</v>
      </c>
      <c r="D784" s="206">
        <v>34.923295322172407</v>
      </c>
      <c r="E784" s="207">
        <v>-16</v>
      </c>
      <c r="F784" s="208">
        <v>47.342493002997088</v>
      </c>
      <c r="H784" s="199"/>
      <c r="I784" s="125"/>
    </row>
    <row r="785" spans="1:9">
      <c r="A785" s="216">
        <v>43498</v>
      </c>
      <c r="B785" s="194">
        <v>15</v>
      </c>
      <c r="C785" s="205">
        <v>41</v>
      </c>
      <c r="D785" s="206">
        <v>34.847177407083336</v>
      </c>
      <c r="E785" s="207">
        <v>-16</v>
      </c>
      <c r="F785" s="208">
        <v>46.617527576679265</v>
      </c>
      <c r="H785" s="199"/>
      <c r="I785" s="125"/>
    </row>
    <row r="786" spans="1:9">
      <c r="A786" s="216">
        <v>43498</v>
      </c>
      <c r="B786" s="194">
        <v>16</v>
      </c>
      <c r="C786" s="205">
        <v>56</v>
      </c>
      <c r="D786" s="206">
        <v>34.771410583673088</v>
      </c>
      <c r="E786" s="207">
        <v>-16</v>
      </c>
      <c r="F786" s="208">
        <v>45.892051281182162</v>
      </c>
      <c r="H786" s="199"/>
      <c r="I786" s="125"/>
    </row>
    <row r="787" spans="1:9">
      <c r="A787" s="216">
        <v>43498</v>
      </c>
      <c r="B787" s="194">
        <v>17</v>
      </c>
      <c r="C787" s="205">
        <v>71</v>
      </c>
      <c r="D787" s="206">
        <v>34.696004855080673</v>
      </c>
      <c r="E787" s="207">
        <v>-16</v>
      </c>
      <c r="F787" s="208">
        <v>45.166064601236542</v>
      </c>
      <c r="H787" s="199"/>
      <c r="I787" s="125"/>
    </row>
    <row r="788" spans="1:9">
      <c r="A788" s="216">
        <v>43498</v>
      </c>
      <c r="B788" s="194">
        <v>18</v>
      </c>
      <c r="C788" s="205">
        <v>86</v>
      </c>
      <c r="D788" s="206">
        <v>34.620940212665801</v>
      </c>
      <c r="E788" s="207">
        <v>-16</v>
      </c>
      <c r="F788" s="208">
        <v>44.439568070386386</v>
      </c>
      <c r="H788" s="199"/>
      <c r="I788" s="125"/>
    </row>
    <row r="789" spans="1:9">
      <c r="A789" s="216">
        <v>43498</v>
      </c>
      <c r="B789" s="194">
        <v>19</v>
      </c>
      <c r="C789" s="205">
        <v>101</v>
      </c>
      <c r="D789" s="206">
        <v>34.54622671747444</v>
      </c>
      <c r="E789" s="207">
        <v>-16</v>
      </c>
      <c r="F789" s="208">
        <v>43.712562190084654</v>
      </c>
      <c r="H789" s="199"/>
      <c r="I789" s="125"/>
    </row>
    <row r="790" spans="1:9">
      <c r="A790" s="216">
        <v>43498</v>
      </c>
      <c r="B790" s="194">
        <v>20</v>
      </c>
      <c r="C790" s="205">
        <v>116</v>
      </c>
      <c r="D790" s="206">
        <v>34.471874429929699</v>
      </c>
      <c r="E790" s="207">
        <v>-16</v>
      </c>
      <c r="F790" s="208">
        <v>42.985047461922008</v>
      </c>
      <c r="H790" s="199"/>
      <c r="I790" s="125"/>
    </row>
    <row r="791" spans="1:9">
      <c r="A791" s="216">
        <v>43498</v>
      </c>
      <c r="B791" s="194">
        <v>21</v>
      </c>
      <c r="C791" s="205">
        <v>131</v>
      </c>
      <c r="D791" s="206">
        <v>34.397863318905593</v>
      </c>
      <c r="E791" s="207">
        <v>-16</v>
      </c>
      <c r="F791" s="208">
        <v>42.257024412237953</v>
      </c>
      <c r="H791" s="199"/>
      <c r="I791" s="125"/>
    </row>
    <row r="792" spans="1:9">
      <c r="A792" s="216">
        <v>43498</v>
      </c>
      <c r="B792" s="194">
        <v>22</v>
      </c>
      <c r="C792" s="205">
        <v>146</v>
      </c>
      <c r="D792" s="206">
        <v>34.324203424562825</v>
      </c>
      <c r="E792" s="207">
        <v>-16</v>
      </c>
      <c r="F792" s="208">
        <v>41.528493543148386</v>
      </c>
      <c r="H792" s="199"/>
      <c r="I792" s="125"/>
    </row>
    <row r="793" spans="1:9">
      <c r="A793" s="216">
        <v>43498</v>
      </c>
      <c r="B793" s="194">
        <v>23</v>
      </c>
      <c r="C793" s="205">
        <v>161</v>
      </c>
      <c r="D793" s="206">
        <v>34.250904862609559</v>
      </c>
      <c r="E793" s="207">
        <v>-16</v>
      </c>
      <c r="F793" s="208">
        <v>40.799455365197232</v>
      </c>
      <c r="H793" s="199"/>
      <c r="I793" s="125"/>
    </row>
    <row r="794" spans="1:9">
      <c r="A794" s="216">
        <v>43499</v>
      </c>
      <c r="B794" s="194">
        <v>0</v>
      </c>
      <c r="C794" s="205">
        <v>176</v>
      </c>
      <c r="D794" s="206">
        <v>34.177947542229958</v>
      </c>
      <c r="E794" s="207">
        <v>-16</v>
      </c>
      <c r="F794" s="208">
        <v>40.069910389097458</v>
      </c>
      <c r="H794" s="199"/>
      <c r="I794" s="125"/>
    </row>
    <row r="795" spans="1:9">
      <c r="A795" s="216">
        <v>43499</v>
      </c>
      <c r="B795" s="194">
        <v>1</v>
      </c>
      <c r="C795" s="205">
        <v>191</v>
      </c>
      <c r="D795" s="206">
        <v>34.105341558567943</v>
      </c>
      <c r="E795" s="207">
        <v>-16</v>
      </c>
      <c r="F795" s="208">
        <v>39.339859125867704</v>
      </c>
      <c r="H795" s="199"/>
      <c r="I795" s="125"/>
    </row>
    <row r="796" spans="1:9">
      <c r="A796" s="216">
        <v>43499</v>
      </c>
      <c r="B796" s="194">
        <v>2</v>
      </c>
      <c r="C796" s="205">
        <v>206</v>
      </c>
      <c r="D796" s="206">
        <v>34.033096928761779</v>
      </c>
      <c r="E796" s="207">
        <v>-16</v>
      </c>
      <c r="F796" s="208">
        <v>38.60930207858928</v>
      </c>
      <c r="H796" s="199"/>
      <c r="I796" s="125"/>
    </row>
    <row r="797" spans="1:9">
      <c r="A797" s="216">
        <v>43499</v>
      </c>
      <c r="B797" s="194">
        <v>3</v>
      </c>
      <c r="C797" s="205">
        <v>221</v>
      </c>
      <c r="D797" s="206">
        <v>33.961193656791693</v>
      </c>
      <c r="E797" s="207">
        <v>-16</v>
      </c>
      <c r="F797" s="208">
        <v>37.878239775108753</v>
      </c>
      <c r="H797" s="199"/>
      <c r="I797" s="125"/>
    </row>
    <row r="798" spans="1:9">
      <c r="A798" s="216">
        <v>43499</v>
      </c>
      <c r="B798" s="194">
        <v>4</v>
      </c>
      <c r="C798" s="205">
        <v>236</v>
      </c>
      <c r="D798" s="206">
        <v>33.889641737606553</v>
      </c>
      <c r="E798" s="207">
        <v>-16</v>
      </c>
      <c r="F798" s="208">
        <v>37.146672718898159</v>
      </c>
      <c r="H798" s="199"/>
      <c r="I798" s="125"/>
    </row>
    <row r="799" spans="1:9">
      <c r="A799" s="216">
        <v>43499</v>
      </c>
      <c r="B799" s="194">
        <v>5</v>
      </c>
      <c r="C799" s="205">
        <v>251</v>
      </c>
      <c r="D799" s="206">
        <v>33.818451323523959</v>
      </c>
      <c r="E799" s="207">
        <v>-16</v>
      </c>
      <c r="F799" s="208">
        <v>36.414601413736278</v>
      </c>
      <c r="H799" s="199"/>
      <c r="I799" s="125"/>
    </row>
    <row r="800" spans="1:9">
      <c r="A800" s="216">
        <v>43499</v>
      </c>
      <c r="B800" s="194">
        <v>6</v>
      </c>
      <c r="C800" s="205">
        <v>266</v>
      </c>
      <c r="D800" s="206">
        <v>33.747602259054474</v>
      </c>
      <c r="E800" s="207">
        <v>-16</v>
      </c>
      <c r="F800" s="208">
        <v>35.68202639639118</v>
      </c>
      <c r="H800" s="199"/>
      <c r="I800" s="125"/>
    </row>
    <row r="801" spans="1:9">
      <c r="A801" s="216">
        <v>43499</v>
      </c>
      <c r="B801" s="194">
        <v>7</v>
      </c>
      <c r="C801" s="205">
        <v>281</v>
      </c>
      <c r="D801" s="206">
        <v>33.677104654688037</v>
      </c>
      <c r="E801" s="207">
        <v>-16</v>
      </c>
      <c r="F801" s="208">
        <v>35</v>
      </c>
      <c r="H801" s="199"/>
      <c r="I801" s="125"/>
    </row>
    <row r="802" spans="1:9">
      <c r="A802" s="216">
        <v>43499</v>
      </c>
      <c r="B802" s="194">
        <v>8</v>
      </c>
      <c r="C802" s="205">
        <v>296</v>
      </c>
      <c r="D802" s="206">
        <v>33.60696862110558</v>
      </c>
      <c r="E802" s="207">
        <v>-16</v>
      </c>
      <c r="F802" s="208">
        <v>34.215367201289197</v>
      </c>
      <c r="H802" s="199"/>
      <c r="I802" s="125"/>
    </row>
    <row r="803" spans="1:9">
      <c r="A803" s="216">
        <v>43499</v>
      </c>
      <c r="B803" s="194">
        <v>9</v>
      </c>
      <c r="C803" s="205">
        <v>311</v>
      </c>
      <c r="D803" s="206">
        <v>33.537174000754248</v>
      </c>
      <c r="E803" s="207">
        <v>-16</v>
      </c>
      <c r="F803" s="208">
        <v>33.481284065374766</v>
      </c>
      <c r="H803" s="199"/>
      <c r="I803" s="125"/>
    </row>
    <row r="804" spans="1:9">
      <c r="A804" s="216">
        <v>43499</v>
      </c>
      <c r="B804" s="194">
        <v>10</v>
      </c>
      <c r="C804" s="205">
        <v>326</v>
      </c>
      <c r="D804" s="206">
        <v>33.467730902152653</v>
      </c>
      <c r="E804" s="207">
        <v>-16</v>
      </c>
      <c r="F804" s="208">
        <v>32.746699251856981</v>
      </c>
      <c r="H804" s="199"/>
      <c r="I804" s="125"/>
    </row>
    <row r="805" spans="1:9">
      <c r="A805" s="216">
        <v>43499</v>
      </c>
      <c r="B805" s="194">
        <v>11</v>
      </c>
      <c r="C805" s="205">
        <v>341</v>
      </c>
      <c r="D805" s="206">
        <v>33.398649432728007</v>
      </c>
      <c r="E805" s="207">
        <v>-16</v>
      </c>
      <c r="F805" s="208">
        <v>32.011613265824721</v>
      </c>
      <c r="H805" s="199"/>
      <c r="I805" s="125"/>
    </row>
    <row r="806" spans="1:9">
      <c r="A806" s="216">
        <v>43499</v>
      </c>
      <c r="B806" s="194">
        <v>12</v>
      </c>
      <c r="C806" s="205">
        <v>356</v>
      </c>
      <c r="D806" s="206">
        <v>33.329909433607554</v>
      </c>
      <c r="E806" s="207">
        <v>-16</v>
      </c>
      <c r="F806" s="208">
        <v>31.276026637193937</v>
      </c>
      <c r="H806" s="199"/>
      <c r="I806" s="125"/>
    </row>
    <row r="807" spans="1:9">
      <c r="A807" s="216">
        <v>43499</v>
      </c>
      <c r="B807" s="194">
        <v>13</v>
      </c>
      <c r="C807" s="205">
        <v>11</v>
      </c>
      <c r="D807" s="206">
        <v>33.261521010291517</v>
      </c>
      <c r="E807" s="207">
        <v>-16</v>
      </c>
      <c r="F807" s="208">
        <v>30.53993987974394</v>
      </c>
      <c r="H807" s="199"/>
      <c r="I807" s="125"/>
    </row>
    <row r="808" spans="1:9">
      <c r="A808" s="216">
        <v>43499</v>
      </c>
      <c r="B808" s="194">
        <v>14</v>
      </c>
      <c r="C808" s="205">
        <v>26</v>
      </c>
      <c r="D808" s="206">
        <v>33.193494288337888</v>
      </c>
      <c r="E808" s="207">
        <v>-16</v>
      </c>
      <c r="F808" s="208">
        <v>29.803353482749699</v>
      </c>
      <c r="H808" s="199"/>
      <c r="I808" s="125"/>
    </row>
    <row r="809" spans="1:9">
      <c r="A809" s="216">
        <v>43499</v>
      </c>
      <c r="B809" s="194">
        <v>15</v>
      </c>
      <c r="C809" s="205">
        <v>41</v>
      </c>
      <c r="D809" s="206">
        <v>33.125809066295915</v>
      </c>
      <c r="E809" s="207">
        <v>-16</v>
      </c>
      <c r="F809" s="208">
        <v>29.066267985001986</v>
      </c>
      <c r="H809" s="199"/>
      <c r="I809" s="125"/>
    </row>
    <row r="810" spans="1:9">
      <c r="A810" s="216">
        <v>43499</v>
      </c>
      <c r="B810" s="194">
        <v>16</v>
      </c>
      <c r="C810" s="205">
        <v>56</v>
      </c>
      <c r="D810" s="206">
        <v>33.058475506620368</v>
      </c>
      <c r="E810" s="207">
        <v>-16</v>
      </c>
      <c r="F810" s="208">
        <v>28.328683892674036</v>
      </c>
      <c r="H810" s="199"/>
      <c r="I810" s="125"/>
    </row>
    <row r="811" spans="1:9">
      <c r="A811" s="216">
        <v>43499</v>
      </c>
      <c r="B811" s="194">
        <v>17</v>
      </c>
      <c r="C811" s="205">
        <v>71</v>
      </c>
      <c r="D811" s="206">
        <v>32.991503595233098</v>
      </c>
      <c r="E811" s="207">
        <v>-16</v>
      </c>
      <c r="F811" s="208">
        <v>27.590601712061229</v>
      </c>
      <c r="H811" s="199"/>
      <c r="I811" s="125"/>
    </row>
    <row r="812" spans="1:9">
      <c r="A812" s="216">
        <v>43499</v>
      </c>
      <c r="B812" s="194">
        <v>18</v>
      </c>
      <c r="C812" s="205">
        <v>86</v>
      </c>
      <c r="D812" s="206">
        <v>32.924873285554668</v>
      </c>
      <c r="E812" s="207">
        <v>-16</v>
      </c>
      <c r="F812" s="208">
        <v>26.852021974444824</v>
      </c>
      <c r="H812" s="199"/>
      <c r="I812" s="125"/>
    </row>
    <row r="813" spans="1:9">
      <c r="A813" s="216">
        <v>43499</v>
      </c>
      <c r="B813" s="194">
        <v>19</v>
      </c>
      <c r="C813" s="205">
        <v>101</v>
      </c>
      <c r="D813" s="206">
        <v>32.858594678825455</v>
      </c>
      <c r="E813" s="207">
        <v>-16</v>
      </c>
      <c r="F813" s="208">
        <v>26.112945186585961</v>
      </c>
      <c r="H813" s="199"/>
      <c r="I813" s="125"/>
    </row>
    <row r="814" spans="1:9">
      <c r="A814" s="216">
        <v>43499</v>
      </c>
      <c r="B814" s="194">
        <v>20</v>
      </c>
      <c r="C814" s="205">
        <v>116</v>
      </c>
      <c r="D814" s="206">
        <v>32.792677758161233</v>
      </c>
      <c r="E814" s="207">
        <v>-16</v>
      </c>
      <c r="F814" s="208">
        <v>25.373371863661447</v>
      </c>
      <c r="H814" s="199"/>
      <c r="I814" s="125"/>
    </row>
    <row r="815" spans="1:9">
      <c r="A815" s="216">
        <v>43499</v>
      </c>
      <c r="B815" s="194">
        <v>21</v>
      </c>
      <c r="C815" s="205">
        <v>131</v>
      </c>
      <c r="D815" s="206">
        <v>32.727102475354855</v>
      </c>
      <c r="E815" s="207">
        <v>-16</v>
      </c>
      <c r="F815" s="208">
        <v>24.633302520991336</v>
      </c>
      <c r="H815" s="199"/>
      <c r="I815" s="125"/>
    </row>
    <row r="816" spans="1:9">
      <c r="A816" s="216">
        <v>43499</v>
      </c>
      <c r="B816" s="194">
        <v>22</v>
      </c>
      <c r="C816" s="205">
        <v>146</v>
      </c>
      <c r="D816" s="206">
        <v>32.66187892884318</v>
      </c>
      <c r="E816" s="207">
        <v>-16</v>
      </c>
      <c r="F816" s="208">
        <v>23.892737674207538</v>
      </c>
      <c r="H816" s="199"/>
      <c r="I816" s="125"/>
    </row>
    <row r="817" spans="1:9">
      <c r="A817" s="216">
        <v>43499</v>
      </c>
      <c r="B817" s="194">
        <v>23</v>
      </c>
      <c r="C817" s="205">
        <v>161</v>
      </c>
      <c r="D817" s="206">
        <v>32.597017099323011</v>
      </c>
      <c r="E817" s="207">
        <v>-16</v>
      </c>
      <c r="F817" s="208">
        <v>23.151677830742656</v>
      </c>
      <c r="H817" s="199"/>
      <c r="I817" s="125"/>
    </row>
    <row r="818" spans="1:9">
      <c r="A818" s="216">
        <v>43500</v>
      </c>
      <c r="B818" s="194">
        <v>0</v>
      </c>
      <c r="C818" s="205">
        <v>176</v>
      </c>
      <c r="D818" s="206">
        <v>32.532496936119628</v>
      </c>
      <c r="E818" s="207">
        <v>-16</v>
      </c>
      <c r="F818" s="208">
        <v>22.410123523187409</v>
      </c>
      <c r="H818" s="199"/>
      <c r="I818" s="125"/>
    </row>
    <row r="819" spans="1:9">
      <c r="A819" s="216">
        <v>43500</v>
      </c>
      <c r="B819" s="194">
        <v>1</v>
      </c>
      <c r="C819" s="205">
        <v>191</v>
      </c>
      <c r="D819" s="206">
        <v>32.468328535690034</v>
      </c>
      <c r="E819" s="207">
        <v>-16</v>
      </c>
      <c r="F819" s="208">
        <v>21.668075259342956</v>
      </c>
      <c r="H819" s="199"/>
      <c r="I819" s="125"/>
    </row>
    <row r="820" spans="1:9">
      <c r="A820" s="216">
        <v>43500</v>
      </c>
      <c r="B820" s="194">
        <v>2</v>
      </c>
      <c r="C820" s="205">
        <v>206</v>
      </c>
      <c r="D820" s="206">
        <v>32.40452187684582</v>
      </c>
      <c r="E820" s="207">
        <v>-16</v>
      </c>
      <c r="F820" s="208">
        <v>20.925533547252826</v>
      </c>
      <c r="H820" s="199"/>
      <c r="I820" s="125"/>
    </row>
    <row r="821" spans="1:9">
      <c r="A821" s="216">
        <v>43500</v>
      </c>
      <c r="B821" s="194">
        <v>3</v>
      </c>
      <c r="C821" s="205">
        <v>221</v>
      </c>
      <c r="D821" s="206">
        <v>32.341056905917753</v>
      </c>
      <c r="E821" s="207">
        <v>-16</v>
      </c>
      <c r="F821" s="208">
        <v>20.182498928384902</v>
      </c>
      <c r="H821" s="199"/>
      <c r="I821" s="125"/>
    </row>
    <row r="822" spans="1:9">
      <c r="A822" s="216">
        <v>43500</v>
      </c>
      <c r="B822" s="194">
        <v>4</v>
      </c>
      <c r="C822" s="205">
        <v>236</v>
      </c>
      <c r="D822" s="206">
        <v>32.27794373650795</v>
      </c>
      <c r="E822" s="207">
        <v>-16</v>
      </c>
      <c r="F822" s="208">
        <v>19.438971894450603</v>
      </c>
      <c r="H822" s="199"/>
      <c r="I822" s="125"/>
    </row>
    <row r="823" spans="1:9">
      <c r="A823" s="216">
        <v>43500</v>
      </c>
      <c r="B823" s="194">
        <v>5</v>
      </c>
      <c r="C823" s="205">
        <v>251</v>
      </c>
      <c r="D823" s="206">
        <v>32.215192306541667</v>
      </c>
      <c r="E823" s="207">
        <v>-16</v>
      </c>
      <c r="F823" s="208">
        <v>18.694952962382345</v>
      </c>
      <c r="H823" s="199"/>
      <c r="I823" s="125"/>
    </row>
    <row r="824" spans="1:9">
      <c r="A824" s="216">
        <v>43500</v>
      </c>
      <c r="B824" s="194">
        <v>6</v>
      </c>
      <c r="C824" s="205">
        <v>266</v>
      </c>
      <c r="D824" s="206">
        <v>32.15278261805679</v>
      </c>
      <c r="E824" s="207">
        <v>-16</v>
      </c>
      <c r="F824" s="208">
        <v>17.950442665825364</v>
      </c>
      <c r="H824" s="199"/>
      <c r="I824" s="125"/>
    </row>
    <row r="825" spans="1:9">
      <c r="A825" s="216">
        <v>43500</v>
      </c>
      <c r="B825" s="194">
        <v>7</v>
      </c>
      <c r="C825" s="205">
        <v>281</v>
      </c>
      <c r="D825" s="206">
        <v>32.090724645859154</v>
      </c>
      <c r="E825" s="207">
        <v>-16</v>
      </c>
      <c r="F825" s="208">
        <v>17.3</v>
      </c>
      <c r="H825" s="199"/>
      <c r="I825" s="125"/>
    </row>
    <row r="826" spans="1:9">
      <c r="A826" s="216">
        <v>43500</v>
      </c>
      <c r="B826" s="194">
        <v>8</v>
      </c>
      <c r="C826" s="205">
        <v>296</v>
      </c>
      <c r="D826" s="206">
        <v>32.029028481387058</v>
      </c>
      <c r="E826" s="207">
        <v>-16</v>
      </c>
      <c r="F826" s="208">
        <v>16.459950015107481</v>
      </c>
      <c r="H826" s="199"/>
      <c r="I826" s="125"/>
    </row>
    <row r="827" spans="1:9">
      <c r="A827" s="216">
        <v>43500</v>
      </c>
      <c r="B827" s="194">
        <v>9</v>
      </c>
      <c r="C827" s="205">
        <v>311</v>
      </c>
      <c r="D827" s="206">
        <v>31.967674066046357</v>
      </c>
      <c r="E827" s="207">
        <v>-16</v>
      </c>
      <c r="F827" s="208">
        <v>15.713968704223831</v>
      </c>
      <c r="H827" s="199"/>
      <c r="I827" s="125"/>
    </row>
    <row r="828" spans="1:9">
      <c r="A828" s="216">
        <v>43500</v>
      </c>
      <c r="B828" s="194">
        <v>10</v>
      </c>
      <c r="C828" s="205">
        <v>326</v>
      </c>
      <c r="D828" s="206">
        <v>31.906671372900064</v>
      </c>
      <c r="E828" s="207">
        <v>-16</v>
      </c>
      <c r="F828" s="208">
        <v>14.967498098844487</v>
      </c>
      <c r="H828" s="199"/>
      <c r="I828" s="125"/>
    </row>
    <row r="829" spans="1:9">
      <c r="A829" s="216">
        <v>43500</v>
      </c>
      <c r="B829" s="194">
        <v>11</v>
      </c>
      <c r="C829" s="205">
        <v>341</v>
      </c>
      <c r="D829" s="206">
        <v>31.846030489716668</v>
      </c>
      <c r="E829" s="207">
        <v>-16</v>
      </c>
      <c r="F829" s="208">
        <v>14.220538691812763</v>
      </c>
      <c r="H829" s="199"/>
      <c r="I829" s="125"/>
    </row>
    <row r="830" spans="1:9">
      <c r="A830" s="216">
        <v>43500</v>
      </c>
      <c r="B830" s="194">
        <v>12</v>
      </c>
      <c r="C830" s="205">
        <v>356</v>
      </c>
      <c r="D830" s="206">
        <v>31.785731357288114</v>
      </c>
      <c r="E830" s="207">
        <v>-16</v>
      </c>
      <c r="F830" s="208">
        <v>13.473091026272215</v>
      </c>
      <c r="H830" s="199"/>
      <c r="I830" s="125"/>
    </row>
    <row r="831" spans="1:9">
      <c r="A831" s="216">
        <v>43500</v>
      </c>
      <c r="B831" s="194">
        <v>13</v>
      </c>
      <c r="C831" s="205">
        <v>11</v>
      </c>
      <c r="D831" s="206">
        <v>31.725783944260684</v>
      </c>
      <c r="E831" s="207">
        <v>-16</v>
      </c>
      <c r="F831" s="208">
        <v>12.725155612039671</v>
      </c>
      <c r="H831" s="199"/>
      <c r="I831" s="125"/>
    </row>
    <row r="832" spans="1:9">
      <c r="A832" s="216">
        <v>43500</v>
      </c>
      <c r="B832" s="194">
        <v>14</v>
      </c>
      <c r="C832" s="205">
        <v>26</v>
      </c>
      <c r="D832" s="206">
        <v>31.666198338126605</v>
      </c>
      <c r="E832" s="207">
        <v>-16</v>
      </c>
      <c r="F832" s="208">
        <v>11.976732959176459</v>
      </c>
      <c r="H832" s="199"/>
      <c r="I832" s="125"/>
    </row>
    <row r="833" spans="1:9">
      <c r="A833" s="216">
        <v>43500</v>
      </c>
      <c r="B833" s="194">
        <v>15</v>
      </c>
      <c r="C833" s="205">
        <v>41</v>
      </c>
      <c r="D833" s="206">
        <v>31.60695447559192</v>
      </c>
      <c r="E833" s="207">
        <v>-16</v>
      </c>
      <c r="F833" s="208">
        <v>11.227823602938471</v>
      </c>
      <c r="H833" s="199"/>
      <c r="I833" s="125"/>
    </row>
    <row r="834" spans="1:9">
      <c r="A834" s="216">
        <v>43500</v>
      </c>
      <c r="B834" s="194">
        <v>16</v>
      </c>
      <c r="C834" s="205">
        <v>56</v>
      </c>
      <c r="D834" s="206">
        <v>31.548062324188919</v>
      </c>
      <c r="E834" s="207">
        <v>-16</v>
      </c>
      <c r="F834" s="208">
        <v>10.478428053688873</v>
      </c>
      <c r="H834" s="199"/>
      <c r="I834" s="125"/>
    </row>
    <row r="835" spans="1:9">
      <c r="A835" s="216">
        <v>43500</v>
      </c>
      <c r="B835" s="194">
        <v>17</v>
      </c>
      <c r="C835" s="205">
        <v>71</v>
      </c>
      <c r="D835" s="206">
        <v>31.489532027433711</v>
      </c>
      <c r="E835" s="207">
        <v>-16</v>
      </c>
      <c r="F835" s="208">
        <v>9.7285468301800648</v>
      </c>
      <c r="H835" s="199"/>
      <c r="I835" s="125"/>
    </row>
    <row r="836" spans="1:9">
      <c r="A836" s="216">
        <v>43500</v>
      </c>
      <c r="B836" s="194">
        <v>18</v>
      </c>
      <c r="C836" s="205">
        <v>86</v>
      </c>
      <c r="D836" s="206">
        <v>31.431343362590383</v>
      </c>
      <c r="E836" s="207">
        <v>-16</v>
      </c>
      <c r="F836" s="208">
        <v>8.9781804514935715</v>
      </c>
      <c r="H836" s="199"/>
      <c r="I836" s="125"/>
    </row>
    <row r="837" spans="1:9">
      <c r="A837" s="216">
        <v>43500</v>
      </c>
      <c r="B837" s="194">
        <v>19</v>
      </c>
      <c r="C837" s="205">
        <v>101</v>
      </c>
      <c r="D837" s="206">
        <v>31.373506432566671</v>
      </c>
      <c r="E837" s="207">
        <v>-16</v>
      </c>
      <c r="F837" s="208">
        <v>8.2273294367198702</v>
      </c>
      <c r="H837" s="199"/>
      <c r="I837" s="125"/>
    </row>
    <row r="838" spans="1:9">
      <c r="A838" s="216">
        <v>43500</v>
      </c>
      <c r="B838" s="194">
        <v>20</v>
      </c>
      <c r="C838" s="205">
        <v>116</v>
      </c>
      <c r="D838" s="206">
        <v>31.316031319228159</v>
      </c>
      <c r="E838" s="207">
        <v>-16</v>
      </c>
      <c r="F838" s="208">
        <v>7.4759942967531146</v>
      </c>
      <c r="H838" s="199"/>
      <c r="I838" s="125"/>
    </row>
    <row r="839" spans="1:9">
      <c r="A839" s="216">
        <v>43500</v>
      </c>
      <c r="B839" s="194">
        <v>21</v>
      </c>
      <c r="C839" s="205">
        <v>131</v>
      </c>
      <c r="D839" s="206">
        <v>31.258897837110453</v>
      </c>
      <c r="E839" s="207">
        <v>-16</v>
      </c>
      <c r="F839" s="208">
        <v>6.7241755678256965</v>
      </c>
      <c r="H839" s="199"/>
      <c r="I839" s="125"/>
    </row>
    <row r="840" spans="1:9">
      <c r="A840" s="216">
        <v>43500</v>
      </c>
      <c r="B840" s="194">
        <v>22</v>
      </c>
      <c r="C840" s="205">
        <v>146</v>
      </c>
      <c r="D840" s="206">
        <v>31.202116066829149</v>
      </c>
      <c r="E840" s="207">
        <v>-16</v>
      </c>
      <c r="F840" s="208">
        <v>5.9718737610809569</v>
      </c>
      <c r="H840" s="199"/>
      <c r="I840" s="125"/>
    </row>
    <row r="841" spans="1:9">
      <c r="A841" s="216">
        <v>43500</v>
      </c>
      <c r="B841" s="194">
        <v>23</v>
      </c>
      <c r="C841" s="205">
        <v>161</v>
      </c>
      <c r="D841" s="206">
        <v>31.145696088436239</v>
      </c>
      <c r="E841" s="207">
        <v>-16</v>
      </c>
      <c r="F841" s="208">
        <v>5.2190893877801159</v>
      </c>
      <c r="H841" s="199"/>
      <c r="I841" s="125"/>
    </row>
    <row r="842" spans="1:9">
      <c r="A842" s="216">
        <v>43501</v>
      </c>
      <c r="B842" s="194">
        <v>0</v>
      </c>
      <c r="C842" s="205">
        <v>176</v>
      </c>
      <c r="D842" s="206">
        <v>31.089617713700477</v>
      </c>
      <c r="E842" s="207">
        <v>-16</v>
      </c>
      <c r="F842" s="208">
        <v>4.465822993015891</v>
      </c>
      <c r="H842" s="199"/>
      <c r="I842" s="125"/>
    </row>
    <row r="843" spans="1:9">
      <c r="A843" s="216">
        <v>43501</v>
      </c>
      <c r="B843" s="194">
        <v>1</v>
      </c>
      <c r="C843" s="205">
        <v>191</v>
      </c>
      <c r="D843" s="206">
        <v>31.033891021127147</v>
      </c>
      <c r="E843" s="207">
        <v>-16</v>
      </c>
      <c r="F843" s="208">
        <v>3.7120750715449446</v>
      </c>
      <c r="H843" s="199"/>
      <c r="I843" s="125"/>
    </row>
    <row r="844" spans="1:9">
      <c r="A844" s="216">
        <v>43501</v>
      </c>
      <c r="B844" s="194">
        <v>2</v>
      </c>
      <c r="C844" s="205">
        <v>206</v>
      </c>
      <c r="D844" s="206">
        <v>30.978526088179592</v>
      </c>
      <c r="E844" s="207">
        <v>-16</v>
      </c>
      <c r="F844" s="208">
        <v>2.957846143362417</v>
      </c>
      <c r="H844" s="199"/>
      <c r="I844" s="125"/>
    </row>
    <row r="845" spans="1:9">
      <c r="A845" s="216">
        <v>43501</v>
      </c>
      <c r="B845" s="194">
        <v>3</v>
      </c>
      <c r="C845" s="205">
        <v>221</v>
      </c>
      <c r="D845" s="206">
        <v>30.923502724252785</v>
      </c>
      <c r="E845" s="207">
        <v>-16</v>
      </c>
      <c r="F845" s="208">
        <v>2.2031367455580408</v>
      </c>
      <c r="H845" s="199"/>
      <c r="I845" s="125"/>
    </row>
    <row r="846" spans="1:9">
      <c r="A846" s="216">
        <v>43501</v>
      </c>
      <c r="B846" s="194">
        <v>4</v>
      </c>
      <c r="C846" s="205">
        <v>236</v>
      </c>
      <c r="D846" s="206">
        <v>30.868831045486331</v>
      </c>
      <c r="E846" s="207">
        <v>-16</v>
      </c>
      <c r="F846" s="208">
        <v>1.4479473900988182</v>
      </c>
      <c r="H846" s="199"/>
      <c r="I846" s="125"/>
    </row>
    <row r="847" spans="1:9">
      <c r="A847" s="216">
        <v>43501</v>
      </c>
      <c r="B847" s="194">
        <v>5</v>
      </c>
      <c r="C847" s="205">
        <v>251</v>
      </c>
      <c r="D847" s="206">
        <v>30.814521008209113</v>
      </c>
      <c r="E847" s="207">
        <v>-16</v>
      </c>
      <c r="F847" s="208">
        <v>0.6922785889306482</v>
      </c>
      <c r="H847" s="199"/>
      <c r="I847" s="125"/>
    </row>
    <row r="848" spans="1:9">
      <c r="A848" s="216">
        <v>43501</v>
      </c>
      <c r="B848" s="194">
        <v>6</v>
      </c>
      <c r="C848" s="205">
        <v>266</v>
      </c>
      <c r="D848" s="206">
        <v>30.760552577448834</v>
      </c>
      <c r="E848" s="207">
        <v>-15</v>
      </c>
      <c r="F848" s="208">
        <v>59.936130879549019</v>
      </c>
      <c r="H848" s="199"/>
      <c r="I848" s="125"/>
    </row>
    <row r="849" spans="1:9">
      <c r="A849" s="216">
        <v>43501</v>
      </c>
      <c r="B849" s="194">
        <v>7</v>
      </c>
      <c r="C849" s="205">
        <v>281</v>
      </c>
      <c r="D849" s="206">
        <v>30.706935728243252</v>
      </c>
      <c r="E849" s="207">
        <v>-15</v>
      </c>
      <c r="F849" s="208">
        <v>59.3</v>
      </c>
      <c r="H849" s="199"/>
      <c r="I849" s="125"/>
    </row>
    <row r="850" spans="1:9">
      <c r="A850" s="216">
        <v>43501</v>
      </c>
      <c r="B850" s="194">
        <v>8</v>
      </c>
      <c r="C850" s="205">
        <v>296</v>
      </c>
      <c r="D850" s="206">
        <v>30.653680495090612</v>
      </c>
      <c r="E850" s="207">
        <v>-15</v>
      </c>
      <c r="F850" s="208">
        <v>58.422400793639397</v>
      </c>
      <c r="H850" s="199"/>
      <c r="I850" s="125"/>
    </row>
    <row r="851" spans="1:9">
      <c r="A851" s="216">
        <v>43501</v>
      </c>
      <c r="B851" s="194">
        <v>9</v>
      </c>
      <c r="C851" s="205">
        <v>311</v>
      </c>
      <c r="D851" s="206">
        <v>30.600766799894927</v>
      </c>
      <c r="E851" s="207">
        <v>-15</v>
      </c>
      <c r="F851" s="208">
        <v>57.664819458882022</v>
      </c>
      <c r="H851" s="199"/>
      <c r="I851" s="125"/>
    </row>
    <row r="852" spans="1:9">
      <c r="A852" s="216">
        <v>43501</v>
      </c>
      <c r="B852" s="194">
        <v>10</v>
      </c>
      <c r="C852" s="205">
        <v>326</v>
      </c>
      <c r="D852" s="206">
        <v>30.548204655718791</v>
      </c>
      <c r="E852" s="207">
        <v>-15</v>
      </c>
      <c r="F852" s="208">
        <v>56.906761290871763</v>
      </c>
      <c r="H852" s="199"/>
      <c r="I852" s="125"/>
    </row>
    <row r="853" spans="1:9">
      <c r="A853" s="216">
        <v>43501</v>
      </c>
      <c r="B853" s="194">
        <v>11</v>
      </c>
      <c r="C853" s="205">
        <v>341</v>
      </c>
      <c r="D853" s="206">
        <v>30.49600407406956</v>
      </c>
      <c r="E853" s="207">
        <v>-15</v>
      </c>
      <c r="F853" s="208">
        <v>56.148226802279595</v>
      </c>
      <c r="H853" s="199"/>
      <c r="I853" s="125"/>
    </row>
    <row r="854" spans="1:9">
      <c r="A854" s="216">
        <v>43501</v>
      </c>
      <c r="B854" s="194">
        <v>12</v>
      </c>
      <c r="C854" s="205">
        <v>356</v>
      </c>
      <c r="D854" s="206">
        <v>30.444144975105019</v>
      </c>
      <c r="E854" s="207">
        <v>-15</v>
      </c>
      <c r="F854" s="208">
        <v>55.389216531283338</v>
      </c>
      <c r="H854" s="199"/>
      <c r="I854" s="125"/>
    </row>
    <row r="855" spans="1:9">
      <c r="A855" s="216">
        <v>43501</v>
      </c>
      <c r="B855" s="194">
        <v>13</v>
      </c>
      <c r="C855" s="205">
        <v>11</v>
      </c>
      <c r="D855" s="206">
        <v>30.392637369172917</v>
      </c>
      <c r="E855" s="207">
        <v>-15</v>
      </c>
      <c r="F855" s="208">
        <v>54.629730990801448</v>
      </c>
      <c r="H855" s="199"/>
      <c r="I855" s="125"/>
    </row>
    <row r="856" spans="1:9">
      <c r="A856" s="216">
        <v>43501</v>
      </c>
      <c r="B856" s="194">
        <v>14</v>
      </c>
      <c r="C856" s="205">
        <v>26</v>
      </c>
      <c r="D856" s="206">
        <v>30.341491266126468</v>
      </c>
      <c r="E856" s="207">
        <v>-15</v>
      </c>
      <c r="F856" s="208">
        <v>53.869770702199062</v>
      </c>
      <c r="H856" s="199"/>
      <c r="I856" s="125"/>
    </row>
    <row r="857" spans="1:9">
      <c r="A857" s="216">
        <v>43501</v>
      </c>
      <c r="B857" s="194">
        <v>15</v>
      </c>
      <c r="C857" s="205">
        <v>41</v>
      </c>
      <c r="D857" s="206">
        <v>30.290686603173071</v>
      </c>
      <c r="E857" s="207">
        <v>-15</v>
      </c>
      <c r="F857" s="208">
        <v>53.109336187017178</v>
      </c>
      <c r="H857" s="199"/>
      <c r="I857" s="125"/>
    </row>
    <row r="858" spans="1:9">
      <c r="A858" s="216">
        <v>43501</v>
      </c>
      <c r="B858" s="194">
        <v>16</v>
      </c>
      <c r="C858" s="205">
        <v>56</v>
      </c>
      <c r="D858" s="206">
        <v>30.240233329622157</v>
      </c>
      <c r="E858" s="207">
        <v>-15</v>
      </c>
      <c r="F858" s="208">
        <v>52.348427966882163</v>
      </c>
      <c r="H858" s="199"/>
      <c r="I858" s="125"/>
    </row>
    <row r="859" spans="1:9">
      <c r="A859" s="216">
        <v>43501</v>
      </c>
      <c r="B859" s="194">
        <v>17</v>
      </c>
      <c r="C859" s="205">
        <v>71</v>
      </c>
      <c r="D859" s="206">
        <v>30.190141510799151</v>
      </c>
      <c r="E859" s="207">
        <v>-15</v>
      </c>
      <c r="F859" s="208">
        <v>51.587046554976475</v>
      </c>
      <c r="H859" s="199"/>
      <c r="I859" s="125"/>
    </row>
    <row r="860" spans="1:9">
      <c r="A860" s="216">
        <v>43501</v>
      </c>
      <c r="B860" s="194">
        <v>18</v>
      </c>
      <c r="C860" s="205">
        <v>86</v>
      </c>
      <c r="D860" s="206">
        <v>30.140391063488323</v>
      </c>
      <c r="E860" s="207">
        <v>-15</v>
      </c>
      <c r="F860" s="208">
        <v>50.825192490151956</v>
      </c>
      <c r="H860" s="199"/>
      <c r="I860" s="125"/>
    </row>
    <row r="861" spans="1:9">
      <c r="A861" s="216">
        <v>43501</v>
      </c>
      <c r="B861" s="194">
        <v>19</v>
      </c>
      <c r="C861" s="205">
        <v>101</v>
      </c>
      <c r="D861" s="206">
        <v>30.090991933542455</v>
      </c>
      <c r="E861" s="207">
        <v>-15</v>
      </c>
      <c r="F861" s="208">
        <v>50.06286628576234</v>
      </c>
      <c r="H861" s="199"/>
      <c r="I861" s="125"/>
    </row>
    <row r="862" spans="1:9">
      <c r="A862" s="216">
        <v>43501</v>
      </c>
      <c r="B862" s="194">
        <v>20</v>
      </c>
      <c r="C862" s="205">
        <v>116</v>
      </c>
      <c r="D862" s="206">
        <v>30.04195422476414</v>
      </c>
      <c r="E862" s="207">
        <v>-15</v>
      </c>
      <c r="F862" s="208">
        <v>49.300068455247263</v>
      </c>
      <c r="H862" s="199"/>
      <c r="I862" s="125"/>
    </row>
    <row r="863" spans="1:9">
      <c r="A863" s="216">
        <v>43501</v>
      </c>
      <c r="B863" s="194">
        <v>21</v>
      </c>
      <c r="C863" s="205">
        <v>131</v>
      </c>
      <c r="D863" s="206">
        <v>29.993257751241345</v>
      </c>
      <c r="E863" s="207">
        <v>-15</v>
      </c>
      <c r="F863" s="208">
        <v>48.536799546239919</v>
      </c>
      <c r="H863" s="199"/>
      <c r="I863" s="125"/>
    </row>
    <row r="864" spans="1:9">
      <c r="A864" s="216">
        <v>43501</v>
      </c>
      <c r="B864" s="194">
        <v>22</v>
      </c>
      <c r="C864" s="205">
        <v>146</v>
      </c>
      <c r="D864" s="206">
        <v>29.944912537349637</v>
      </c>
      <c r="E864" s="207">
        <v>-15</v>
      </c>
      <c r="F864" s="208">
        <v>47.773060055302992</v>
      </c>
      <c r="H864" s="199"/>
      <c r="I864" s="125"/>
    </row>
    <row r="865" spans="1:9">
      <c r="A865" s="216">
        <v>43501</v>
      </c>
      <c r="B865" s="194">
        <v>23</v>
      </c>
      <c r="C865" s="205">
        <v>161</v>
      </c>
      <c r="D865" s="206">
        <v>29.896928643318574</v>
      </c>
      <c r="E865" s="207">
        <v>-15</v>
      </c>
      <c r="F865" s="208">
        <v>47.008850504573481</v>
      </c>
      <c r="H865" s="199"/>
      <c r="I865" s="125"/>
    </row>
    <row r="866" spans="1:9">
      <c r="A866" s="216">
        <v>43502</v>
      </c>
      <c r="B866" s="194">
        <v>0</v>
      </c>
      <c r="C866" s="205">
        <v>176</v>
      </c>
      <c r="D866" s="206">
        <v>29.849285921455362</v>
      </c>
      <c r="E866" s="207">
        <v>-15</v>
      </c>
      <c r="F866" s="208">
        <v>46.244171433434325</v>
      </c>
      <c r="H866" s="199"/>
      <c r="I866" s="125"/>
    </row>
    <row r="867" spans="1:9">
      <c r="A867" s="216">
        <v>43502</v>
      </c>
      <c r="B867" s="194">
        <v>1</v>
      </c>
      <c r="C867" s="205">
        <v>191</v>
      </c>
      <c r="D867" s="206">
        <v>29.801994373959815</v>
      </c>
      <c r="E867" s="207">
        <v>-15</v>
      </c>
      <c r="F867" s="208">
        <v>45.479023355712584</v>
      </c>
      <c r="H867" s="199"/>
      <c r="I867" s="125"/>
    </row>
    <row r="868" spans="1:9">
      <c r="A868" s="216">
        <v>43502</v>
      </c>
      <c r="B868" s="194">
        <v>2</v>
      </c>
      <c r="C868" s="205">
        <v>206</v>
      </c>
      <c r="D868" s="206">
        <v>29.75506407845387</v>
      </c>
      <c r="E868" s="207">
        <v>-15</v>
      </c>
      <c r="F868" s="208">
        <v>44.713406785226155</v>
      </c>
      <c r="H868" s="199"/>
      <c r="I868" s="125"/>
    </row>
    <row r="869" spans="1:9">
      <c r="A869" s="216">
        <v>43502</v>
      </c>
      <c r="B869" s="194">
        <v>3</v>
      </c>
      <c r="C869" s="205">
        <v>221</v>
      </c>
      <c r="D869" s="206">
        <v>29.708474826815632</v>
      </c>
      <c r="E869" s="207">
        <v>-15</v>
      </c>
      <c r="F869" s="208">
        <v>43.947322261549822</v>
      </c>
      <c r="H869" s="199"/>
      <c r="I869" s="125"/>
    </row>
    <row r="870" spans="1:9">
      <c r="A870" s="216">
        <v>43502</v>
      </c>
      <c r="B870" s="194">
        <v>4</v>
      </c>
      <c r="C870" s="205">
        <v>236</v>
      </c>
      <c r="D870" s="206">
        <v>29.662236675966369</v>
      </c>
      <c r="E870" s="207">
        <v>-15</v>
      </c>
      <c r="F870" s="208">
        <v>43.180770298701958</v>
      </c>
      <c r="H870" s="199"/>
      <c r="I870" s="125"/>
    </row>
    <row r="871" spans="1:9">
      <c r="A871" s="216">
        <v>43502</v>
      </c>
      <c r="B871" s="194">
        <v>5</v>
      </c>
      <c r="C871" s="205">
        <v>251</v>
      </c>
      <c r="D871" s="206">
        <v>29.616359682632947</v>
      </c>
      <c r="E871" s="207">
        <v>-15</v>
      </c>
      <c r="F871" s="208">
        <v>42.413751419261665</v>
      </c>
      <c r="H871" s="199"/>
      <c r="I871" s="125"/>
    </row>
    <row r="872" spans="1:9">
      <c r="A872" s="216">
        <v>43502</v>
      </c>
      <c r="B872" s="194">
        <v>6</v>
      </c>
      <c r="C872" s="205">
        <v>266</v>
      </c>
      <c r="D872" s="206">
        <v>29.570823636440764</v>
      </c>
      <c r="E872" s="207">
        <v>-15</v>
      </c>
      <c r="F872" s="208">
        <v>41.646266145900448</v>
      </c>
      <c r="H872" s="199"/>
      <c r="I872" s="125"/>
    </row>
    <row r="873" spans="1:9">
      <c r="A873" s="216">
        <v>43502</v>
      </c>
      <c r="B873" s="194">
        <v>7</v>
      </c>
      <c r="C873" s="205">
        <v>281</v>
      </c>
      <c r="D873" s="206">
        <v>29.525638591921961</v>
      </c>
      <c r="E873" s="207">
        <v>-15</v>
      </c>
      <c r="F873" s="208">
        <v>41</v>
      </c>
      <c r="H873" s="199"/>
      <c r="I873" s="125"/>
    </row>
    <row r="874" spans="1:9">
      <c r="A874" s="216">
        <v>43502</v>
      </c>
      <c r="B874" s="194">
        <v>8</v>
      </c>
      <c r="C874" s="205">
        <v>296</v>
      </c>
      <c r="D874" s="206">
        <v>29.480814604430634</v>
      </c>
      <c r="E874" s="207">
        <v>-15</v>
      </c>
      <c r="F874" s="208">
        <v>40.109898499609073</v>
      </c>
      <c r="H874" s="199"/>
      <c r="I874" s="125"/>
    </row>
    <row r="875" spans="1:9">
      <c r="A875" s="216">
        <v>43502</v>
      </c>
      <c r="B875" s="194">
        <v>9</v>
      </c>
      <c r="C875" s="205">
        <v>311</v>
      </c>
      <c r="D875" s="206">
        <v>29.436331498866366</v>
      </c>
      <c r="E875" s="207">
        <v>-15</v>
      </c>
      <c r="F875" s="208">
        <v>39.341017180901545</v>
      </c>
      <c r="H875" s="199"/>
      <c r="I875" s="125"/>
    </row>
    <row r="876" spans="1:9">
      <c r="A876" s="216">
        <v>43502</v>
      </c>
      <c r="B876" s="194">
        <v>10</v>
      </c>
      <c r="C876" s="205">
        <v>326</v>
      </c>
      <c r="D876" s="206">
        <v>29.392199249953137</v>
      </c>
      <c r="E876" s="207">
        <v>-15</v>
      </c>
      <c r="F876" s="208">
        <v>38.571671559365086</v>
      </c>
      <c r="H876" s="199"/>
      <c r="I876" s="125"/>
    </row>
    <row r="877" spans="1:9">
      <c r="A877" s="216">
        <v>43502</v>
      </c>
      <c r="B877" s="194">
        <v>11</v>
      </c>
      <c r="C877" s="205">
        <v>341</v>
      </c>
      <c r="D877" s="206">
        <v>29.348427949743154</v>
      </c>
      <c r="E877" s="207">
        <v>-15</v>
      </c>
      <c r="F877" s="208">
        <v>37.801862149315859</v>
      </c>
      <c r="H877" s="199"/>
      <c r="I877" s="125"/>
    </row>
    <row r="878" spans="1:9">
      <c r="A878" s="216">
        <v>43502</v>
      </c>
      <c r="B878" s="194">
        <v>12</v>
      </c>
      <c r="C878" s="205">
        <v>356</v>
      </c>
      <c r="D878" s="206">
        <v>29.304997382423608</v>
      </c>
      <c r="E878" s="207">
        <v>-15</v>
      </c>
      <c r="F878" s="208">
        <v>37.031589499544211</v>
      </c>
      <c r="H878" s="199"/>
      <c r="I878" s="125"/>
    </row>
    <row r="879" spans="1:9">
      <c r="A879" s="216">
        <v>43502</v>
      </c>
      <c r="B879" s="194">
        <v>13</v>
      </c>
      <c r="C879" s="205">
        <v>11</v>
      </c>
      <c r="D879" s="206">
        <v>29.261917617908466</v>
      </c>
      <c r="E879" s="207">
        <v>-15</v>
      </c>
      <c r="F879" s="208">
        <v>36.26085410715735</v>
      </c>
      <c r="H879" s="199"/>
      <c r="I879" s="125"/>
    </row>
    <row r="880" spans="1:9">
      <c r="A880" s="216">
        <v>43502</v>
      </c>
      <c r="B880" s="194">
        <v>14</v>
      </c>
      <c r="C880" s="205">
        <v>26</v>
      </c>
      <c r="D880" s="206">
        <v>29.219198647882649</v>
      </c>
      <c r="E880" s="207">
        <v>-15</v>
      </c>
      <c r="F880" s="208">
        <v>35.489656495238613</v>
      </c>
      <c r="H880" s="199"/>
      <c r="I880" s="125"/>
    </row>
    <row r="881" spans="1:9">
      <c r="A881" s="216">
        <v>43502</v>
      </c>
      <c r="B881" s="194">
        <v>15</v>
      </c>
      <c r="C881" s="205">
        <v>41</v>
      </c>
      <c r="D881" s="206">
        <v>29.176820312321894</v>
      </c>
      <c r="E881" s="207">
        <v>-15</v>
      </c>
      <c r="F881" s="208">
        <v>34.717997203992894</v>
      </c>
      <c r="H881" s="199"/>
      <c r="I881" s="125"/>
    </row>
    <row r="882" spans="1:9">
      <c r="A882" s="216">
        <v>43502</v>
      </c>
      <c r="B882" s="194">
        <v>16</v>
      </c>
      <c r="C882" s="205">
        <v>56</v>
      </c>
      <c r="D882" s="206">
        <v>29.134792660971982</v>
      </c>
      <c r="E882" s="207">
        <v>-15</v>
      </c>
      <c r="F882" s="208">
        <v>33.945876747947068</v>
      </c>
      <c r="H882" s="199"/>
      <c r="I882" s="125"/>
    </row>
    <row r="883" spans="1:9">
      <c r="A883" s="216">
        <v>43502</v>
      </c>
      <c r="B883" s="194">
        <v>17</v>
      </c>
      <c r="C883" s="205">
        <v>71</v>
      </c>
      <c r="D883" s="206">
        <v>29.093125681627612</v>
      </c>
      <c r="E883" s="207">
        <v>-15</v>
      </c>
      <c r="F883" s="208">
        <v>33.173295641551057</v>
      </c>
      <c r="H883" s="199"/>
      <c r="I883" s="125"/>
    </row>
    <row r="884" spans="1:9">
      <c r="A884" s="216">
        <v>43502</v>
      </c>
      <c r="B884" s="194">
        <v>18</v>
      </c>
      <c r="C884" s="205">
        <v>86</v>
      </c>
      <c r="D884" s="206">
        <v>29.051799213352183</v>
      </c>
      <c r="E884" s="207">
        <v>-15</v>
      </c>
      <c r="F884" s="208">
        <v>32.40025442521727</v>
      </c>
      <c r="H884" s="199"/>
      <c r="I884" s="125"/>
    </row>
    <row r="885" spans="1:9">
      <c r="A885" s="216">
        <v>43502</v>
      </c>
      <c r="B885" s="194">
        <v>19</v>
      </c>
      <c r="C885" s="205">
        <v>101</v>
      </c>
      <c r="D885" s="206">
        <v>29.010823302075437</v>
      </c>
      <c r="E885" s="207">
        <v>-15</v>
      </c>
      <c r="F885" s="208">
        <v>31.626753622125285</v>
      </c>
      <c r="H885" s="199"/>
      <c r="I885" s="125"/>
    </row>
    <row r="886" spans="1:9">
      <c r="A886" s="216">
        <v>43502</v>
      </c>
      <c r="B886" s="194">
        <v>20</v>
      </c>
      <c r="C886" s="205">
        <v>116</v>
      </c>
      <c r="D886" s="206">
        <v>28.970207915591004</v>
      </c>
      <c r="E886" s="207">
        <v>-15</v>
      </c>
      <c r="F886" s="208">
        <v>30.852793729499126</v>
      </c>
      <c r="H886" s="199"/>
      <c r="I886" s="125"/>
    </row>
    <row r="887" spans="1:9">
      <c r="A887" s="216">
        <v>43502</v>
      </c>
      <c r="B887" s="194">
        <v>21</v>
      </c>
      <c r="C887" s="205">
        <v>131</v>
      </c>
      <c r="D887" s="206">
        <v>28.929932948240094</v>
      </c>
      <c r="E887" s="207">
        <v>-15</v>
      </c>
      <c r="F887" s="208">
        <v>30.078375296514963</v>
      </c>
      <c r="H887" s="199"/>
      <c r="I887" s="125"/>
    </row>
    <row r="888" spans="1:9">
      <c r="A888" s="216">
        <v>43502</v>
      </c>
      <c r="B888" s="194">
        <v>22</v>
      </c>
      <c r="C888" s="205">
        <v>146</v>
      </c>
      <c r="D888" s="206">
        <v>28.890008404766832</v>
      </c>
      <c r="E888" s="207">
        <v>-15</v>
      </c>
      <c r="F888" s="208">
        <v>29.303498837712993</v>
      </c>
      <c r="H888" s="199"/>
      <c r="I888" s="125"/>
    </row>
    <row r="889" spans="1:9">
      <c r="A889" s="216">
        <v>43502</v>
      </c>
      <c r="B889" s="194">
        <v>23</v>
      </c>
      <c r="C889" s="205">
        <v>161</v>
      </c>
      <c r="D889" s="206">
        <v>28.850444250347209</v>
      </c>
      <c r="E889" s="207">
        <v>-15</v>
      </c>
      <c r="F889" s="208">
        <v>28.52816486769715</v>
      </c>
      <c r="H889" s="199"/>
      <c r="I889" s="125"/>
    </row>
    <row r="890" spans="1:9">
      <c r="A890" s="216">
        <v>43503</v>
      </c>
      <c r="B890" s="194">
        <v>0</v>
      </c>
      <c r="C890" s="205">
        <v>176</v>
      </c>
      <c r="D890" s="206">
        <v>28.811220357825391</v>
      </c>
      <c r="E890" s="207">
        <v>-15</v>
      </c>
      <c r="F890" s="208">
        <v>27.752373927003049</v>
      </c>
      <c r="H890" s="199"/>
      <c r="I890" s="125"/>
    </row>
    <row r="891" spans="1:9">
      <c r="A891" s="216">
        <v>43503</v>
      </c>
      <c r="B891" s="194">
        <v>1</v>
      </c>
      <c r="C891" s="205">
        <v>191</v>
      </c>
      <c r="D891" s="206">
        <v>28.772346710439933</v>
      </c>
      <c r="E891" s="207">
        <v>-15</v>
      </c>
      <c r="F891" s="208">
        <v>26.976126530216078</v>
      </c>
      <c r="H891" s="199"/>
      <c r="I891" s="125"/>
    </row>
    <row r="892" spans="1:9">
      <c r="A892" s="216">
        <v>43503</v>
      </c>
      <c r="B892" s="194">
        <v>2</v>
      </c>
      <c r="C892" s="205">
        <v>206</v>
      </c>
      <c r="D892" s="206">
        <v>28.733833348713915</v>
      </c>
      <c r="E892" s="207">
        <v>-15</v>
      </c>
      <c r="F892" s="208">
        <v>26.199423200634655</v>
      </c>
      <c r="H892" s="199"/>
      <c r="I892" s="125"/>
    </row>
    <row r="893" spans="1:9">
      <c r="A893" s="216">
        <v>43503</v>
      </c>
      <c r="B893" s="194">
        <v>3</v>
      </c>
      <c r="C893" s="205">
        <v>221</v>
      </c>
      <c r="D893" s="206">
        <v>28.695660104235117</v>
      </c>
      <c r="E893" s="207">
        <v>-15</v>
      </c>
      <c r="F893" s="208">
        <v>25.422264461500816</v>
      </c>
      <c r="H893" s="199"/>
      <c r="I893" s="125"/>
    </row>
    <row r="894" spans="1:9">
      <c r="A894" s="216">
        <v>43503</v>
      </c>
      <c r="B894" s="194">
        <v>4</v>
      </c>
      <c r="C894" s="205">
        <v>236</v>
      </c>
      <c r="D894" s="206">
        <v>28.657836958756775</v>
      </c>
      <c r="E894" s="207">
        <v>-15</v>
      </c>
      <c r="F894" s="208">
        <v>24.64465083606374</v>
      </c>
      <c r="H894" s="199"/>
      <c r="I894" s="125"/>
    </row>
    <row r="895" spans="1:9">
      <c r="A895" s="216">
        <v>43503</v>
      </c>
      <c r="B895" s="194">
        <v>5</v>
      </c>
      <c r="C895" s="205">
        <v>251</v>
      </c>
      <c r="D895" s="206">
        <v>28.620373949415239</v>
      </c>
      <c r="E895" s="207">
        <v>-15</v>
      </c>
      <c r="F895" s="208">
        <v>23.866582838854349</v>
      </c>
      <c r="H895" s="199"/>
      <c r="I895" s="125"/>
    </row>
    <row r="896" spans="1:9">
      <c r="A896" s="216">
        <v>43503</v>
      </c>
      <c r="B896" s="194">
        <v>6</v>
      </c>
      <c r="C896" s="205">
        <v>266</v>
      </c>
      <c r="D896" s="206">
        <v>28.583250906978037</v>
      </c>
      <c r="E896" s="207">
        <v>-15</v>
      </c>
      <c r="F896" s="208">
        <v>23.088061010620784</v>
      </c>
      <c r="H896" s="199"/>
      <c r="I896" s="125"/>
    </row>
    <row r="897" spans="1:9">
      <c r="A897" s="216">
        <v>43503</v>
      </c>
      <c r="B897" s="194">
        <v>7</v>
      </c>
      <c r="C897" s="205">
        <v>281</v>
      </c>
      <c r="D897" s="206">
        <v>28.546477808399686</v>
      </c>
      <c r="E897" s="207">
        <v>-15</v>
      </c>
      <c r="F897" s="208">
        <v>22.4</v>
      </c>
      <c r="H897" s="199"/>
      <c r="I897" s="125"/>
    </row>
    <row r="898" spans="1:9">
      <c r="A898" s="216">
        <v>43503</v>
      </c>
      <c r="B898" s="194">
        <v>8</v>
      </c>
      <c r="C898" s="205">
        <v>296</v>
      </c>
      <c r="D898" s="206">
        <v>28.510064691474781</v>
      </c>
      <c r="E898" s="207">
        <v>-15</v>
      </c>
      <c r="F898" s="208">
        <v>21.529657919012877</v>
      </c>
      <c r="H898" s="199"/>
      <c r="I898" s="125"/>
    </row>
    <row r="899" spans="1:9">
      <c r="A899" s="216">
        <v>43503</v>
      </c>
      <c r="B899" s="194">
        <v>9</v>
      </c>
      <c r="C899" s="205">
        <v>311</v>
      </c>
      <c r="D899" s="206">
        <v>28.473991382896884</v>
      </c>
      <c r="E899" s="207">
        <v>-15</v>
      </c>
      <c r="F899" s="208">
        <v>20.749777719561138</v>
      </c>
      <c r="H899" s="199"/>
      <c r="I899" s="125"/>
    </row>
    <row r="900" spans="1:9">
      <c r="A900" s="216">
        <v>43503</v>
      </c>
      <c r="B900" s="194">
        <v>10</v>
      </c>
      <c r="C900" s="205">
        <v>326</v>
      </c>
      <c r="D900" s="206">
        <v>28.43826785770375</v>
      </c>
      <c r="E900" s="207">
        <v>-15</v>
      </c>
      <c r="F900" s="208">
        <v>19.969445764559843</v>
      </c>
      <c r="H900" s="199"/>
      <c r="I900" s="125"/>
    </row>
    <row r="901" spans="1:9">
      <c r="A901" s="216">
        <v>43503</v>
      </c>
      <c r="B901" s="194">
        <v>11</v>
      </c>
      <c r="C901" s="205">
        <v>341</v>
      </c>
      <c r="D901" s="206">
        <v>28.402904171266528</v>
      </c>
      <c r="E901" s="207">
        <v>-15</v>
      </c>
      <c r="F901" s="208">
        <v>19.188662577177809</v>
      </c>
      <c r="H901" s="199"/>
      <c r="I901" s="125"/>
    </row>
    <row r="902" spans="1:9">
      <c r="A902" s="216">
        <v>43503</v>
      </c>
      <c r="B902" s="194">
        <v>12</v>
      </c>
      <c r="C902" s="205">
        <v>356</v>
      </c>
      <c r="D902" s="206">
        <v>28.367880128007528</v>
      </c>
      <c r="E902" s="207">
        <v>-15</v>
      </c>
      <c r="F902" s="208">
        <v>18.407428698029946</v>
      </c>
      <c r="H902" s="199"/>
      <c r="I902" s="125"/>
    </row>
    <row r="903" spans="1:9">
      <c r="A903" s="216">
        <v>43503</v>
      </c>
      <c r="B903" s="194">
        <v>13</v>
      </c>
      <c r="C903" s="205">
        <v>11</v>
      </c>
      <c r="D903" s="206">
        <v>28.333205681883555</v>
      </c>
      <c r="E903" s="207">
        <v>-15</v>
      </c>
      <c r="F903" s="208">
        <v>17.625744641553496</v>
      </c>
      <c r="H903" s="199"/>
      <c r="I903" s="125"/>
    </row>
    <row r="904" spans="1:9">
      <c r="A904" s="216">
        <v>43503</v>
      </c>
      <c r="B904" s="194">
        <v>14</v>
      </c>
      <c r="C904" s="205">
        <v>26</v>
      </c>
      <c r="D904" s="206">
        <v>28.298890904663949</v>
      </c>
      <c r="E904" s="207">
        <v>-15</v>
      </c>
      <c r="F904" s="208">
        <v>16.84361092214381</v>
      </c>
      <c r="H904" s="199"/>
      <c r="I904" s="125"/>
    </row>
    <row r="905" spans="1:9">
      <c r="A905" s="216">
        <v>43503</v>
      </c>
      <c r="B905" s="194">
        <v>15</v>
      </c>
      <c r="C905" s="205">
        <v>41</v>
      </c>
      <c r="D905" s="206">
        <v>28.264915559159505</v>
      </c>
      <c r="E905" s="207">
        <v>-15</v>
      </c>
      <c r="F905" s="208">
        <v>16.061028080367841</v>
      </c>
      <c r="H905" s="199"/>
      <c r="I905" s="125"/>
    </row>
    <row r="906" spans="1:9">
      <c r="A906" s="216">
        <v>43503</v>
      </c>
      <c r="B906" s="194">
        <v>16</v>
      </c>
      <c r="C906" s="205">
        <v>56</v>
      </c>
      <c r="D906" s="206">
        <v>28.231289676545259</v>
      </c>
      <c r="E906" s="207">
        <v>-15</v>
      </c>
      <c r="F906" s="208">
        <v>15.277996639352835</v>
      </c>
      <c r="H906" s="199"/>
      <c r="I906" s="125"/>
    </row>
    <row r="907" spans="1:9">
      <c r="A907" s="216">
        <v>43503</v>
      </c>
      <c r="B907" s="194">
        <v>17</v>
      </c>
      <c r="C907" s="205">
        <v>71</v>
      </c>
      <c r="D907" s="206">
        <v>28.198023286047942</v>
      </c>
      <c r="E907" s="207">
        <v>-15</v>
      </c>
      <c r="F907" s="208">
        <v>14.494517095844479</v>
      </c>
      <c r="H907" s="199"/>
      <c r="I907" s="125"/>
    </row>
    <row r="908" spans="1:9">
      <c r="A908" s="216">
        <v>43503</v>
      </c>
      <c r="B908" s="194">
        <v>18</v>
      </c>
      <c r="C908" s="205">
        <v>86</v>
      </c>
      <c r="D908" s="206">
        <v>28.165096148953808</v>
      </c>
      <c r="E908" s="207">
        <v>-15</v>
      </c>
      <c r="F908" s="208">
        <v>13.710589999110709</v>
      </c>
      <c r="H908" s="199"/>
      <c r="I908" s="125"/>
    </row>
    <row r="909" spans="1:9">
      <c r="A909" s="216">
        <v>43503</v>
      </c>
      <c r="B909" s="194">
        <v>19</v>
      </c>
      <c r="C909" s="205">
        <v>101</v>
      </c>
      <c r="D909" s="206">
        <v>28.132518293948579</v>
      </c>
      <c r="E909" s="207">
        <v>-15</v>
      </c>
      <c r="F909" s="208">
        <v>12.926215863419728</v>
      </c>
      <c r="H909" s="199"/>
      <c r="I909" s="125"/>
    </row>
    <row r="910" spans="1:9">
      <c r="A910" s="216">
        <v>43503</v>
      </c>
      <c r="B910" s="194">
        <v>20</v>
      </c>
      <c r="C910" s="205">
        <v>116</v>
      </c>
      <c r="D910" s="206">
        <v>28.100299747408144</v>
      </c>
      <c r="E910" s="207">
        <v>-15</v>
      </c>
      <c r="F910" s="208">
        <v>12.141395202869418</v>
      </c>
      <c r="H910" s="199"/>
      <c r="I910" s="125"/>
    </row>
    <row r="911" spans="1:9">
      <c r="A911" s="216">
        <v>43503</v>
      </c>
      <c r="B911" s="194">
        <v>21</v>
      </c>
      <c r="C911" s="205">
        <v>131</v>
      </c>
      <c r="D911" s="206">
        <v>28.068420269017906</v>
      </c>
      <c r="E911" s="207">
        <v>-15</v>
      </c>
      <c r="F911" s="208">
        <v>11.356128557919725</v>
      </c>
      <c r="H911" s="199"/>
      <c r="I911" s="125"/>
    </row>
    <row r="912" spans="1:9">
      <c r="A912" s="216">
        <v>43503</v>
      </c>
      <c r="B912" s="194">
        <v>22</v>
      </c>
      <c r="C912" s="205">
        <v>146</v>
      </c>
      <c r="D912" s="206">
        <v>28.036889904043392</v>
      </c>
      <c r="E912" s="207">
        <v>-15</v>
      </c>
      <c r="F912" s="208">
        <v>10.570416442632506</v>
      </c>
      <c r="H912" s="199"/>
      <c r="I912" s="125"/>
    </row>
    <row r="913" spans="1:9">
      <c r="A913" s="216">
        <v>43503</v>
      </c>
      <c r="B913" s="194">
        <v>23</v>
      </c>
      <c r="C913" s="205">
        <v>161</v>
      </c>
      <c r="D913" s="206">
        <v>28.005718619101572</v>
      </c>
      <c r="E913" s="207">
        <v>-15</v>
      </c>
      <c r="F913" s="208">
        <v>9.7842593798325339</v>
      </c>
      <c r="H913" s="199"/>
      <c r="I913" s="125"/>
    </row>
    <row r="914" spans="1:9">
      <c r="A914" s="216">
        <v>43504</v>
      </c>
      <c r="B914" s="194">
        <v>0</v>
      </c>
      <c r="C914" s="205">
        <v>176</v>
      </c>
      <c r="D914" s="206">
        <v>27.974886228989817</v>
      </c>
      <c r="E914" s="207">
        <v>-15</v>
      </c>
      <c r="F914" s="208">
        <v>8.9976578922845718</v>
      </c>
      <c r="H914" s="199"/>
      <c r="I914" s="125"/>
    </row>
    <row r="915" spans="1:9">
      <c r="A915" s="216">
        <v>43504</v>
      </c>
      <c r="B915" s="194">
        <v>1</v>
      </c>
      <c r="C915" s="205">
        <v>191</v>
      </c>
      <c r="D915" s="206">
        <v>27.944402777019377</v>
      </c>
      <c r="E915" s="207">
        <v>-15</v>
      </c>
      <c r="F915" s="208">
        <v>8.2106125026222898</v>
      </c>
      <c r="H915" s="199"/>
      <c r="I915" s="125"/>
    </row>
    <row r="916" spans="1:9">
      <c r="A916" s="216">
        <v>43504</v>
      </c>
      <c r="B916" s="194">
        <v>2</v>
      </c>
      <c r="C916" s="205">
        <v>206</v>
      </c>
      <c r="D916" s="206">
        <v>27.914278188168851</v>
      </c>
      <c r="E916" s="207">
        <v>-15</v>
      </c>
      <c r="F916" s="208">
        <v>7.4231237247362714</v>
      </c>
      <c r="H916" s="199"/>
      <c r="I916" s="125"/>
    </row>
    <row r="917" spans="1:9">
      <c r="A917" s="216">
        <v>43504</v>
      </c>
      <c r="B917" s="194">
        <v>3</v>
      </c>
      <c r="C917" s="205">
        <v>221</v>
      </c>
      <c r="D917" s="206">
        <v>27.88449229528112</v>
      </c>
      <c r="E917" s="207">
        <v>-15</v>
      </c>
      <c r="F917" s="208">
        <v>6.6351920988402568</v>
      </c>
      <c r="H917" s="199"/>
      <c r="I917" s="125"/>
    </row>
    <row r="918" spans="1:9">
      <c r="A918" s="216">
        <v>43504</v>
      </c>
      <c r="B918" s="194">
        <v>4</v>
      </c>
      <c r="C918" s="205">
        <v>236</v>
      </c>
      <c r="D918" s="206">
        <v>27.855055118794212</v>
      </c>
      <c r="E918" s="207">
        <v>-15</v>
      </c>
      <c r="F918" s="208">
        <v>5.8468181386079365</v>
      </c>
      <c r="H918" s="199"/>
      <c r="I918" s="125"/>
    </row>
    <row r="919" spans="1:9">
      <c r="A919" s="216">
        <v>43504</v>
      </c>
      <c r="B919" s="194">
        <v>5</v>
      </c>
      <c r="C919" s="205">
        <v>251</v>
      </c>
      <c r="D919" s="206">
        <v>27.825976620879374</v>
      </c>
      <c r="E919" s="207">
        <v>-15</v>
      </c>
      <c r="F919" s="208">
        <v>5.058002357704261</v>
      </c>
      <c r="H919" s="199"/>
      <c r="I919" s="125"/>
    </row>
    <row r="920" spans="1:9">
      <c r="A920" s="216">
        <v>43504</v>
      </c>
      <c r="B920" s="194">
        <v>6</v>
      </c>
      <c r="C920" s="205">
        <v>266</v>
      </c>
      <c r="D920" s="206">
        <v>27.797236612282177</v>
      </c>
      <c r="E920" s="207">
        <v>-15</v>
      </c>
      <c r="F920" s="208">
        <v>4.2687453050331925</v>
      </c>
      <c r="H920" s="199"/>
      <c r="I920" s="125"/>
    </row>
    <row r="921" spans="1:9">
      <c r="A921" s="216">
        <v>43504</v>
      </c>
      <c r="B921" s="194">
        <v>7</v>
      </c>
      <c r="C921" s="205">
        <v>281</v>
      </c>
      <c r="D921" s="206">
        <v>27.768845112223062</v>
      </c>
      <c r="E921" s="207">
        <v>-15</v>
      </c>
      <c r="F921" s="208">
        <v>3.6</v>
      </c>
      <c r="H921" s="199"/>
      <c r="I921" s="125"/>
    </row>
    <row r="922" spans="1:9">
      <c r="A922" s="216">
        <v>43504</v>
      </c>
      <c r="B922" s="194">
        <v>8</v>
      </c>
      <c r="C922" s="205">
        <v>296</v>
      </c>
      <c r="D922" s="206">
        <v>27.740812079252919</v>
      </c>
      <c r="E922" s="207">
        <v>-15</v>
      </c>
      <c r="F922" s="208">
        <v>2.6889093942010334</v>
      </c>
      <c r="H922" s="199"/>
      <c r="I922" s="125"/>
    </row>
    <row r="923" spans="1:9">
      <c r="A923" s="216">
        <v>43504</v>
      </c>
      <c r="B923" s="194">
        <v>9</v>
      </c>
      <c r="C923" s="205">
        <v>311</v>
      </c>
      <c r="D923" s="206">
        <v>27.713117341988891</v>
      </c>
      <c r="E923" s="207">
        <v>-15</v>
      </c>
      <c r="F923" s="208">
        <v>1.8983315981767745</v>
      </c>
      <c r="H923" s="199"/>
      <c r="I923" s="125"/>
    </row>
    <row r="924" spans="1:9">
      <c r="A924" s="216">
        <v>43504</v>
      </c>
      <c r="B924" s="194">
        <v>10</v>
      </c>
      <c r="C924" s="205">
        <v>326</v>
      </c>
      <c r="D924" s="206">
        <v>27.685770857481202</v>
      </c>
      <c r="E924" s="207">
        <v>-15</v>
      </c>
      <c r="F924" s="208">
        <v>1.1073146016402902</v>
      </c>
      <c r="H924" s="199"/>
      <c r="I924" s="125"/>
    </row>
    <row r="925" spans="1:9">
      <c r="A925" s="216">
        <v>43504</v>
      </c>
      <c r="B925" s="194">
        <v>11</v>
      </c>
      <c r="C925" s="205">
        <v>341</v>
      </c>
      <c r="D925" s="206">
        <v>27.658782642083679</v>
      </c>
      <c r="E925" s="207">
        <v>-15</v>
      </c>
      <c r="F925" s="208">
        <v>0.31585891783095121</v>
      </c>
      <c r="H925" s="199"/>
      <c r="I925" s="125"/>
    </row>
    <row r="926" spans="1:9">
      <c r="A926" s="216">
        <v>43504</v>
      </c>
      <c r="B926" s="194">
        <v>12</v>
      </c>
      <c r="C926" s="205">
        <v>356</v>
      </c>
      <c r="D926" s="206">
        <v>27.632132501896649</v>
      </c>
      <c r="E926" s="207">
        <v>-14</v>
      </c>
      <c r="F926" s="208">
        <v>59.523965086407742</v>
      </c>
      <c r="H926" s="199"/>
      <c r="I926" s="125"/>
    </row>
    <row r="927" spans="1:9">
      <c r="A927" s="216">
        <v>43504</v>
      </c>
      <c r="B927" s="194">
        <v>13</v>
      </c>
      <c r="C927" s="205">
        <v>11</v>
      </c>
      <c r="D927" s="206">
        <v>27.60583039162384</v>
      </c>
      <c r="E927" s="207">
        <v>-14</v>
      </c>
      <c r="F927" s="208">
        <v>58.73163362928139</v>
      </c>
      <c r="H927" s="199"/>
      <c r="I927" s="125"/>
    </row>
    <row r="928" spans="1:9">
      <c r="A928" s="216">
        <v>43504</v>
      </c>
      <c r="B928" s="194">
        <v>14</v>
      </c>
      <c r="C928" s="205">
        <v>26</v>
      </c>
      <c r="D928" s="206">
        <v>27.579886344672104</v>
      </c>
      <c r="E928" s="207">
        <v>-14</v>
      </c>
      <c r="F928" s="208">
        <v>57.938865041695848</v>
      </c>
      <c r="H928" s="199"/>
      <c r="I928" s="125"/>
    </row>
    <row r="929" spans="1:9">
      <c r="A929" s="216">
        <v>43504</v>
      </c>
      <c r="B929" s="194">
        <v>15</v>
      </c>
      <c r="C929" s="205">
        <v>41</v>
      </c>
      <c r="D929" s="206">
        <v>27.554280145004384</v>
      </c>
      <c r="E929" s="207">
        <v>-14</v>
      </c>
      <c r="F929" s="208">
        <v>57.14565987193275</v>
      </c>
      <c r="H929" s="199"/>
      <c r="I929" s="125"/>
    </row>
    <row r="930" spans="1:9">
      <c r="A930" s="216">
        <v>43504</v>
      </c>
      <c r="B930" s="194">
        <v>16</v>
      </c>
      <c r="C930" s="205">
        <v>56</v>
      </c>
      <c r="D930" s="206">
        <v>27.52902172582651</v>
      </c>
      <c r="E930" s="207">
        <v>-14</v>
      </c>
      <c r="F930" s="208">
        <v>56.352018632809298</v>
      </c>
      <c r="H930" s="199"/>
      <c r="I930" s="125"/>
    </row>
    <row r="931" spans="1:9">
      <c r="A931" s="216">
        <v>43504</v>
      </c>
      <c r="B931" s="194">
        <v>17</v>
      </c>
      <c r="C931" s="205">
        <v>71</v>
      </c>
      <c r="D931" s="206">
        <v>27.504121098600649</v>
      </c>
      <c r="E931" s="207">
        <v>-14</v>
      </c>
      <c r="F931" s="208">
        <v>55.557941836975573</v>
      </c>
      <c r="H931" s="199"/>
      <c r="I931" s="125"/>
    </row>
    <row r="932" spans="1:9">
      <c r="A932" s="216">
        <v>43504</v>
      </c>
      <c r="B932" s="194">
        <v>18</v>
      </c>
      <c r="C932" s="205">
        <v>86</v>
      </c>
      <c r="D932" s="206">
        <v>27.479558122485059</v>
      </c>
      <c r="E932" s="207">
        <v>-14</v>
      </c>
      <c r="F932" s="208">
        <v>54.763430023638549</v>
      </c>
      <c r="H932" s="199"/>
      <c r="I932" s="125"/>
    </row>
    <row r="933" spans="1:9">
      <c r="A933" s="216">
        <v>43504</v>
      </c>
      <c r="B933" s="194">
        <v>19</v>
      </c>
      <c r="C933" s="205">
        <v>101</v>
      </c>
      <c r="D933" s="206">
        <v>27.45534268993481</v>
      </c>
      <c r="E933" s="207">
        <v>-14</v>
      </c>
      <c r="F933" s="208">
        <v>53.968483705302077</v>
      </c>
      <c r="H933" s="199"/>
      <c r="I933" s="125"/>
    </row>
    <row r="934" spans="1:9">
      <c r="A934" s="216">
        <v>43504</v>
      </c>
      <c r="B934" s="194">
        <v>20</v>
      </c>
      <c r="C934" s="205">
        <v>116</v>
      </c>
      <c r="D934" s="206">
        <v>27.431484848450225</v>
      </c>
      <c r="E934" s="207">
        <v>-14</v>
      </c>
      <c r="F934" s="208">
        <v>53.173103403284614</v>
      </c>
      <c r="H934" s="199"/>
      <c r="I934" s="125"/>
    </row>
    <row r="935" spans="1:9">
      <c r="A935" s="216">
        <v>43504</v>
      </c>
      <c r="B935" s="194">
        <v>21</v>
      </c>
      <c r="C935" s="205">
        <v>131</v>
      </c>
      <c r="D935" s="206">
        <v>27.407964337917292</v>
      </c>
      <c r="E935" s="207">
        <v>-14</v>
      </c>
      <c r="F935" s="208">
        <v>52.377289638666298</v>
      </c>
      <c r="H935" s="199"/>
      <c r="I935" s="125"/>
    </row>
    <row r="936" spans="1:9">
      <c r="A936" s="216">
        <v>43504</v>
      </c>
      <c r="B936" s="194">
        <v>22</v>
      </c>
      <c r="C936" s="205">
        <v>146</v>
      </c>
      <c r="D936" s="206">
        <v>27.384791165857223</v>
      </c>
      <c r="E936" s="207">
        <v>-14</v>
      </c>
      <c r="F936" s="208">
        <v>51.581042932609762</v>
      </c>
      <c r="H936" s="199"/>
      <c r="I936" s="125"/>
    </row>
    <row r="937" spans="1:9">
      <c r="A937" s="216">
        <v>43504</v>
      </c>
      <c r="B937" s="194">
        <v>23</v>
      </c>
      <c r="C937" s="205">
        <v>161</v>
      </c>
      <c r="D937" s="206">
        <v>27.361975337234981</v>
      </c>
      <c r="E937" s="207">
        <v>-14</v>
      </c>
      <c r="F937" s="208">
        <v>50.784363797091814</v>
      </c>
      <c r="H937" s="199"/>
      <c r="I937" s="125"/>
    </row>
    <row r="938" spans="1:9">
      <c r="A938" s="216">
        <v>43505</v>
      </c>
      <c r="B938" s="194">
        <v>0</v>
      </c>
      <c r="C938" s="205">
        <v>176</v>
      </c>
      <c r="D938" s="206">
        <v>27.339496590465728</v>
      </c>
      <c r="E938" s="207">
        <v>-14</v>
      </c>
      <c r="F938" s="208">
        <v>49.987252770908448</v>
      </c>
      <c r="H938" s="199"/>
      <c r="I938" s="125"/>
    </row>
    <row r="939" spans="1:9">
      <c r="A939" s="216">
        <v>43505</v>
      </c>
      <c r="B939" s="194">
        <v>1</v>
      </c>
      <c r="C939" s="205">
        <v>191</v>
      </c>
      <c r="D939" s="206">
        <v>27.317364929555197</v>
      </c>
      <c r="E939" s="207">
        <v>-14</v>
      </c>
      <c r="F939" s="208">
        <v>49.189710365779504</v>
      </c>
      <c r="H939" s="199"/>
      <c r="I939" s="125"/>
    </row>
    <row r="940" spans="1:9">
      <c r="A940" s="216">
        <v>43505</v>
      </c>
      <c r="B940" s="194">
        <v>2</v>
      </c>
      <c r="C940" s="205">
        <v>206</v>
      </c>
      <c r="D940" s="206">
        <v>27.295590358708637</v>
      </c>
      <c r="E940" s="207">
        <v>-14</v>
      </c>
      <c r="F940" s="208">
        <v>48.391737093520106</v>
      </c>
      <c r="H940" s="199"/>
      <c r="I940" s="125"/>
    </row>
    <row r="941" spans="1:9">
      <c r="A941" s="216">
        <v>43505</v>
      </c>
      <c r="B941" s="194">
        <v>3</v>
      </c>
      <c r="C941" s="205">
        <v>221</v>
      </c>
      <c r="D941" s="206">
        <v>27.274152612649232</v>
      </c>
      <c r="E941" s="207">
        <v>-14</v>
      </c>
      <c r="F941" s="208">
        <v>47.593333501437307</v>
      </c>
      <c r="H941" s="199"/>
      <c r="I941" s="125"/>
    </row>
    <row r="942" spans="1:9">
      <c r="A942" s="216">
        <v>43505</v>
      </c>
      <c r="B942" s="194">
        <v>4</v>
      </c>
      <c r="C942" s="205">
        <v>236</v>
      </c>
      <c r="D942" s="206">
        <v>27.253061712563635</v>
      </c>
      <c r="E942" s="207">
        <v>-14</v>
      </c>
      <c r="F942" s="208">
        <v>46.79450008312795</v>
      </c>
      <c r="H942" s="199"/>
      <c r="I942" s="125"/>
    </row>
    <row r="943" spans="1:9">
      <c r="A943" s="216">
        <v>43505</v>
      </c>
      <c r="B943" s="194">
        <v>5</v>
      </c>
      <c r="C943" s="205">
        <v>251</v>
      </c>
      <c r="D943" s="206">
        <v>27.232327621122749</v>
      </c>
      <c r="E943" s="207">
        <v>-14</v>
      </c>
      <c r="F943" s="208">
        <v>45.995237358962022</v>
      </c>
      <c r="H943" s="199"/>
      <c r="I943" s="125"/>
    </row>
    <row r="944" spans="1:9">
      <c r="A944" s="216">
        <v>43505</v>
      </c>
      <c r="B944" s="194">
        <v>6</v>
      </c>
      <c r="C944" s="205">
        <v>266</v>
      </c>
      <c r="D944" s="206">
        <v>27.21193008955197</v>
      </c>
      <c r="E944" s="207">
        <v>-14</v>
      </c>
      <c r="F944" s="208">
        <v>45.195545866940208</v>
      </c>
      <c r="H944" s="199"/>
      <c r="I944" s="125"/>
    </row>
    <row r="945" spans="1:9">
      <c r="A945" s="216">
        <v>43505</v>
      </c>
      <c r="B945" s="194">
        <v>7</v>
      </c>
      <c r="C945" s="205">
        <v>281</v>
      </c>
      <c r="D945" s="206">
        <v>27.191879157344374</v>
      </c>
      <c r="E945" s="207">
        <v>-14</v>
      </c>
      <c r="F945" s="208">
        <v>44.5</v>
      </c>
      <c r="H945" s="199"/>
      <c r="I945" s="125"/>
    </row>
    <row r="946" spans="1:9">
      <c r="A946" s="216">
        <v>43505</v>
      </c>
      <c r="B946" s="194">
        <v>8</v>
      </c>
      <c r="C946" s="205">
        <v>296</v>
      </c>
      <c r="D946" s="206">
        <v>27.172184705490281</v>
      </c>
      <c r="E946" s="207">
        <v>-14</v>
      </c>
      <c r="F946" s="208">
        <v>43.594878623793463</v>
      </c>
      <c r="H946" s="199"/>
      <c r="I946" s="125"/>
    </row>
    <row r="947" spans="1:9">
      <c r="A947" s="216">
        <v>43505</v>
      </c>
      <c r="B947" s="194">
        <v>9</v>
      </c>
      <c r="C947" s="205">
        <v>311</v>
      </c>
      <c r="D947" s="206">
        <v>27.152826580819465</v>
      </c>
      <c r="E947" s="207">
        <v>-14</v>
      </c>
      <c r="F947" s="208">
        <v>42.793903921401153</v>
      </c>
      <c r="H947" s="199"/>
      <c r="I947" s="125"/>
    </row>
    <row r="948" spans="1:9">
      <c r="A948" s="216">
        <v>43505</v>
      </c>
      <c r="B948" s="194">
        <v>10</v>
      </c>
      <c r="C948" s="205">
        <v>326</v>
      </c>
      <c r="D948" s="206">
        <v>27.133814781179808</v>
      </c>
      <c r="E948" s="207">
        <v>-14</v>
      </c>
      <c r="F948" s="208">
        <v>41.992502530711775</v>
      </c>
      <c r="H948" s="199"/>
      <c r="I948" s="125"/>
    </row>
    <row r="949" spans="1:9">
      <c r="A949" s="216">
        <v>43505</v>
      </c>
      <c r="B949" s="194">
        <v>11</v>
      </c>
      <c r="C949" s="205">
        <v>341</v>
      </c>
      <c r="D949" s="206">
        <v>27.115159184171489</v>
      </c>
      <c r="E949" s="207">
        <v>-14</v>
      </c>
      <c r="F949" s="208">
        <v>41.190674944481032</v>
      </c>
      <c r="H949" s="199"/>
      <c r="I949" s="125"/>
    </row>
    <row r="950" spans="1:9">
      <c r="A950" s="216">
        <v>43505</v>
      </c>
      <c r="B950" s="194">
        <v>12</v>
      </c>
      <c r="C950" s="205">
        <v>356</v>
      </c>
      <c r="D950" s="206">
        <v>27.096839635815968</v>
      </c>
      <c r="E950" s="207">
        <v>-14</v>
      </c>
      <c r="F950" s="208">
        <v>40.388421708961886</v>
      </c>
      <c r="H950" s="199"/>
      <c r="I950" s="125"/>
    </row>
    <row r="951" spans="1:9">
      <c r="A951" s="216">
        <v>43505</v>
      </c>
      <c r="B951" s="194">
        <v>13</v>
      </c>
      <c r="C951" s="205">
        <v>11</v>
      </c>
      <c r="D951" s="206">
        <v>27.078866110110766</v>
      </c>
      <c r="E951" s="207">
        <v>-14</v>
      </c>
      <c r="F951" s="208">
        <v>39.585743334573031</v>
      </c>
      <c r="H951" s="199"/>
      <c r="I951" s="125"/>
    </row>
    <row r="952" spans="1:9">
      <c r="A952" s="216">
        <v>43505</v>
      </c>
      <c r="B952" s="194">
        <v>14</v>
      </c>
      <c r="C952" s="205">
        <v>26</v>
      </c>
      <c r="D952" s="206">
        <v>27.061248541940586</v>
      </c>
      <c r="E952" s="207">
        <v>-14</v>
      </c>
      <c r="F952" s="208">
        <v>38.782640331429512</v>
      </c>
      <c r="H952" s="199"/>
      <c r="I952" s="125"/>
    </row>
    <row r="953" spans="1:9">
      <c r="A953" s="216">
        <v>43505</v>
      </c>
      <c r="B953" s="194">
        <v>15</v>
      </c>
      <c r="C953" s="205">
        <v>41</v>
      </c>
      <c r="D953" s="206">
        <v>27.043966714986567</v>
      </c>
      <c r="E953" s="207">
        <v>-14</v>
      </c>
      <c r="F953" s="208">
        <v>37.979113236563293</v>
      </c>
      <c r="H953" s="199"/>
      <c r="I953" s="125"/>
    </row>
    <row r="954" spans="1:9">
      <c r="A954" s="216">
        <v>43505</v>
      </c>
      <c r="B954" s="194">
        <v>16</v>
      </c>
      <c r="C954" s="205">
        <v>56</v>
      </c>
      <c r="D954" s="206">
        <v>27.0270306210125</v>
      </c>
      <c r="E954" s="207">
        <v>-14</v>
      </c>
      <c r="F954" s="208">
        <v>37.175162559895547</v>
      </c>
      <c r="H954" s="199"/>
      <c r="I954" s="125"/>
    </row>
    <row r="955" spans="1:9">
      <c r="A955" s="216">
        <v>43505</v>
      </c>
      <c r="B955" s="194">
        <v>17</v>
      </c>
      <c r="C955" s="205">
        <v>71</v>
      </c>
      <c r="D955" s="206">
        <v>27.010450211641057</v>
      </c>
      <c r="E955" s="207">
        <v>-14</v>
      </c>
      <c r="F955" s="208">
        <v>36.370788820155759</v>
      </c>
      <c r="H955" s="199"/>
      <c r="I955" s="125"/>
    </row>
    <row r="956" spans="1:9">
      <c r="A956" s="216">
        <v>43505</v>
      </c>
      <c r="B956" s="194">
        <v>18</v>
      </c>
      <c r="C956" s="205">
        <v>86</v>
      </c>
      <c r="D956" s="206">
        <v>26.994205268060227</v>
      </c>
      <c r="E956" s="207">
        <v>-14</v>
      </c>
      <c r="F956" s="208">
        <v>35.565992535996784</v>
      </c>
      <c r="H956" s="199"/>
      <c r="I956" s="125"/>
    </row>
    <row r="957" spans="1:9">
      <c r="A957" s="216">
        <v>43505</v>
      </c>
      <c r="B957" s="194">
        <v>19</v>
      </c>
      <c r="C957" s="205">
        <v>101</v>
      </c>
      <c r="D957" s="206">
        <v>26.97830570041674</v>
      </c>
      <c r="E957" s="207">
        <v>-14</v>
      </c>
      <c r="F957" s="208">
        <v>34.760774225846802</v>
      </c>
      <c r="H957" s="199"/>
      <c r="I957" s="125"/>
    </row>
    <row r="958" spans="1:9">
      <c r="A958" s="216">
        <v>43505</v>
      </c>
      <c r="B958" s="194">
        <v>20</v>
      </c>
      <c r="C958" s="205">
        <v>116</v>
      </c>
      <c r="D958" s="206">
        <v>26.962761497837562</v>
      </c>
      <c r="E958" s="207">
        <v>-14</v>
      </c>
      <c r="F958" s="208">
        <v>33.955134399045477</v>
      </c>
      <c r="H958" s="199"/>
      <c r="I958" s="125"/>
    </row>
    <row r="959" spans="1:9">
      <c r="A959" s="216">
        <v>43505</v>
      </c>
      <c r="B959" s="194">
        <v>21</v>
      </c>
      <c r="C959" s="205">
        <v>131</v>
      </c>
      <c r="D959" s="206">
        <v>26.947552496797016</v>
      </c>
      <c r="E959" s="207">
        <v>-14</v>
      </c>
      <c r="F959" s="208">
        <v>33.149073591744624</v>
      </c>
      <c r="H959" s="199"/>
      <c r="I959" s="125"/>
    </row>
    <row r="960" spans="1:9">
      <c r="A960" s="216">
        <v>43505</v>
      </c>
      <c r="B960" s="194">
        <v>22</v>
      </c>
      <c r="C960" s="205">
        <v>146</v>
      </c>
      <c r="D960" s="206">
        <v>26.932688566303113</v>
      </c>
      <c r="E960" s="207">
        <v>-14</v>
      </c>
      <c r="F960" s="208">
        <v>32.342592313009249</v>
      </c>
      <c r="H960" s="199"/>
      <c r="I960" s="125"/>
    </row>
    <row r="961" spans="1:9">
      <c r="A961" s="216">
        <v>43505</v>
      </c>
      <c r="B961" s="194">
        <v>23</v>
      </c>
      <c r="C961" s="205">
        <v>161</v>
      </c>
      <c r="D961" s="206">
        <v>26.918179692323747</v>
      </c>
      <c r="E961" s="207">
        <v>-14</v>
      </c>
      <c r="F961" s="208">
        <v>31.5356910716282</v>
      </c>
      <c r="H961" s="199"/>
      <c r="I961" s="125"/>
    </row>
    <row r="962" spans="1:9">
      <c r="A962" s="216">
        <v>43506</v>
      </c>
      <c r="B962" s="194">
        <v>0</v>
      </c>
      <c r="C962" s="205">
        <v>176</v>
      </c>
      <c r="D962" s="206">
        <v>26.904005708562977</v>
      </c>
      <c r="E962" s="207">
        <v>-14</v>
      </c>
      <c r="F962" s="208">
        <v>30.728370412454282</v>
      </c>
      <c r="H962" s="199"/>
      <c r="I962" s="125"/>
    </row>
    <row r="963" spans="1:9">
      <c r="A963" s="216">
        <v>43506</v>
      </c>
      <c r="B963" s="194">
        <v>1</v>
      </c>
      <c r="C963" s="205">
        <v>191</v>
      </c>
      <c r="D963" s="206">
        <v>26.890176481398385</v>
      </c>
      <c r="E963" s="207">
        <v>-14</v>
      </c>
      <c r="F963" s="208">
        <v>29.920630825910877</v>
      </c>
      <c r="H963" s="199"/>
      <c r="I963" s="125"/>
    </row>
    <row r="964" spans="1:9">
      <c r="A964" s="216">
        <v>43506</v>
      </c>
      <c r="B964" s="194">
        <v>2</v>
      </c>
      <c r="C964" s="205">
        <v>206</v>
      </c>
      <c r="D964" s="206">
        <v>26.8767019938673</v>
      </c>
      <c r="E964" s="207">
        <v>-14</v>
      </c>
      <c r="F964" s="208">
        <v>29.112472829462455</v>
      </c>
      <c r="H964" s="199"/>
      <c r="I964" s="125"/>
    </row>
    <row r="965" spans="1:9">
      <c r="A965" s="216">
        <v>43506</v>
      </c>
      <c r="B965" s="194">
        <v>3</v>
      </c>
      <c r="C965" s="205">
        <v>221</v>
      </c>
      <c r="D965" s="206">
        <v>26.863562078055452</v>
      </c>
      <c r="E965" s="207">
        <v>-14</v>
      </c>
      <c r="F965" s="208">
        <v>28.303896958335493</v>
      </c>
      <c r="H965" s="199"/>
      <c r="I965" s="125"/>
    </row>
    <row r="966" spans="1:9">
      <c r="A966" s="216">
        <v>43506</v>
      </c>
      <c r="B966" s="194">
        <v>4</v>
      </c>
      <c r="C966" s="205">
        <v>236</v>
      </c>
      <c r="D966" s="206">
        <v>26.850766596239168</v>
      </c>
      <c r="E966" s="207">
        <v>-14</v>
      </c>
      <c r="F966" s="208">
        <v>27.494903720629154</v>
      </c>
      <c r="H966" s="199"/>
      <c r="I966" s="125"/>
    </row>
    <row r="967" spans="1:9">
      <c r="A967" s="216">
        <v>43506</v>
      </c>
      <c r="B967" s="194">
        <v>5</v>
      </c>
      <c r="C967" s="205">
        <v>251</v>
      </c>
      <c r="D967" s="206">
        <v>26.838325568556343</v>
      </c>
      <c r="E967" s="207">
        <v>-14</v>
      </c>
      <c r="F967" s="208">
        <v>26.685493624186485</v>
      </c>
      <c r="H967" s="199"/>
      <c r="I967" s="125"/>
    </row>
    <row r="968" spans="1:9">
      <c r="A968" s="216">
        <v>43506</v>
      </c>
      <c r="B968" s="194">
        <v>6</v>
      </c>
      <c r="C968" s="205">
        <v>266</v>
      </c>
      <c r="D968" s="206">
        <v>26.826218725720992</v>
      </c>
      <c r="E968" s="207">
        <v>-14</v>
      </c>
      <c r="F968" s="208">
        <v>25.875667203860502</v>
      </c>
      <c r="H968" s="199"/>
      <c r="I968" s="125"/>
    </row>
    <row r="969" spans="1:9">
      <c r="A969" s="216">
        <v>43506</v>
      </c>
      <c r="B969" s="194">
        <v>7</v>
      </c>
      <c r="C969" s="205">
        <v>281</v>
      </c>
      <c r="D969" s="206">
        <v>26.814456006891305</v>
      </c>
      <c r="E969" s="207">
        <v>-14</v>
      </c>
      <c r="F969" s="208">
        <v>25.1</v>
      </c>
      <c r="H969" s="199"/>
      <c r="I969" s="125"/>
    </row>
    <row r="970" spans="1:9">
      <c r="A970" s="216">
        <v>43506</v>
      </c>
      <c r="B970" s="194">
        <v>8</v>
      </c>
      <c r="C970" s="205">
        <v>296</v>
      </c>
      <c r="D970" s="206">
        <v>26.803047408532166</v>
      </c>
      <c r="E970" s="207">
        <v>-14</v>
      </c>
      <c r="F970" s="208">
        <v>24.254767430556896</v>
      </c>
      <c r="H970" s="199"/>
      <c r="I970" s="125"/>
    </row>
    <row r="971" spans="1:9">
      <c r="A971" s="216">
        <v>43506</v>
      </c>
      <c r="B971" s="194">
        <v>9</v>
      </c>
      <c r="C971" s="205">
        <v>311</v>
      </c>
      <c r="D971" s="206">
        <v>26.791972639841788</v>
      </c>
      <c r="E971" s="207">
        <v>-14</v>
      </c>
      <c r="F971" s="208">
        <v>23.443695110272778</v>
      </c>
      <c r="H971" s="199"/>
      <c r="I971" s="125"/>
    </row>
    <row r="972" spans="1:9">
      <c r="A972" s="216">
        <v>43506</v>
      </c>
      <c r="B972" s="194">
        <v>10</v>
      </c>
      <c r="C972" s="205">
        <v>326</v>
      </c>
      <c r="D972" s="206">
        <v>26.781241675172396</v>
      </c>
      <c r="E972" s="207">
        <v>-14</v>
      </c>
      <c r="F972" s="208">
        <v>22.632208522364188</v>
      </c>
      <c r="H972" s="199"/>
      <c r="I972" s="125"/>
    </row>
    <row r="973" spans="1:9">
      <c r="A973" s="216">
        <v>43506</v>
      </c>
      <c r="B973" s="194">
        <v>11</v>
      </c>
      <c r="C973" s="205">
        <v>341</v>
      </c>
      <c r="D973" s="206">
        <v>26.770864490424628</v>
      </c>
      <c r="E973" s="207">
        <v>-14</v>
      </c>
      <c r="F973" s="208">
        <v>21.820308173618699</v>
      </c>
      <c r="H973" s="199"/>
      <c r="I973" s="125"/>
    </row>
    <row r="974" spans="1:9">
      <c r="A974" s="216">
        <v>43506</v>
      </c>
      <c r="B974" s="194">
        <v>12</v>
      </c>
      <c r="C974" s="205">
        <v>356</v>
      </c>
      <c r="D974" s="206">
        <v>26.760820789806985</v>
      </c>
      <c r="E974" s="207">
        <v>-14</v>
      </c>
      <c r="F974" s="208">
        <v>21.007994597938513</v>
      </c>
      <c r="H974" s="199"/>
      <c r="I974" s="125"/>
    </row>
    <row r="975" spans="1:9">
      <c r="A975" s="216">
        <v>43506</v>
      </c>
      <c r="B975" s="194">
        <v>13</v>
      </c>
      <c r="C975" s="205">
        <v>11</v>
      </c>
      <c r="D975" s="206">
        <v>26.751120546518905</v>
      </c>
      <c r="E975" s="207">
        <v>-14</v>
      </c>
      <c r="F975" s="208">
        <v>20.195268301826523</v>
      </c>
      <c r="H975" s="199"/>
      <c r="I975" s="125"/>
    </row>
    <row r="976" spans="1:9">
      <c r="A976" s="216">
        <v>43506</v>
      </c>
      <c r="B976" s="194">
        <v>14</v>
      </c>
      <c r="C976" s="205">
        <v>26</v>
      </c>
      <c r="D976" s="206">
        <v>26.741773732262573</v>
      </c>
      <c r="E976" s="207">
        <v>-14</v>
      </c>
      <c r="F976" s="208">
        <v>19.382129800601398</v>
      </c>
      <c r="H976" s="199"/>
      <c r="I976" s="125"/>
    </row>
    <row r="977" spans="1:9">
      <c r="A977" s="216">
        <v>43506</v>
      </c>
      <c r="B977" s="194">
        <v>15</v>
      </c>
      <c r="C977" s="205">
        <v>41</v>
      </c>
      <c r="D977" s="206">
        <v>26.732760049609396</v>
      </c>
      <c r="E977" s="207">
        <v>-14</v>
      </c>
      <c r="F977" s="208">
        <v>18.568579609445912</v>
      </c>
      <c r="H977" s="199"/>
      <c r="I977" s="125"/>
    </row>
    <row r="978" spans="1:9">
      <c r="A978" s="216">
        <v>43506</v>
      </c>
      <c r="B978" s="194">
        <v>16</v>
      </c>
      <c r="C978" s="205">
        <v>56</v>
      </c>
      <c r="D978" s="206">
        <v>26.724089507710858</v>
      </c>
      <c r="E978" s="207">
        <v>-14</v>
      </c>
      <c r="F978" s="208">
        <v>17.754618243333091</v>
      </c>
      <c r="H978" s="199"/>
      <c r="I978" s="125"/>
    </row>
    <row r="979" spans="1:9">
      <c r="A979" s="216">
        <v>43506</v>
      </c>
      <c r="B979" s="194">
        <v>17</v>
      </c>
      <c r="C979" s="205">
        <v>71</v>
      </c>
      <c r="D979" s="206">
        <v>26.715771956934304</v>
      </c>
      <c r="E979" s="207">
        <v>-14</v>
      </c>
      <c r="F979" s="208">
        <v>16.940246208057594</v>
      </c>
      <c r="H979" s="199"/>
      <c r="I979" s="125"/>
    </row>
    <row r="980" spans="1:9">
      <c r="A980" s="216">
        <v>43506</v>
      </c>
      <c r="B980" s="194">
        <v>18</v>
      </c>
      <c r="C980" s="205">
        <v>86</v>
      </c>
      <c r="D980" s="206">
        <v>26.707787214796213</v>
      </c>
      <c r="E980" s="207">
        <v>-14</v>
      </c>
      <c r="F980" s="208">
        <v>16.125464036380457</v>
      </c>
      <c r="H980" s="199"/>
      <c r="I980" s="125"/>
    </row>
    <row r="981" spans="1:9">
      <c r="A981" s="216">
        <v>43506</v>
      </c>
      <c r="B981" s="194">
        <v>19</v>
      </c>
      <c r="C981" s="205">
        <v>101</v>
      </c>
      <c r="D981" s="206">
        <v>26.700145268262077</v>
      </c>
      <c r="E981" s="207">
        <v>-14</v>
      </c>
      <c r="F981" s="208">
        <v>15.310272233628019</v>
      </c>
      <c r="H981" s="199"/>
      <c r="I981" s="125"/>
    </row>
    <row r="982" spans="1:9">
      <c r="A982" s="216">
        <v>43506</v>
      </c>
      <c r="B982" s="194">
        <v>20</v>
      </c>
      <c r="C982" s="205">
        <v>116</v>
      </c>
      <c r="D982" s="206">
        <v>26.692855925972196</v>
      </c>
      <c r="E982" s="207">
        <v>-14</v>
      </c>
      <c r="F982" s="208">
        <v>14.494671304980926</v>
      </c>
      <c r="H982" s="199"/>
      <c r="I982" s="125"/>
    </row>
    <row r="983" spans="1:9">
      <c r="A983" s="216">
        <v>43506</v>
      </c>
      <c r="B983" s="194">
        <v>21</v>
      </c>
      <c r="C983" s="205">
        <v>131</v>
      </c>
      <c r="D983" s="206">
        <v>26.685899021641717</v>
      </c>
      <c r="E983" s="207">
        <v>-14</v>
      </c>
      <c r="F983" s="208">
        <v>13.678661791818598</v>
      </c>
      <c r="H983" s="199"/>
      <c r="I983" s="125"/>
    </row>
    <row r="984" spans="1:9">
      <c r="A984" s="216">
        <v>43506</v>
      </c>
      <c r="B984" s="194">
        <v>22</v>
      </c>
      <c r="C984" s="205">
        <v>146</v>
      </c>
      <c r="D984" s="206">
        <v>26.679284519015027</v>
      </c>
      <c r="E984" s="207">
        <v>-14</v>
      </c>
      <c r="F984" s="208">
        <v>12.862244180709261</v>
      </c>
      <c r="H984" s="199"/>
      <c r="I984" s="125"/>
    </row>
    <row r="985" spans="1:9">
      <c r="A985" s="216">
        <v>43506</v>
      </c>
      <c r="B985" s="194">
        <v>23</v>
      </c>
      <c r="C985" s="205">
        <v>161</v>
      </c>
      <c r="D985" s="206">
        <v>26.673022263526036</v>
      </c>
      <c r="E985" s="207">
        <v>-14</v>
      </c>
      <c r="F985" s="208">
        <v>12.045418985247629</v>
      </c>
      <c r="H985" s="199"/>
      <c r="I985" s="125"/>
    </row>
    <row r="986" spans="1:9">
      <c r="A986" s="216">
        <v>43507</v>
      </c>
      <c r="B986" s="194">
        <v>0</v>
      </c>
      <c r="C986" s="205">
        <v>176</v>
      </c>
      <c r="D986" s="206">
        <v>26.667092065973179</v>
      </c>
      <c r="E986" s="207">
        <v>-14</v>
      </c>
      <c r="F986" s="208">
        <v>11.228186737192658</v>
      </c>
      <c r="H986" s="199"/>
      <c r="I986" s="125"/>
    </row>
    <row r="987" spans="1:9">
      <c r="A987" s="216">
        <v>43507</v>
      </c>
      <c r="B987" s="194">
        <v>1</v>
      </c>
      <c r="C987" s="205">
        <v>191</v>
      </c>
      <c r="D987" s="206">
        <v>26.661503888057041</v>
      </c>
      <c r="E987" s="207">
        <v>-14</v>
      </c>
      <c r="F987" s="208">
        <v>10.410547940681987</v>
      </c>
      <c r="H987" s="199"/>
      <c r="I987" s="125"/>
    </row>
    <row r="988" spans="1:9">
      <c r="A988" s="216">
        <v>43507</v>
      </c>
      <c r="B988" s="194">
        <v>2</v>
      </c>
      <c r="C988" s="205">
        <v>206</v>
      </c>
      <c r="D988" s="206">
        <v>26.656267570916725</v>
      </c>
      <c r="E988" s="207">
        <v>-14</v>
      </c>
      <c r="F988" s="208">
        <v>9.5925030996996696</v>
      </c>
      <c r="H988" s="199"/>
      <c r="I988" s="125"/>
    </row>
    <row r="989" spans="1:9">
      <c r="A989" s="216">
        <v>43507</v>
      </c>
      <c r="B989" s="194">
        <v>3</v>
      </c>
      <c r="C989" s="205">
        <v>221</v>
      </c>
      <c r="D989" s="206">
        <v>26.651362923217334</v>
      </c>
      <c r="E989" s="207">
        <v>-14</v>
      </c>
      <c r="F989" s="208">
        <v>8.7740527453705042</v>
      </c>
      <c r="H989" s="199"/>
      <c r="I989" s="125"/>
    </row>
    <row r="990" spans="1:9">
      <c r="A990" s="216">
        <v>43507</v>
      </c>
      <c r="B990" s="194">
        <v>4</v>
      </c>
      <c r="C990" s="205">
        <v>236</v>
      </c>
      <c r="D990" s="206">
        <v>26.64679990247123</v>
      </c>
      <c r="E990" s="207">
        <v>-14</v>
      </c>
      <c r="F990" s="208">
        <v>7.9551973904108664</v>
      </c>
      <c r="H990" s="199"/>
      <c r="I990" s="125"/>
    </row>
    <row r="991" spans="1:9">
      <c r="A991" s="216">
        <v>43507</v>
      </c>
      <c r="B991" s="194">
        <v>5</v>
      </c>
      <c r="C991" s="205">
        <v>251</v>
      </c>
      <c r="D991" s="206">
        <v>26.642588347939977</v>
      </c>
      <c r="E991" s="207">
        <v>-14</v>
      </c>
      <c r="F991" s="208">
        <v>7.1359375197931385</v>
      </c>
      <c r="H991" s="199"/>
      <c r="I991" s="125"/>
    </row>
    <row r="992" spans="1:9">
      <c r="A992" s="216">
        <v>43507</v>
      </c>
      <c r="B992" s="194">
        <v>6</v>
      </c>
      <c r="C992" s="205">
        <v>266</v>
      </c>
      <c r="D992" s="206">
        <v>26.638708103509998</v>
      </c>
      <c r="E992" s="207">
        <v>-14</v>
      </c>
      <c r="F992" s="208">
        <v>6.3162736733549352</v>
      </c>
      <c r="H992" s="199"/>
      <c r="I992" s="125"/>
    </row>
    <row r="993" spans="1:9">
      <c r="A993" s="216">
        <v>43507</v>
      </c>
      <c r="B993" s="194">
        <v>7</v>
      </c>
      <c r="C993" s="205">
        <v>281</v>
      </c>
      <c r="D993" s="206">
        <v>26.635169006592605</v>
      </c>
      <c r="E993" s="207">
        <v>-14</v>
      </c>
      <c r="F993" s="208">
        <v>5.6</v>
      </c>
      <c r="H993" s="199"/>
      <c r="I993" s="125"/>
    </row>
    <row r="994" spans="1:9">
      <c r="A994" s="216">
        <v>43507</v>
      </c>
      <c r="B994" s="194">
        <v>8</v>
      </c>
      <c r="C994" s="205">
        <v>296</v>
      </c>
      <c r="D994" s="206">
        <v>26.631981010372101</v>
      </c>
      <c r="E994" s="207">
        <v>-14</v>
      </c>
      <c r="F994" s="208">
        <v>4.6757360641454326</v>
      </c>
      <c r="H994" s="199"/>
      <c r="I994" s="125"/>
    </row>
    <row r="995" spans="1:9">
      <c r="A995" s="216">
        <v>43507</v>
      </c>
      <c r="B995" s="194">
        <v>9</v>
      </c>
      <c r="C995" s="205">
        <v>311</v>
      </c>
      <c r="D995" s="206">
        <v>26.629123936845644</v>
      </c>
      <c r="E995" s="207">
        <v>-14</v>
      </c>
      <c r="F995" s="208">
        <v>3.854863334123273</v>
      </c>
      <c r="H995" s="199"/>
      <c r="I995" s="125"/>
    </row>
    <row r="996" spans="1:9">
      <c r="A996" s="216">
        <v>43507</v>
      </c>
      <c r="B996" s="194">
        <v>10</v>
      </c>
      <c r="C996" s="205">
        <v>326</v>
      </c>
      <c r="D996" s="206">
        <v>26.626607579804613</v>
      </c>
      <c r="E996" s="207">
        <v>-14</v>
      </c>
      <c r="F996" s="208">
        <v>3.0335886660933298</v>
      </c>
      <c r="H996" s="199"/>
      <c r="I996" s="125"/>
    </row>
    <row r="997" spans="1:9">
      <c r="A997" s="216">
        <v>43507</v>
      </c>
      <c r="B997" s="194">
        <v>11</v>
      </c>
      <c r="C997" s="205">
        <v>341</v>
      </c>
      <c r="D997" s="206">
        <v>26.624441929310478</v>
      </c>
      <c r="E997" s="207">
        <v>-14</v>
      </c>
      <c r="F997" s="208">
        <v>2.2119125712828236</v>
      </c>
      <c r="H997" s="199"/>
      <c r="I997" s="125"/>
    </row>
    <row r="998" spans="1:9">
      <c r="A998" s="216">
        <v>43507</v>
      </c>
      <c r="B998" s="194">
        <v>12</v>
      </c>
      <c r="C998" s="205">
        <v>356</v>
      </c>
      <c r="D998" s="206">
        <v>26.622606725628657</v>
      </c>
      <c r="E998" s="207">
        <v>-14</v>
      </c>
      <c r="F998" s="208">
        <v>1.3898355606752233</v>
      </c>
      <c r="H998" s="199"/>
      <c r="I998" s="125"/>
    </row>
    <row r="999" spans="1:9">
      <c r="A999" s="216">
        <v>43507</v>
      </c>
      <c r="B999" s="194">
        <v>13</v>
      </c>
      <c r="C999" s="205">
        <v>11</v>
      </c>
      <c r="D999" s="206">
        <v>26.621111857027699</v>
      </c>
      <c r="E999" s="207">
        <v>-14</v>
      </c>
      <c r="F999" s="208">
        <v>0.56735814513952931</v>
      </c>
      <c r="H999" s="199"/>
      <c r="I999" s="125"/>
    </row>
    <row r="1000" spans="1:9">
      <c r="A1000" s="216">
        <v>43507</v>
      </c>
      <c r="B1000" s="194">
        <v>14</v>
      </c>
      <c r="C1000" s="205">
        <v>26</v>
      </c>
      <c r="D1000" s="206">
        <v>26.619967271915357</v>
      </c>
      <c r="E1000" s="207">
        <v>-13</v>
      </c>
      <c r="F1000" s="208">
        <v>59.744480826035975</v>
      </c>
      <c r="H1000" s="199"/>
      <c r="I1000" s="125"/>
    </row>
    <row r="1001" spans="1:9">
      <c r="A1001" s="216">
        <v>43507</v>
      </c>
      <c r="B1001" s="194">
        <v>15</v>
      </c>
      <c r="C1001" s="205">
        <v>41</v>
      </c>
      <c r="D1001" s="206">
        <v>26.619152706266078</v>
      </c>
      <c r="E1001" s="207">
        <v>-13</v>
      </c>
      <c r="F1001" s="208">
        <v>58.921204132120479</v>
      </c>
      <c r="H1001" s="199"/>
      <c r="I1001" s="125"/>
    </row>
    <row r="1002" spans="1:9">
      <c r="A1002" s="216">
        <v>43507</v>
      </c>
      <c r="B1002" s="194">
        <v>16</v>
      </c>
      <c r="C1002" s="205">
        <v>56</v>
      </c>
      <c r="D1002" s="206">
        <v>26.618678046218065</v>
      </c>
      <c r="E1002" s="207">
        <v>-13</v>
      </c>
      <c r="F1002" s="208">
        <v>58.097528564348373</v>
      </c>
      <c r="H1002" s="199"/>
      <c r="I1002" s="125"/>
    </row>
    <row r="1003" spans="1:9">
      <c r="A1003" s="216">
        <v>43507</v>
      </c>
      <c r="B1003" s="194">
        <v>17</v>
      </c>
      <c r="C1003" s="205">
        <v>71</v>
      </c>
      <c r="D1003" s="206">
        <v>26.618553255733559</v>
      </c>
      <c r="E1003" s="207">
        <v>-13</v>
      </c>
      <c r="F1003" s="208">
        <v>57.273454623483779</v>
      </c>
      <c r="H1003" s="199"/>
      <c r="I1003" s="125"/>
    </row>
    <row r="1004" spans="1:9">
      <c r="A1004" s="216">
        <v>43507</v>
      </c>
      <c r="B1004" s="194">
        <v>18</v>
      </c>
      <c r="C1004" s="205">
        <v>86</v>
      </c>
      <c r="D1004" s="206">
        <v>26.618758008650047</v>
      </c>
      <c r="E1004" s="207">
        <v>-13</v>
      </c>
      <c r="F1004" s="208">
        <v>56.448982846885976</v>
      </c>
      <c r="H1004" s="199"/>
      <c r="I1004" s="125"/>
    </row>
    <row r="1005" spans="1:9">
      <c r="A1005" s="216">
        <v>43507</v>
      </c>
      <c r="B1005" s="194">
        <v>19</v>
      </c>
      <c r="C1005" s="205">
        <v>101</v>
      </c>
      <c r="D1005" s="206">
        <v>26.619302246774055</v>
      </c>
      <c r="E1005" s="207">
        <v>-13</v>
      </c>
      <c r="F1005" s="208">
        <v>55.624113716390333</v>
      </c>
      <c r="H1005" s="199"/>
      <c r="I1005" s="125"/>
    </row>
    <row r="1006" spans="1:9">
      <c r="A1006" s="216">
        <v>43507</v>
      </c>
      <c r="B1006" s="194">
        <v>20</v>
      </c>
      <c r="C1006" s="205">
        <v>116</v>
      </c>
      <c r="D1006" s="206">
        <v>26.620195911878852</v>
      </c>
      <c r="E1006" s="207">
        <v>-13</v>
      </c>
      <c r="F1006" s="208">
        <v>54.798847741292391</v>
      </c>
      <c r="H1006" s="199"/>
      <c r="I1006" s="125"/>
    </row>
    <row r="1007" spans="1:9">
      <c r="A1007" s="216">
        <v>43507</v>
      </c>
      <c r="B1007" s="194">
        <v>21</v>
      </c>
      <c r="C1007" s="205">
        <v>131</v>
      </c>
      <c r="D1007" s="206">
        <v>26.62141867316052</v>
      </c>
      <c r="E1007" s="207">
        <v>-13</v>
      </c>
      <c r="F1007" s="208">
        <v>53.973185449017933</v>
      </c>
      <c r="H1007" s="199"/>
      <c r="I1007" s="125"/>
    </row>
    <row r="1008" spans="1:9">
      <c r="A1008" s="216">
        <v>43507</v>
      </c>
      <c r="B1008" s="194">
        <v>22</v>
      </c>
      <c r="C1008" s="205">
        <v>146</v>
      </c>
      <c r="D1008" s="206">
        <v>26.622980510464913</v>
      </c>
      <c r="E1008" s="207">
        <v>-13</v>
      </c>
      <c r="F1008" s="208">
        <v>53.147127339261111</v>
      </c>
      <c r="H1008" s="199"/>
      <c r="I1008" s="125"/>
    </row>
    <row r="1009" spans="1:9">
      <c r="A1009" s="216">
        <v>43507</v>
      </c>
      <c r="B1009" s="194">
        <v>23</v>
      </c>
      <c r="C1009" s="205">
        <v>161</v>
      </c>
      <c r="D1009" s="206">
        <v>26.624891260772756</v>
      </c>
      <c r="E1009" s="207">
        <v>-13</v>
      </c>
      <c r="F1009" s="208">
        <v>52.320673911319062</v>
      </c>
      <c r="H1009" s="199"/>
      <c r="I1009" s="125"/>
    </row>
    <row r="1010" spans="1:9">
      <c r="A1010" s="216">
        <v>43508</v>
      </c>
      <c r="B1010" s="194">
        <v>0</v>
      </c>
      <c r="C1010" s="205">
        <v>176</v>
      </c>
      <c r="D1010" s="206">
        <v>26.627130691219918</v>
      </c>
      <c r="E1010" s="207">
        <v>-13</v>
      </c>
      <c r="F1010" s="208">
        <v>51.493825692097026</v>
      </c>
      <c r="H1010" s="199"/>
      <c r="I1010" s="125"/>
    </row>
    <row r="1011" spans="1:9">
      <c r="A1011" s="216">
        <v>43508</v>
      </c>
      <c r="B1011" s="194">
        <v>1</v>
      </c>
      <c r="C1011" s="205">
        <v>191</v>
      </c>
      <c r="D1011" s="206">
        <v>26.629708677933195</v>
      </c>
      <c r="E1011" s="207">
        <v>-13</v>
      </c>
      <c r="F1011" s="208">
        <v>50.666583189707595</v>
      </c>
      <c r="H1011" s="199"/>
      <c r="I1011" s="125"/>
    </row>
    <row r="1012" spans="1:9">
      <c r="A1012" s="216">
        <v>43508</v>
      </c>
      <c r="B1012" s="194">
        <v>2</v>
      </c>
      <c r="C1012" s="205">
        <v>206</v>
      </c>
      <c r="D1012" s="206">
        <v>26.632635154506374</v>
      </c>
      <c r="E1012" s="207">
        <v>-13</v>
      </c>
      <c r="F1012" s="208">
        <v>49.838946884351927</v>
      </c>
      <c r="H1012" s="199"/>
      <c r="I1012" s="125"/>
    </row>
    <row r="1013" spans="1:9">
      <c r="A1013" s="216">
        <v>43508</v>
      </c>
      <c r="B1013" s="194">
        <v>3</v>
      </c>
      <c r="C1013" s="205">
        <v>221</v>
      </c>
      <c r="D1013" s="206">
        <v>26.635889844254166</v>
      </c>
      <c r="E1013" s="207">
        <v>-13</v>
      </c>
      <c r="F1013" s="208">
        <v>49.010917311488953</v>
      </c>
      <c r="H1013" s="199"/>
      <c r="I1013" s="125"/>
    </row>
    <row r="1014" spans="1:9">
      <c r="A1014" s="216">
        <v>43508</v>
      </c>
      <c r="B1014" s="194">
        <v>4</v>
      </c>
      <c r="C1014" s="205">
        <v>236</v>
      </c>
      <c r="D1014" s="206">
        <v>26.63948263902455</v>
      </c>
      <c r="E1014" s="207">
        <v>-13</v>
      </c>
      <c r="F1014" s="208">
        <v>48.18249496928626</v>
      </c>
      <c r="H1014" s="199"/>
      <c r="I1014" s="125"/>
    </row>
    <row r="1015" spans="1:9">
      <c r="A1015" s="216">
        <v>43508</v>
      </c>
      <c r="B1015" s="194">
        <v>5</v>
      </c>
      <c r="C1015" s="205">
        <v>251</v>
      </c>
      <c r="D1015" s="206">
        <v>26.643423411303502</v>
      </c>
      <c r="E1015" s="207">
        <v>-13</v>
      </c>
      <c r="F1015" s="208">
        <v>47.35368035574016</v>
      </c>
      <c r="H1015" s="199"/>
      <c r="I1015" s="125"/>
    </row>
    <row r="1016" spans="1:9">
      <c r="A1016" s="216">
        <v>43508</v>
      </c>
      <c r="B1016" s="194">
        <v>6</v>
      </c>
      <c r="C1016" s="205">
        <v>266</v>
      </c>
      <c r="D1016" s="206">
        <v>26.647691919763474</v>
      </c>
      <c r="E1016" s="207">
        <v>-13</v>
      </c>
      <c r="F1016" s="208">
        <v>46.524473996357116</v>
      </c>
      <c r="H1016" s="199"/>
      <c r="I1016" s="125"/>
    </row>
    <row r="1017" spans="1:9">
      <c r="A1017" s="216">
        <v>43508</v>
      </c>
      <c r="B1017" s="194">
        <v>7</v>
      </c>
      <c r="C1017" s="205">
        <v>281</v>
      </c>
      <c r="D1017" s="206">
        <v>26.652298091944431</v>
      </c>
      <c r="E1017" s="207">
        <v>-13</v>
      </c>
      <c r="F1017" s="208">
        <v>45.8</v>
      </c>
      <c r="H1017" s="199"/>
      <c r="I1017" s="125"/>
    </row>
    <row r="1018" spans="1:9">
      <c r="A1018" s="216">
        <v>43508</v>
      </c>
      <c r="B1018" s="194">
        <v>8</v>
      </c>
      <c r="C1018" s="205">
        <v>296</v>
      </c>
      <c r="D1018" s="206">
        <v>26.657251738414516</v>
      </c>
      <c r="E1018" s="207">
        <v>-13</v>
      </c>
      <c r="F1018" s="208">
        <v>44.864888039131259</v>
      </c>
      <c r="H1018" s="199"/>
      <c r="I1018" s="125"/>
    </row>
    <row r="1019" spans="1:9">
      <c r="A1019" s="216">
        <v>43508</v>
      </c>
      <c r="B1019" s="194">
        <v>9</v>
      </c>
      <c r="C1019" s="205">
        <v>311</v>
      </c>
      <c r="D1019" s="206">
        <v>26.662532632968805</v>
      </c>
      <c r="E1019" s="207">
        <v>-13</v>
      </c>
      <c r="F1019" s="208">
        <v>44.034509454085757</v>
      </c>
      <c r="H1019" s="199"/>
      <c r="I1019" s="125"/>
    </row>
    <row r="1020" spans="1:9">
      <c r="A1020" s="216">
        <v>43508</v>
      </c>
      <c r="B1020" s="194">
        <v>10</v>
      </c>
      <c r="C1020" s="205">
        <v>326</v>
      </c>
      <c r="D1020" s="206">
        <v>26.668150700918432</v>
      </c>
      <c r="E1020" s="207">
        <v>-13</v>
      </c>
      <c r="F1020" s="208">
        <v>43.203741139611473</v>
      </c>
      <c r="H1020" s="199"/>
      <c r="I1020" s="125"/>
    </row>
    <row r="1021" spans="1:9">
      <c r="A1021" s="216">
        <v>43508</v>
      </c>
      <c r="B1021" s="194">
        <v>11</v>
      </c>
      <c r="C1021" s="205">
        <v>341</v>
      </c>
      <c r="D1021" s="206">
        <v>26.674115748063514</v>
      </c>
      <c r="E1021" s="207">
        <v>-13</v>
      </c>
      <c r="F1021" s="208">
        <v>42.372583592220998</v>
      </c>
      <c r="H1021" s="199"/>
      <c r="I1021" s="125"/>
    </row>
    <row r="1022" spans="1:9">
      <c r="A1022" s="216">
        <v>43508</v>
      </c>
      <c r="B1022" s="194">
        <v>12</v>
      </c>
      <c r="C1022" s="205">
        <v>356</v>
      </c>
      <c r="D1022" s="206">
        <v>26.68040758479151</v>
      </c>
      <c r="E1022" s="207">
        <v>-13</v>
      </c>
      <c r="F1022" s="208">
        <v>41.541037336035025</v>
      </c>
      <c r="H1022" s="199"/>
      <c r="I1022" s="125"/>
    </row>
    <row r="1023" spans="1:9">
      <c r="A1023" s="216">
        <v>43508</v>
      </c>
      <c r="B1023" s="194">
        <v>13</v>
      </c>
      <c r="C1023" s="205">
        <v>11</v>
      </c>
      <c r="D1023" s="206">
        <v>26.68703603454901</v>
      </c>
      <c r="E1023" s="207">
        <v>-13</v>
      </c>
      <c r="F1023" s="208">
        <v>40.709102867169022</v>
      </c>
      <c r="H1023" s="199"/>
      <c r="I1023" s="125"/>
    </row>
    <row r="1024" spans="1:9">
      <c r="A1024" s="216">
        <v>43508</v>
      </c>
      <c r="B1024" s="194">
        <v>14</v>
      </c>
      <c r="C1024" s="205">
        <v>26</v>
      </c>
      <c r="D1024" s="206">
        <v>26.694010997879332</v>
      </c>
      <c r="E1024" s="207">
        <v>-13</v>
      </c>
      <c r="F1024" s="208">
        <v>39.876780681397719</v>
      </c>
      <c r="H1024" s="199"/>
      <c r="I1024" s="125"/>
    </row>
    <row r="1025" spans="1:9">
      <c r="A1025" s="216">
        <v>43508</v>
      </c>
      <c r="B1025" s="194">
        <v>15</v>
      </c>
      <c r="C1025" s="205">
        <v>41</v>
      </c>
      <c r="D1025" s="206">
        <v>26.701312202545466</v>
      </c>
      <c r="E1025" s="207">
        <v>-13</v>
      </c>
      <c r="F1025" s="208">
        <v>39.044071302179084</v>
      </c>
      <c r="H1025" s="199"/>
      <c r="I1025" s="125"/>
    </row>
    <row r="1026" spans="1:9">
      <c r="A1026" s="216">
        <v>43508</v>
      </c>
      <c r="B1026" s="194">
        <v>16</v>
      </c>
      <c r="C1026" s="205">
        <v>56</v>
      </c>
      <c r="D1026" s="206">
        <v>26.708949508116149</v>
      </c>
      <c r="E1026" s="207">
        <v>-13</v>
      </c>
      <c r="F1026" s="208">
        <v>38.210975234172153</v>
      </c>
      <c r="H1026" s="199"/>
      <c r="I1026" s="125"/>
    </row>
    <row r="1027" spans="1:9">
      <c r="A1027" s="216">
        <v>43508</v>
      </c>
      <c r="B1027" s="194">
        <v>17</v>
      </c>
      <c r="C1027" s="205">
        <v>71</v>
      </c>
      <c r="D1027" s="206">
        <v>26.716932830639735</v>
      </c>
      <c r="E1027" s="207">
        <v>-13</v>
      </c>
      <c r="F1027" s="208">
        <v>37.377492953784746</v>
      </c>
      <c r="H1027" s="199"/>
      <c r="I1027" s="125"/>
    </row>
    <row r="1028" spans="1:9">
      <c r="A1028" s="216">
        <v>43508</v>
      </c>
      <c r="B1028" s="194">
        <v>18</v>
      </c>
      <c r="C1028" s="205">
        <v>86</v>
      </c>
      <c r="D1028" s="206">
        <v>26.725241875715824</v>
      </c>
      <c r="E1028" s="207">
        <v>-13</v>
      </c>
      <c r="F1028" s="208">
        <v>36.543624993123487</v>
      </c>
      <c r="H1028" s="199"/>
      <c r="I1028" s="125"/>
    </row>
    <row r="1029" spans="1:9">
      <c r="A1029" s="216">
        <v>43508</v>
      </c>
      <c r="B1029" s="194">
        <v>19</v>
      </c>
      <c r="C1029" s="205">
        <v>101</v>
      </c>
      <c r="D1029" s="206">
        <v>26.733886498628578</v>
      </c>
      <c r="E1029" s="207">
        <v>-13</v>
      </c>
      <c r="F1029" s="208">
        <v>35.709371846771418</v>
      </c>
      <c r="H1029" s="199"/>
      <c r="I1029" s="125"/>
    </row>
    <row r="1030" spans="1:9">
      <c r="A1030" s="216">
        <v>43508</v>
      </c>
      <c r="B1030" s="194">
        <v>20</v>
      </c>
      <c r="C1030" s="205">
        <v>116</v>
      </c>
      <c r="D1030" s="206">
        <v>26.742876611670852</v>
      </c>
      <c r="E1030" s="207">
        <v>-13</v>
      </c>
      <c r="F1030" s="208">
        <v>34.874734009052588</v>
      </c>
      <c r="H1030" s="199"/>
      <c r="I1030" s="125"/>
    </row>
    <row r="1031" spans="1:9">
      <c r="A1031" s="216">
        <v>43508</v>
      </c>
      <c r="B1031" s="194">
        <v>21</v>
      </c>
      <c r="C1031" s="205">
        <v>131</v>
      </c>
      <c r="D1031" s="206">
        <v>26.752191916974084</v>
      </c>
      <c r="E1031" s="207">
        <v>-13</v>
      </c>
      <c r="F1031" s="208">
        <v>34.039712001984519</v>
      </c>
      <c r="H1031" s="199"/>
      <c r="I1031" s="125"/>
    </row>
    <row r="1032" spans="1:9">
      <c r="A1032" s="216">
        <v>43508</v>
      </c>
      <c r="B1032" s="194">
        <v>22</v>
      </c>
      <c r="C1032" s="205">
        <v>146</v>
      </c>
      <c r="D1032" s="206">
        <v>26.761842265985933</v>
      </c>
      <c r="E1032" s="207">
        <v>-13</v>
      </c>
      <c r="F1032" s="208">
        <v>33.204306319478789</v>
      </c>
      <c r="H1032" s="199"/>
      <c r="I1032" s="125"/>
    </row>
    <row r="1033" spans="1:9">
      <c r="A1033" s="216">
        <v>43508</v>
      </c>
      <c r="B1033" s="194">
        <v>23</v>
      </c>
      <c r="C1033" s="205">
        <v>161</v>
      </c>
      <c r="D1033" s="206">
        <v>26.771837568164187</v>
      </c>
      <c r="E1033" s="207">
        <v>-13</v>
      </c>
      <c r="F1033" s="208">
        <v>32.368517464390756</v>
      </c>
      <c r="H1033" s="199"/>
      <c r="I1033" s="125"/>
    </row>
    <row r="1034" spans="1:9">
      <c r="A1034" s="216">
        <v>43509</v>
      </c>
      <c r="B1034" s="194">
        <v>0</v>
      </c>
      <c r="C1034" s="205">
        <v>176</v>
      </c>
      <c r="D1034" s="206">
        <v>26.782157520892724</v>
      </c>
      <c r="E1034" s="207">
        <v>-13</v>
      </c>
      <c r="F1034" s="208">
        <v>31.53234593942603</v>
      </c>
      <c r="H1034" s="199"/>
      <c r="I1034" s="125"/>
    </row>
    <row r="1035" spans="1:9">
      <c r="A1035" s="216">
        <v>43509</v>
      </c>
      <c r="B1035" s="194">
        <v>1</v>
      </c>
      <c r="C1035" s="205">
        <v>191</v>
      </c>
      <c r="D1035" s="206">
        <v>26.792812012112677</v>
      </c>
      <c r="E1035" s="207">
        <v>-13</v>
      </c>
      <c r="F1035" s="208">
        <v>30.695792246969305</v>
      </c>
      <c r="H1035" s="199"/>
      <c r="I1035" s="125"/>
    </row>
    <row r="1036" spans="1:9">
      <c r="A1036" s="216">
        <v>43509</v>
      </c>
      <c r="B1036" s="194">
        <v>2</v>
      </c>
      <c r="C1036" s="205">
        <v>206</v>
      </c>
      <c r="D1036" s="206">
        <v>26.803810888058592</v>
      </c>
      <c r="E1036" s="207">
        <v>-13</v>
      </c>
      <c r="F1036" s="208">
        <v>29.858856879902795</v>
      </c>
      <c r="H1036" s="199"/>
      <c r="I1036" s="125"/>
    </row>
    <row r="1037" spans="1:9">
      <c r="A1037" s="216">
        <v>43509</v>
      </c>
      <c r="B1037" s="194">
        <v>3</v>
      </c>
      <c r="C1037" s="205">
        <v>221</v>
      </c>
      <c r="D1037" s="206">
        <v>26.81513382289836</v>
      </c>
      <c r="E1037" s="207">
        <v>-13</v>
      </c>
      <c r="F1037" s="208">
        <v>29.021540358806988</v>
      </c>
      <c r="H1037" s="199"/>
      <c r="I1037" s="125"/>
    </row>
    <row r="1038" spans="1:9">
      <c r="A1038" s="216">
        <v>43509</v>
      </c>
      <c r="B1038" s="194">
        <v>4</v>
      </c>
      <c r="C1038" s="205">
        <v>236</v>
      </c>
      <c r="D1038" s="206">
        <v>26.826790720466533</v>
      </c>
      <c r="E1038" s="207">
        <v>-13</v>
      </c>
      <c r="F1038" s="208">
        <v>28.183843176038756</v>
      </c>
      <c r="H1038" s="199"/>
      <c r="I1038" s="125"/>
    </row>
    <row r="1039" spans="1:9">
      <c r="A1039" s="216">
        <v>43509</v>
      </c>
      <c r="B1039" s="194">
        <v>5</v>
      </c>
      <c r="C1039" s="205">
        <v>251</v>
      </c>
      <c r="D1039" s="206">
        <v>26.838791482556417</v>
      </c>
      <c r="E1039" s="207">
        <v>-13</v>
      </c>
      <c r="F1039" s="208">
        <v>27.345765823635553</v>
      </c>
      <c r="H1039" s="199"/>
      <c r="I1039" s="125"/>
    </row>
    <row r="1040" spans="1:9">
      <c r="A1040" s="216">
        <v>43509</v>
      </c>
      <c r="B1040" s="194">
        <v>6</v>
      </c>
      <c r="C1040" s="205">
        <v>266</v>
      </c>
      <c r="D1040" s="206">
        <v>26.851115739905254</v>
      </c>
      <c r="E1040" s="207">
        <v>-13</v>
      </c>
      <c r="F1040" s="208">
        <v>26.507308830942797</v>
      </c>
      <c r="H1040" s="199"/>
      <c r="I1040" s="125"/>
    </row>
    <row r="1041" spans="1:9">
      <c r="A1041" s="216">
        <v>43509</v>
      </c>
      <c r="B1041" s="194">
        <v>7</v>
      </c>
      <c r="C1041" s="205">
        <v>281</v>
      </c>
      <c r="D1041" s="206">
        <v>26.863773393342854</v>
      </c>
      <c r="E1041" s="207">
        <v>-13</v>
      </c>
      <c r="F1041" s="208">
        <v>25.8</v>
      </c>
      <c r="H1041" s="199"/>
      <c r="I1041" s="125"/>
    </row>
    <row r="1042" spans="1:9">
      <c r="A1042" s="216">
        <v>43509</v>
      </c>
      <c r="B1042" s="194">
        <v>8</v>
      </c>
      <c r="C1042" s="205">
        <v>296</v>
      </c>
      <c r="D1042" s="206">
        <v>26.876774339756366</v>
      </c>
      <c r="E1042" s="207">
        <v>-13</v>
      </c>
      <c r="F1042" s="208">
        <v>24.829257843682448</v>
      </c>
      <c r="H1042" s="199"/>
      <c r="I1042" s="125"/>
    </row>
    <row r="1043" spans="1:9">
      <c r="A1043" s="216">
        <v>43509</v>
      </c>
      <c r="B1043" s="194">
        <v>9</v>
      </c>
      <c r="C1043" s="205">
        <v>311</v>
      </c>
      <c r="D1043" s="206">
        <v>26.890098207345545</v>
      </c>
      <c r="E1043" s="207">
        <v>-13</v>
      </c>
      <c r="F1043" s="208">
        <v>23.989664869003242</v>
      </c>
      <c r="H1043" s="199"/>
      <c r="I1043" s="125"/>
    </row>
    <row r="1044" spans="1:9">
      <c r="A1044" s="216">
        <v>43509</v>
      </c>
      <c r="B1044" s="194">
        <v>10</v>
      </c>
      <c r="C1044" s="205">
        <v>326</v>
      </c>
      <c r="D1044" s="206">
        <v>26.90375489220628</v>
      </c>
      <c r="E1044" s="207">
        <v>-13</v>
      </c>
      <c r="F1044" s="208">
        <v>23.149694237467102</v>
      </c>
      <c r="H1044" s="199"/>
      <c r="I1044" s="125"/>
    </row>
    <row r="1045" spans="1:9">
      <c r="A1045" s="216">
        <v>43509</v>
      </c>
      <c r="B1045" s="194">
        <v>11</v>
      </c>
      <c r="C1045" s="205">
        <v>341</v>
      </c>
      <c r="D1045" s="206">
        <v>26.917754267975624</v>
      </c>
      <c r="E1045" s="207">
        <v>-13</v>
      </c>
      <c r="F1045" s="208">
        <v>22.309346439658668</v>
      </c>
      <c r="H1045" s="199"/>
      <c r="I1045" s="125"/>
    </row>
    <row r="1046" spans="1:9">
      <c r="A1046" s="216">
        <v>43509</v>
      </c>
      <c r="B1046" s="194">
        <v>12</v>
      </c>
      <c r="C1046" s="205">
        <v>356</v>
      </c>
      <c r="D1046" s="206">
        <v>26.932076019039641</v>
      </c>
      <c r="E1046" s="207">
        <v>-13</v>
      </c>
      <c r="F1046" s="208">
        <v>21.46862199398587</v>
      </c>
      <c r="H1046" s="199"/>
      <c r="I1046" s="125"/>
    </row>
    <row r="1047" spans="1:9">
      <c r="A1047" s="216">
        <v>43509</v>
      </c>
      <c r="B1047" s="194">
        <v>13</v>
      </c>
      <c r="C1047" s="205">
        <v>11</v>
      </c>
      <c r="D1047" s="206">
        <v>26.946729997118837</v>
      </c>
      <c r="E1047" s="207">
        <v>-13</v>
      </c>
      <c r="F1047" s="208">
        <v>20.627521399938864</v>
      </c>
      <c r="H1047" s="199"/>
      <c r="I1047" s="125"/>
    </row>
    <row r="1048" spans="1:9">
      <c r="A1048" s="216">
        <v>43509</v>
      </c>
      <c r="B1048" s="194">
        <v>14</v>
      </c>
      <c r="C1048" s="205">
        <v>26</v>
      </c>
      <c r="D1048" s="206">
        <v>26.96172607305698</v>
      </c>
      <c r="E1048" s="207">
        <v>-13</v>
      </c>
      <c r="F1048" s="208">
        <v>19.786045128431198</v>
      </c>
      <c r="H1048" s="199"/>
      <c r="I1048" s="125"/>
    </row>
    <row r="1049" spans="1:9">
      <c r="A1049" s="216">
        <v>43509</v>
      </c>
      <c r="B1049" s="194">
        <v>15</v>
      </c>
      <c r="C1049" s="205">
        <v>41</v>
      </c>
      <c r="D1049" s="206">
        <v>26.977043886620891</v>
      </c>
      <c r="E1049" s="207">
        <v>-13</v>
      </c>
      <c r="F1049" s="208">
        <v>18.944193706620283</v>
      </c>
      <c r="H1049" s="199"/>
      <c r="I1049" s="125"/>
    </row>
    <row r="1050" spans="1:9">
      <c r="A1050" s="216">
        <v>43509</v>
      </c>
      <c r="B1050" s="194">
        <v>16</v>
      </c>
      <c r="C1050" s="205">
        <v>56</v>
      </c>
      <c r="D1050" s="206">
        <v>26.992693346129215</v>
      </c>
      <c r="E1050" s="207">
        <v>-13</v>
      </c>
      <c r="F1050" s="208">
        <v>18.101967623796753</v>
      </c>
      <c r="H1050" s="199"/>
      <c r="I1050" s="125"/>
    </row>
    <row r="1051" spans="1:9">
      <c r="A1051" s="216">
        <v>43509</v>
      </c>
      <c r="B1051" s="194">
        <v>17</v>
      </c>
      <c r="C1051" s="205">
        <v>71</v>
      </c>
      <c r="D1051" s="206">
        <v>27.00868427970704</v>
      </c>
      <c r="E1051" s="207">
        <v>-13</v>
      </c>
      <c r="F1051" s="208">
        <v>17.259367368898353</v>
      </c>
      <c r="H1051" s="199"/>
      <c r="I1051" s="125"/>
    </row>
    <row r="1052" spans="1:9">
      <c r="A1052" s="216">
        <v>43509</v>
      </c>
      <c r="B1052" s="194">
        <v>18</v>
      </c>
      <c r="C1052" s="205">
        <v>86</v>
      </c>
      <c r="D1052" s="206">
        <v>27.024996361373894</v>
      </c>
      <c r="E1052" s="207">
        <v>-13</v>
      </c>
      <c r="F1052" s="208">
        <v>16.416393458949372</v>
      </c>
      <c r="H1052" s="199"/>
      <c r="I1052" s="125"/>
    </row>
    <row r="1053" spans="1:9">
      <c r="A1053" s="216">
        <v>43509</v>
      </c>
      <c r="B1053" s="194">
        <v>19</v>
      </c>
      <c r="C1053" s="205">
        <v>101</v>
      </c>
      <c r="D1053" s="206">
        <v>27.041639476746582</v>
      </c>
      <c r="E1053" s="207">
        <v>-13</v>
      </c>
      <c r="F1053" s="208">
        <v>15.573046382460589</v>
      </c>
      <c r="H1053" s="199"/>
      <c r="I1053" s="125"/>
    </row>
    <row r="1054" spans="1:9">
      <c r="A1054" s="216">
        <v>43509</v>
      </c>
      <c r="B1054" s="194">
        <v>20</v>
      </c>
      <c r="C1054" s="205">
        <v>116</v>
      </c>
      <c r="D1054" s="206">
        <v>27.058623449096899</v>
      </c>
      <c r="E1054" s="207">
        <v>-13</v>
      </c>
      <c r="F1054" s="208">
        <v>14.729326637101536</v>
      </c>
      <c r="H1054" s="199"/>
      <c r="I1054" s="125"/>
    </row>
    <row r="1055" spans="1:9">
      <c r="A1055" s="216">
        <v>43509</v>
      </c>
      <c r="B1055" s="194">
        <v>21</v>
      </c>
      <c r="C1055" s="205">
        <v>131</v>
      </c>
      <c r="D1055" s="206">
        <v>27.075927949385914</v>
      </c>
      <c r="E1055" s="207">
        <v>-13</v>
      </c>
      <c r="F1055" s="208">
        <v>13.885234720239374</v>
      </c>
      <c r="H1055" s="199"/>
      <c r="I1055" s="125"/>
    </row>
    <row r="1056" spans="1:9">
      <c r="A1056" s="216">
        <v>43509</v>
      </c>
      <c r="B1056" s="194">
        <v>22</v>
      </c>
      <c r="C1056" s="205">
        <v>146</v>
      </c>
      <c r="D1056" s="206">
        <v>27.093562859707276</v>
      </c>
      <c r="E1056" s="207">
        <v>-13</v>
      </c>
      <c r="F1056" s="208">
        <v>13.040771129003055</v>
      </c>
      <c r="H1056" s="199"/>
      <c r="I1056" s="125"/>
    </row>
    <row r="1057" spans="1:9">
      <c r="A1057" s="216">
        <v>43509</v>
      </c>
      <c r="B1057" s="194">
        <v>23</v>
      </c>
      <c r="C1057" s="205">
        <v>161</v>
      </c>
      <c r="D1057" s="206">
        <v>27.111537998741255</v>
      </c>
      <c r="E1057" s="207">
        <v>-13</v>
      </c>
      <c r="F1057" s="208">
        <v>12.195936350865999</v>
      </c>
      <c r="H1057" s="199"/>
      <c r="I1057" s="125"/>
    </row>
    <row r="1058" spans="1:9">
      <c r="A1058" s="216">
        <v>43510</v>
      </c>
      <c r="B1058" s="194">
        <v>0</v>
      </c>
      <c r="C1058" s="205">
        <v>176</v>
      </c>
      <c r="D1058" s="206">
        <v>27.129833054304981</v>
      </c>
      <c r="E1058" s="207">
        <v>-13</v>
      </c>
      <c r="F1058" s="208">
        <v>11.350730901383059</v>
      </c>
      <c r="H1058" s="199"/>
      <c r="I1058" s="125"/>
    </row>
    <row r="1059" spans="1:9">
      <c r="A1059" s="216">
        <v>43510</v>
      </c>
      <c r="B1059" s="194">
        <v>1</v>
      </c>
      <c r="C1059" s="205">
        <v>191</v>
      </c>
      <c r="D1059" s="206">
        <v>27.148457844147629</v>
      </c>
      <c r="E1059" s="207">
        <v>-13</v>
      </c>
      <c r="F1059" s="208">
        <v>10.505155267464801</v>
      </c>
      <c r="H1059" s="199"/>
      <c r="I1059" s="125"/>
    </row>
    <row r="1060" spans="1:9">
      <c r="A1060" s="216">
        <v>43510</v>
      </c>
      <c r="B1060" s="194">
        <v>2</v>
      </c>
      <c r="C1060" s="205">
        <v>206</v>
      </c>
      <c r="D1060" s="206">
        <v>27.167422243285841</v>
      </c>
      <c r="E1060" s="207">
        <v>-13</v>
      </c>
      <c r="F1060" s="208">
        <v>9.6592099357876293</v>
      </c>
      <c r="H1060" s="199"/>
      <c r="I1060" s="125"/>
    </row>
    <row r="1061" spans="1:9">
      <c r="A1061" s="216">
        <v>43510</v>
      </c>
      <c r="B1061" s="194">
        <v>3</v>
      </c>
      <c r="C1061" s="205">
        <v>221</v>
      </c>
      <c r="D1061" s="206">
        <v>27.186705955389243</v>
      </c>
      <c r="E1061" s="207">
        <v>-13</v>
      </c>
      <c r="F1061" s="208">
        <v>8.8128954306096219</v>
      </c>
      <c r="H1061" s="199"/>
      <c r="I1061" s="125"/>
    </row>
    <row r="1062" spans="1:9">
      <c r="A1062" s="216">
        <v>43510</v>
      </c>
      <c r="B1062" s="194">
        <v>4</v>
      </c>
      <c r="C1062" s="205">
        <v>236</v>
      </c>
      <c r="D1062" s="206">
        <v>27.206318714657414</v>
      </c>
      <c r="E1062" s="207">
        <v>-13</v>
      </c>
      <c r="F1062" s="208">
        <v>7.9662122192014806</v>
      </c>
      <c r="H1062" s="199"/>
      <c r="I1062" s="125"/>
    </row>
    <row r="1063" spans="1:9">
      <c r="A1063" s="216">
        <v>43510</v>
      </c>
      <c r="B1063" s="194">
        <v>5</v>
      </c>
      <c r="C1063" s="205">
        <v>251</v>
      </c>
      <c r="D1063" s="206">
        <v>27.226270412868416</v>
      </c>
      <c r="E1063" s="207">
        <v>-13</v>
      </c>
      <c r="F1063" s="208">
        <v>7.1191607968982851</v>
      </c>
      <c r="H1063" s="199"/>
      <c r="I1063" s="125"/>
    </row>
    <row r="1064" spans="1:9">
      <c r="A1064" s="216">
        <v>43510</v>
      </c>
      <c r="B1064" s="194">
        <v>6</v>
      </c>
      <c r="C1064" s="205">
        <v>266</v>
      </c>
      <c r="D1064" s="206">
        <v>27.24654076879915</v>
      </c>
      <c r="E1064" s="207">
        <v>-13</v>
      </c>
      <c r="F1064" s="208">
        <v>6.2717416777274693</v>
      </c>
      <c r="H1064" s="199"/>
      <c r="I1064" s="125"/>
    </row>
    <row r="1065" spans="1:9">
      <c r="A1065" s="216">
        <v>43510</v>
      </c>
      <c r="B1065" s="194">
        <v>7</v>
      </c>
      <c r="C1065" s="205">
        <v>281</v>
      </c>
      <c r="D1065" s="206">
        <v>27.267139533050795</v>
      </c>
      <c r="E1065" s="207">
        <v>-13</v>
      </c>
      <c r="F1065" s="208">
        <v>5.5</v>
      </c>
      <c r="H1065" s="199"/>
      <c r="I1065" s="125"/>
    </row>
    <row r="1066" spans="1:9">
      <c r="A1066" s="216">
        <v>43510</v>
      </c>
      <c r="B1066" s="194">
        <v>8</v>
      </c>
      <c r="C1066" s="205">
        <v>296</v>
      </c>
      <c r="D1066" s="206">
        <v>27.288076573844364</v>
      </c>
      <c r="E1066" s="207">
        <v>-13</v>
      </c>
      <c r="F1066" s="208">
        <v>4.575802290216231</v>
      </c>
      <c r="H1066" s="199"/>
      <c r="I1066" s="125"/>
    </row>
    <row r="1067" spans="1:9">
      <c r="A1067" s="216">
        <v>43510</v>
      </c>
      <c r="B1067" s="194">
        <v>9</v>
      </c>
      <c r="C1067" s="205">
        <v>311</v>
      </c>
      <c r="D1067" s="206">
        <v>27.309331605497391</v>
      </c>
      <c r="E1067" s="207">
        <v>-13</v>
      </c>
      <c r="F1067" s="208">
        <v>3.7272830203037088</v>
      </c>
      <c r="H1067" s="199"/>
      <c r="I1067" s="125"/>
    </row>
    <row r="1068" spans="1:9">
      <c r="A1068" s="216">
        <v>43510</v>
      </c>
      <c r="B1068" s="194">
        <v>10</v>
      </c>
      <c r="C1068" s="205">
        <v>326</v>
      </c>
      <c r="D1068" s="206">
        <v>27.330914375471593</v>
      </c>
      <c r="E1068" s="207">
        <v>-13</v>
      </c>
      <c r="F1068" s="208">
        <v>2.8783980314821633</v>
      </c>
      <c r="H1068" s="199"/>
      <c r="I1068" s="125"/>
    </row>
    <row r="1069" spans="1:9">
      <c r="A1069" s="216">
        <v>43510</v>
      </c>
      <c r="B1069" s="194">
        <v>11</v>
      </c>
      <c r="C1069" s="205">
        <v>341</v>
      </c>
      <c r="D1069" s="206">
        <v>27.352834786980793</v>
      </c>
      <c r="E1069" s="207">
        <v>-13</v>
      </c>
      <c r="F1069" s="208">
        <v>2.029147789152006</v>
      </c>
      <c r="H1069" s="199"/>
      <c r="I1069" s="125"/>
    </row>
    <row r="1070" spans="1:9">
      <c r="A1070" s="216">
        <v>43510</v>
      </c>
      <c r="B1070" s="194">
        <v>12</v>
      </c>
      <c r="C1070" s="205">
        <v>356</v>
      </c>
      <c r="D1070" s="206">
        <v>27.375072432563456</v>
      </c>
      <c r="E1070" s="207">
        <v>-13</v>
      </c>
      <c r="F1070" s="208">
        <v>1.1795328153876738</v>
      </c>
      <c r="H1070" s="199"/>
      <c r="I1070" s="125"/>
    </row>
    <row r="1071" spans="1:9">
      <c r="A1071" s="216">
        <v>43510</v>
      </c>
      <c r="B1071" s="194">
        <v>13</v>
      </c>
      <c r="C1071" s="205">
        <v>11</v>
      </c>
      <c r="D1071" s="206">
        <v>27.397637173708063</v>
      </c>
      <c r="E1071" s="207">
        <v>-13</v>
      </c>
      <c r="F1071" s="208">
        <v>0.32955359401505291</v>
      </c>
      <c r="H1071" s="199"/>
      <c r="I1071" s="125"/>
    </row>
    <row r="1072" spans="1:9">
      <c r="A1072" s="216">
        <v>43510</v>
      </c>
      <c r="B1072" s="194">
        <v>14</v>
      </c>
      <c r="C1072" s="205">
        <v>26</v>
      </c>
      <c r="D1072" s="206">
        <v>27.420538870620703</v>
      </c>
      <c r="E1072" s="207">
        <v>-12</v>
      </c>
      <c r="F1072" s="208">
        <v>59.479210608597199</v>
      </c>
      <c r="H1072" s="199"/>
      <c r="I1072" s="125"/>
    </row>
    <row r="1073" spans="1:9">
      <c r="A1073" s="216">
        <v>43510</v>
      </c>
      <c r="B1073" s="194">
        <v>15</v>
      </c>
      <c r="C1073" s="205">
        <v>41</v>
      </c>
      <c r="D1073" s="206">
        <v>27.443757112054925</v>
      </c>
      <c r="E1073" s="207">
        <v>-12</v>
      </c>
      <c r="F1073" s="208">
        <v>58.628504371037593</v>
      </c>
      <c r="H1073" s="199"/>
      <c r="I1073" s="125"/>
    </row>
    <row r="1074" spans="1:9">
      <c r="A1074" s="216">
        <v>43510</v>
      </c>
      <c r="B1074" s="194">
        <v>16</v>
      </c>
      <c r="C1074" s="205">
        <v>56</v>
      </c>
      <c r="D1074" s="206">
        <v>27.467301755314395</v>
      </c>
      <c r="E1074" s="207">
        <v>-12</v>
      </c>
      <c r="F1074" s="208">
        <v>57.777435364364891</v>
      </c>
      <c r="H1074" s="199"/>
      <c r="I1074" s="125"/>
    </row>
    <row r="1075" spans="1:9">
      <c r="A1075" s="216">
        <v>43510</v>
      </c>
      <c r="B1075" s="194">
        <v>17</v>
      </c>
      <c r="C1075" s="205">
        <v>71</v>
      </c>
      <c r="D1075" s="206">
        <v>27.491182676307631</v>
      </c>
      <c r="E1075" s="207">
        <v>-12</v>
      </c>
      <c r="F1075" s="208">
        <v>56.926004080939379</v>
      </c>
      <c r="H1075" s="199"/>
      <c r="I1075" s="125"/>
    </row>
    <row r="1076" spans="1:9">
      <c r="A1076" s="216">
        <v>43510</v>
      </c>
      <c r="B1076" s="194">
        <v>18</v>
      </c>
      <c r="C1076" s="205">
        <v>86</v>
      </c>
      <c r="D1076" s="206">
        <v>27.515379421013222</v>
      </c>
      <c r="E1076" s="207">
        <v>-12</v>
      </c>
      <c r="F1076" s="208">
        <v>56.074211012836024</v>
      </c>
      <c r="H1076" s="199"/>
      <c r="I1076" s="125"/>
    </row>
    <row r="1077" spans="1:9">
      <c r="A1077" s="216">
        <v>43510</v>
      </c>
      <c r="B1077" s="194">
        <v>19</v>
      </c>
      <c r="C1077" s="205">
        <v>101</v>
      </c>
      <c r="D1077" s="206">
        <v>27.539901863038381</v>
      </c>
      <c r="E1077" s="207">
        <v>-12</v>
      </c>
      <c r="F1077" s="208">
        <v>55.222056651870801</v>
      </c>
      <c r="H1077" s="199"/>
      <c r="I1077" s="125"/>
    </row>
    <row r="1078" spans="1:9">
      <c r="A1078" s="216">
        <v>43510</v>
      </c>
      <c r="B1078" s="194">
        <v>20</v>
      </c>
      <c r="C1078" s="205">
        <v>116</v>
      </c>
      <c r="D1078" s="206">
        <v>27.564759853781311</v>
      </c>
      <c r="E1078" s="207">
        <v>-12</v>
      </c>
      <c r="F1078" s="208">
        <v>54.369541480098</v>
      </c>
      <c r="H1078" s="199"/>
      <c r="I1078" s="125"/>
    </row>
    <row r="1079" spans="1:9">
      <c r="A1079" s="216">
        <v>43510</v>
      </c>
      <c r="B1079" s="194">
        <v>21</v>
      </c>
      <c r="C1079" s="205">
        <v>131</v>
      </c>
      <c r="D1079" s="206">
        <v>27.589932975006377</v>
      </c>
      <c r="E1079" s="207">
        <v>-12</v>
      </c>
      <c r="F1079" s="208">
        <v>53.516666007910736</v>
      </c>
      <c r="H1079" s="199"/>
      <c r="I1079" s="125"/>
    </row>
    <row r="1080" spans="1:9">
      <c r="A1080" s="216">
        <v>43510</v>
      </c>
      <c r="B1080" s="194">
        <v>22</v>
      </c>
      <c r="C1080" s="205">
        <v>146</v>
      </c>
      <c r="D1080" s="206">
        <v>27.615431096215275</v>
      </c>
      <c r="E1080" s="207">
        <v>-12</v>
      </c>
      <c r="F1080" s="208">
        <v>52.663430716828152</v>
      </c>
      <c r="H1080" s="199"/>
      <c r="I1080" s="125"/>
    </row>
    <row r="1081" spans="1:9">
      <c r="A1081" s="216">
        <v>43510</v>
      </c>
      <c r="B1081" s="194">
        <v>23</v>
      </c>
      <c r="C1081" s="205">
        <v>161</v>
      </c>
      <c r="D1081" s="206">
        <v>27.64126400645182</v>
      </c>
      <c r="E1081" s="207">
        <v>-12</v>
      </c>
      <c r="F1081" s="208">
        <v>51.809836088138432</v>
      </c>
      <c r="H1081" s="199"/>
      <c r="I1081" s="125"/>
    </row>
    <row r="1082" spans="1:9">
      <c r="A1082" s="216">
        <v>43511</v>
      </c>
      <c r="B1082" s="194">
        <v>0</v>
      </c>
      <c r="C1082" s="205">
        <v>176</v>
      </c>
      <c r="D1082" s="206">
        <v>27.667411342582113</v>
      </c>
      <c r="E1082" s="207">
        <v>-12</v>
      </c>
      <c r="F1082" s="208">
        <v>50.955882641035437</v>
      </c>
      <c r="H1082" s="199"/>
      <c r="I1082" s="125"/>
    </row>
    <row r="1083" spans="1:9">
      <c r="A1083" s="216">
        <v>43511</v>
      </c>
      <c r="B1083" s="194">
        <v>1</v>
      </c>
      <c r="C1083" s="205">
        <v>191</v>
      </c>
      <c r="D1083" s="206">
        <v>27.693882950240436</v>
      </c>
      <c r="E1083" s="207">
        <v>-12</v>
      </c>
      <c r="F1083" s="208">
        <v>50.101570837251046</v>
      </c>
      <c r="H1083" s="199"/>
      <c r="I1083" s="125"/>
    </row>
    <row r="1084" spans="1:9">
      <c r="A1084" s="216">
        <v>43511</v>
      </c>
      <c r="B1084" s="194">
        <v>2</v>
      </c>
      <c r="C1084" s="205">
        <v>206</v>
      </c>
      <c r="D1084" s="206">
        <v>27.720688615482914</v>
      </c>
      <c r="E1084" s="207">
        <v>-12</v>
      </c>
      <c r="F1084" s="208">
        <v>49.246901166853192</v>
      </c>
      <c r="H1084" s="199"/>
      <c r="I1084" s="125"/>
    </row>
    <row r="1085" spans="1:9">
      <c r="A1085" s="216">
        <v>43511</v>
      </c>
      <c r="B1085" s="194">
        <v>3</v>
      </c>
      <c r="C1085" s="205">
        <v>221</v>
      </c>
      <c r="D1085" s="206">
        <v>27.747807969606129</v>
      </c>
      <c r="E1085" s="207">
        <v>-12</v>
      </c>
      <c r="F1085" s="208">
        <v>48.391874138752442</v>
      </c>
      <c r="H1085" s="199"/>
      <c r="I1085" s="125"/>
    </row>
    <row r="1086" spans="1:9">
      <c r="A1086" s="216">
        <v>43511</v>
      </c>
      <c r="B1086" s="194">
        <v>4</v>
      </c>
      <c r="C1086" s="205">
        <v>236</v>
      </c>
      <c r="D1086" s="206">
        <v>27.775250856291791</v>
      </c>
      <c r="E1086" s="207">
        <v>-12</v>
      </c>
      <c r="F1086" s="208">
        <v>47.536490232950221</v>
      </c>
      <c r="H1086" s="199"/>
      <c r="I1086" s="125"/>
    </row>
    <row r="1087" spans="1:9">
      <c r="A1087" s="216">
        <v>43511</v>
      </c>
      <c r="B1087" s="194">
        <v>5</v>
      </c>
      <c r="C1087" s="205">
        <v>251</v>
      </c>
      <c r="D1087" s="206">
        <v>27.803027056874043</v>
      </c>
      <c r="E1087" s="207">
        <v>-12</v>
      </c>
      <c r="F1087" s="208">
        <v>46.680749929305136</v>
      </c>
      <c r="H1087" s="199"/>
      <c r="I1087" s="125"/>
    </row>
    <row r="1088" spans="1:9">
      <c r="A1088" s="216">
        <v>43511</v>
      </c>
      <c r="B1088" s="194">
        <v>6</v>
      </c>
      <c r="C1088" s="205">
        <v>266</v>
      </c>
      <c r="D1088" s="206">
        <v>27.831116218616216</v>
      </c>
      <c r="E1088" s="207">
        <v>-12</v>
      </c>
      <c r="F1088" s="208">
        <v>45.824653735934895</v>
      </c>
      <c r="H1088" s="199"/>
      <c r="I1088" s="125"/>
    </row>
    <row r="1089" spans="1:9">
      <c r="A1089" s="216">
        <v>43511</v>
      </c>
      <c r="B1089" s="194">
        <v>7</v>
      </c>
      <c r="C1089" s="205">
        <v>281</v>
      </c>
      <c r="D1089" s="206">
        <v>27.859528161777689</v>
      </c>
      <c r="E1089" s="207">
        <v>-12</v>
      </c>
      <c r="F1089" s="208">
        <v>45.1</v>
      </c>
      <c r="H1089" s="199"/>
      <c r="I1089" s="125"/>
    </row>
    <row r="1090" spans="1:9">
      <c r="A1090" s="216">
        <v>43511</v>
      </c>
      <c r="B1090" s="194">
        <v>8</v>
      </c>
      <c r="C1090" s="205">
        <v>296</v>
      </c>
      <c r="D1090" s="206">
        <v>27.888272624420551</v>
      </c>
      <c r="E1090" s="207">
        <v>-12</v>
      </c>
      <c r="F1090" s="208">
        <v>44.1113956065875</v>
      </c>
      <c r="H1090" s="199"/>
      <c r="I1090" s="125"/>
    </row>
    <row r="1091" spans="1:9">
      <c r="A1091" s="216">
        <v>43511</v>
      </c>
      <c r="B1091" s="194">
        <v>9</v>
      </c>
      <c r="C1091" s="205">
        <v>311</v>
      </c>
      <c r="D1091" s="206">
        <v>27.917329329313816</v>
      </c>
      <c r="E1091" s="207">
        <v>-12</v>
      </c>
      <c r="F1091" s="208">
        <v>43.254234647559535</v>
      </c>
      <c r="H1091" s="199"/>
      <c r="I1091" s="125"/>
    </row>
    <row r="1092" spans="1:9">
      <c r="A1092" s="216">
        <v>43511</v>
      </c>
      <c r="B1092" s="194">
        <v>10</v>
      </c>
      <c r="C1092" s="205">
        <v>326</v>
      </c>
      <c r="D1092" s="206">
        <v>27.946707994291273</v>
      </c>
      <c r="E1092" s="207">
        <v>-12</v>
      </c>
      <c r="F1092" s="208">
        <v>42.396719743187923</v>
      </c>
      <c r="H1092" s="199"/>
      <c r="I1092" s="125"/>
    </row>
    <row r="1093" spans="1:9">
      <c r="A1093" s="216">
        <v>43511</v>
      </c>
      <c r="B1093" s="194">
        <v>11</v>
      </c>
      <c r="C1093" s="205">
        <v>341</v>
      </c>
      <c r="D1093" s="206">
        <v>27.97641845117937</v>
      </c>
      <c r="E1093" s="207">
        <v>-12</v>
      </c>
      <c r="F1093" s="208">
        <v>41.53885137170942</v>
      </c>
      <c r="H1093" s="199"/>
      <c r="I1093" s="125"/>
    </row>
    <row r="1094" spans="1:9">
      <c r="A1094" s="216">
        <v>43511</v>
      </c>
      <c r="B1094" s="194">
        <v>12</v>
      </c>
      <c r="C1094" s="205">
        <v>356</v>
      </c>
      <c r="D1094" s="206">
        <v>28.006440380800086</v>
      </c>
      <c r="E1094" s="207">
        <v>-12</v>
      </c>
      <c r="F1094" s="208">
        <v>40.680630039958388</v>
      </c>
      <c r="H1094" s="199"/>
      <c r="I1094" s="125"/>
    </row>
    <row r="1095" spans="1:9">
      <c r="A1095" s="216">
        <v>43511</v>
      </c>
      <c r="B1095" s="194">
        <v>13</v>
      </c>
      <c r="C1095" s="205">
        <v>11</v>
      </c>
      <c r="D1095" s="206">
        <v>28.036783495871305</v>
      </c>
      <c r="E1095" s="207">
        <v>-12</v>
      </c>
      <c r="F1095" s="208">
        <v>39.822056225719678</v>
      </c>
      <c r="H1095" s="199"/>
      <c r="I1095" s="125"/>
    </row>
    <row r="1096" spans="1:9">
      <c r="A1096" s="216">
        <v>43511</v>
      </c>
      <c r="B1096" s="194">
        <v>14</v>
      </c>
      <c r="C1096" s="205">
        <v>26</v>
      </c>
      <c r="D1096" s="206">
        <v>28.067457626538044</v>
      </c>
      <c r="E1096" s="207">
        <v>-12</v>
      </c>
      <c r="F1096" s="208">
        <v>38.963130416103802</v>
      </c>
      <c r="H1096" s="199"/>
      <c r="I1096" s="125"/>
    </row>
    <row r="1097" spans="1:9">
      <c r="A1097" s="216">
        <v>43511</v>
      </c>
      <c r="B1097" s="194">
        <v>15</v>
      </c>
      <c r="C1097" s="205">
        <v>41</v>
      </c>
      <c r="D1097" s="206">
        <v>28.098442447906535</v>
      </c>
      <c r="E1097" s="207">
        <v>-12</v>
      </c>
      <c r="F1097" s="208">
        <v>38.103853098026121</v>
      </c>
      <c r="H1097" s="199"/>
      <c r="I1097" s="125"/>
    </row>
    <row r="1098" spans="1:9">
      <c r="A1098" s="216">
        <v>43511</v>
      </c>
      <c r="B1098" s="194">
        <v>16</v>
      </c>
      <c r="C1098" s="205">
        <v>56</v>
      </c>
      <c r="D1098" s="206">
        <v>28.12974767033495</v>
      </c>
      <c r="E1098" s="207">
        <v>-12</v>
      </c>
      <c r="F1098" s="208">
        <v>37.244224758161977</v>
      </c>
      <c r="H1098" s="199"/>
      <c r="I1098" s="125"/>
    </row>
    <row r="1099" spans="1:9">
      <c r="A1099" s="216">
        <v>43511</v>
      </c>
      <c r="B1099" s="194">
        <v>17</v>
      </c>
      <c r="C1099" s="205">
        <v>71</v>
      </c>
      <c r="D1099" s="206">
        <v>28.161383119038703</v>
      </c>
      <c r="E1099" s="207">
        <v>-12</v>
      </c>
      <c r="F1099" s="208">
        <v>36.384245873271119</v>
      </c>
      <c r="H1099" s="199"/>
      <c r="I1099" s="125"/>
    </row>
    <row r="1100" spans="1:9">
      <c r="A1100" s="216">
        <v>43511</v>
      </c>
      <c r="B1100" s="194">
        <v>18</v>
      </c>
      <c r="C1100" s="205">
        <v>86</v>
      </c>
      <c r="D1100" s="206">
        <v>28.193328466802257</v>
      </c>
      <c r="E1100" s="207">
        <v>-12</v>
      </c>
      <c r="F1100" s="208">
        <v>35.523916948776666</v>
      </c>
      <c r="H1100" s="199"/>
      <c r="I1100" s="125"/>
    </row>
    <row r="1101" spans="1:9">
      <c r="A1101" s="216">
        <v>43511</v>
      </c>
      <c r="B1101" s="194">
        <v>19</v>
      </c>
      <c r="C1101" s="205">
        <v>101</v>
      </c>
      <c r="D1101" s="206">
        <v>28.225593438486953</v>
      </c>
      <c r="E1101" s="207">
        <v>-12</v>
      </c>
      <c r="F1101" s="208">
        <v>34.663238460996908</v>
      </c>
      <c r="H1101" s="199"/>
      <c r="I1101" s="125"/>
    </row>
    <row r="1102" spans="1:9">
      <c r="A1102" s="216">
        <v>43511</v>
      </c>
      <c r="B1102" s="194">
        <v>20</v>
      </c>
      <c r="C1102" s="205">
        <v>116</v>
      </c>
      <c r="D1102" s="206">
        <v>28.25818785723925</v>
      </c>
      <c r="E1102" s="207">
        <v>-12</v>
      </c>
      <c r="F1102" s="208">
        <v>33.802210886022905</v>
      </c>
      <c r="H1102" s="199"/>
      <c r="I1102" s="125"/>
    </row>
    <row r="1103" spans="1:9">
      <c r="A1103" s="216">
        <v>43511</v>
      </c>
      <c r="B1103" s="194">
        <v>21</v>
      </c>
      <c r="C1103" s="205">
        <v>131</v>
      </c>
      <c r="D1103" s="206">
        <v>28.291091292447277</v>
      </c>
      <c r="E1103" s="207">
        <v>-12</v>
      </c>
      <c r="F1103" s="208">
        <v>32.94083473817583</v>
      </c>
      <c r="H1103" s="199"/>
      <c r="I1103" s="125"/>
    </row>
    <row r="1104" spans="1:9">
      <c r="A1104" s="216">
        <v>43511</v>
      </c>
      <c r="B1104" s="194">
        <v>22</v>
      </c>
      <c r="C1104" s="205">
        <v>146</v>
      </c>
      <c r="D1104" s="206">
        <v>28.32431356491611</v>
      </c>
      <c r="E1104" s="207">
        <v>-12</v>
      </c>
      <c r="F1104" s="208">
        <v>32.079110473833339</v>
      </c>
      <c r="H1104" s="199"/>
      <c r="I1104" s="125"/>
    </row>
    <row r="1105" spans="1:9">
      <c r="A1105" s="216">
        <v>43511</v>
      </c>
      <c r="B1105" s="194">
        <v>23</v>
      </c>
      <c r="C1105" s="205">
        <v>161</v>
      </c>
      <c r="D1105" s="206">
        <v>28.35786449279567</v>
      </c>
      <c r="E1105" s="207">
        <v>-12</v>
      </c>
      <c r="F1105" s="208">
        <v>31.217038577939675</v>
      </c>
      <c r="H1105" s="199"/>
      <c r="I1105" s="125"/>
    </row>
    <row r="1106" spans="1:9">
      <c r="A1106" s="216">
        <v>43512</v>
      </c>
      <c r="B1106" s="194">
        <v>0</v>
      </c>
      <c r="C1106" s="205">
        <v>176</v>
      </c>
      <c r="D1106" s="206">
        <v>28.391723623524285</v>
      </c>
      <c r="E1106" s="207">
        <v>-12</v>
      </c>
      <c r="F1106" s="208">
        <v>30.354619554561388</v>
      </c>
      <c r="H1106" s="199"/>
      <c r="I1106" s="125"/>
    </row>
    <row r="1107" spans="1:9">
      <c r="A1107" s="216">
        <v>43512</v>
      </c>
      <c r="B1107" s="194">
        <v>1</v>
      </c>
      <c r="C1107" s="205">
        <v>191</v>
      </c>
      <c r="D1107" s="206">
        <v>28.425900773439139</v>
      </c>
      <c r="E1107" s="207">
        <v>-12</v>
      </c>
      <c r="F1107" s="208">
        <v>29.49185387859476</v>
      </c>
      <c r="H1107" s="199"/>
      <c r="I1107" s="125"/>
    </row>
    <row r="1108" spans="1:9">
      <c r="A1108" s="216">
        <v>43512</v>
      </c>
      <c r="B1108" s="194">
        <v>2</v>
      </c>
      <c r="C1108" s="205">
        <v>206</v>
      </c>
      <c r="D1108" s="206">
        <v>28.460405756921432</v>
      </c>
      <c r="E1108" s="207">
        <v>-12</v>
      </c>
      <c r="F1108" s="208">
        <v>28.628742024665357</v>
      </c>
      <c r="H1108" s="199"/>
      <c r="I1108" s="125"/>
    </row>
    <row r="1109" spans="1:9">
      <c r="A1109" s="216">
        <v>43512</v>
      </c>
      <c r="B1109" s="194">
        <v>3</v>
      </c>
      <c r="C1109" s="205">
        <v>221</v>
      </c>
      <c r="D1109" s="206">
        <v>28.495218118839603</v>
      </c>
      <c r="E1109" s="207">
        <v>-12</v>
      </c>
      <c r="F1109" s="208">
        <v>27.765284496149292</v>
      </c>
      <c r="H1109" s="199"/>
      <c r="I1109" s="125"/>
    </row>
    <row r="1110" spans="1:9">
      <c r="A1110" s="216">
        <v>43512</v>
      </c>
      <c r="B1110" s="194">
        <v>4</v>
      </c>
      <c r="C1110" s="205">
        <v>236</v>
      </c>
      <c r="D1110" s="206">
        <v>28.530347671108984</v>
      </c>
      <c r="E1110" s="207">
        <v>-12</v>
      </c>
      <c r="F1110" s="208">
        <v>26.901481776870426</v>
      </c>
      <c r="H1110" s="199"/>
      <c r="I1110" s="125"/>
    </row>
    <row r="1111" spans="1:9">
      <c r="A1111" s="216">
        <v>43512</v>
      </c>
      <c r="B1111" s="194">
        <v>5</v>
      </c>
      <c r="C1111" s="205">
        <v>251</v>
      </c>
      <c r="D1111" s="206">
        <v>28.565804225281681</v>
      </c>
      <c r="E1111" s="207">
        <v>-12</v>
      </c>
      <c r="F1111" s="208">
        <v>26.037334321469459</v>
      </c>
      <c r="H1111" s="199"/>
      <c r="I1111" s="125"/>
    </row>
    <row r="1112" spans="1:9">
      <c r="A1112" s="216">
        <v>43512</v>
      </c>
      <c r="B1112" s="194">
        <v>6</v>
      </c>
      <c r="C1112" s="205">
        <v>266</v>
      </c>
      <c r="D1112" s="206">
        <v>28.601567321853736</v>
      </c>
      <c r="E1112" s="207">
        <v>-12</v>
      </c>
      <c r="F1112" s="208">
        <v>25.172842642360074</v>
      </c>
      <c r="H1112" s="199"/>
      <c r="I1112" s="125"/>
    </row>
    <row r="1113" spans="1:9">
      <c r="A1113" s="216">
        <v>43512</v>
      </c>
      <c r="B1113" s="194">
        <v>7</v>
      </c>
      <c r="C1113" s="205">
        <v>281</v>
      </c>
      <c r="D1113" s="206">
        <v>28.637646789534301</v>
      </c>
      <c r="E1113" s="207">
        <v>-12</v>
      </c>
      <c r="F1113" s="208">
        <v>24.4</v>
      </c>
      <c r="H1113" s="199"/>
      <c r="I1113" s="125"/>
    </row>
    <row r="1114" spans="1:9">
      <c r="A1114" s="216">
        <v>43512</v>
      </c>
      <c r="B1114" s="194">
        <v>8</v>
      </c>
      <c r="C1114" s="205">
        <v>296</v>
      </c>
      <c r="D1114" s="206">
        <v>28.674052376835562</v>
      </c>
      <c r="E1114" s="207">
        <v>-12</v>
      </c>
      <c r="F1114" s="208">
        <v>23.442828506527853</v>
      </c>
      <c r="H1114" s="199"/>
      <c r="I1114" s="125"/>
    </row>
    <row r="1115" spans="1:9">
      <c r="A1115" s="216">
        <v>43512</v>
      </c>
      <c r="B1115" s="194">
        <v>9</v>
      </c>
      <c r="C1115" s="205">
        <v>311</v>
      </c>
      <c r="D1115" s="206">
        <v>28.710763700033795</v>
      </c>
      <c r="E1115" s="207">
        <v>-12</v>
      </c>
      <c r="F1115" s="208">
        <v>22.57730702513129</v>
      </c>
      <c r="H1115" s="199"/>
      <c r="I1115" s="125"/>
    </row>
    <row r="1116" spans="1:9">
      <c r="A1116" s="216">
        <v>43512</v>
      </c>
      <c r="B1116" s="194">
        <v>10</v>
      </c>
      <c r="C1116" s="205">
        <v>326</v>
      </c>
      <c r="D1116" s="206">
        <v>28.747790544451846</v>
      </c>
      <c r="E1116" s="207">
        <v>-12</v>
      </c>
      <c r="F1116" s="208">
        <v>21.711443241576589</v>
      </c>
      <c r="H1116" s="199"/>
      <c r="I1116" s="125"/>
    </row>
    <row r="1117" spans="1:9">
      <c r="A1117" s="216">
        <v>43512</v>
      </c>
      <c r="B1117" s="194">
        <v>11</v>
      </c>
      <c r="C1117" s="205">
        <v>341</v>
      </c>
      <c r="D1117" s="206">
        <v>28.785142617122119</v>
      </c>
      <c r="E1117" s="207">
        <v>-12</v>
      </c>
      <c r="F1117" s="208">
        <v>20.845237638146443</v>
      </c>
      <c r="H1117" s="199"/>
      <c r="I1117" s="125"/>
    </row>
    <row r="1118" spans="1:9">
      <c r="A1118" s="216">
        <v>43512</v>
      </c>
      <c r="B1118" s="194">
        <v>12</v>
      </c>
      <c r="C1118" s="205">
        <v>356</v>
      </c>
      <c r="D1118" s="206">
        <v>28.822799568522441</v>
      </c>
      <c r="E1118" s="207">
        <v>-12</v>
      </c>
      <c r="F1118" s="208">
        <v>19.978690696790586</v>
      </c>
      <c r="H1118" s="199"/>
      <c r="I1118" s="125"/>
    </row>
    <row r="1119" spans="1:9">
      <c r="A1119" s="216">
        <v>43512</v>
      </c>
      <c r="B1119" s="194">
        <v>13</v>
      </c>
      <c r="C1119" s="205">
        <v>11</v>
      </c>
      <c r="D1119" s="206">
        <v>28.860771201669877</v>
      </c>
      <c r="E1119" s="207">
        <v>-12</v>
      </c>
      <c r="F1119" s="208">
        <v>19.11180289941548</v>
      </c>
      <c r="H1119" s="199"/>
      <c r="I1119" s="125"/>
    </row>
    <row r="1120" spans="1:9">
      <c r="A1120" s="216">
        <v>43512</v>
      </c>
      <c r="B1120" s="194">
        <v>14</v>
      </c>
      <c r="C1120" s="205">
        <v>26</v>
      </c>
      <c r="D1120" s="206">
        <v>28.899067199401998</v>
      </c>
      <c r="E1120" s="207">
        <v>-12</v>
      </c>
      <c r="F1120" s="208">
        <v>18.244574717856494</v>
      </c>
      <c r="H1120" s="199"/>
      <c r="I1120" s="125"/>
    </row>
    <row r="1121" spans="1:9">
      <c r="A1121" s="216">
        <v>43512</v>
      </c>
      <c r="B1121" s="194">
        <v>15</v>
      </c>
      <c r="C1121" s="205">
        <v>41</v>
      </c>
      <c r="D1121" s="206">
        <v>28.937667209706035</v>
      </c>
      <c r="E1121" s="207">
        <v>-12</v>
      </c>
      <c r="F1121" s="208">
        <v>17.377006652896725</v>
      </c>
      <c r="H1121" s="199"/>
      <c r="I1121" s="125"/>
    </row>
    <row r="1122" spans="1:9">
      <c r="A1122" s="216">
        <v>43512</v>
      </c>
      <c r="B1122" s="194">
        <v>16</v>
      </c>
      <c r="C1122" s="205">
        <v>56</v>
      </c>
      <c r="D1122" s="206">
        <v>28.976581031721622</v>
      </c>
      <c r="E1122" s="207">
        <v>-12</v>
      </c>
      <c r="F1122" s="208">
        <v>16.509099176018651</v>
      </c>
      <c r="H1122" s="199"/>
      <c r="I1122" s="125"/>
    </row>
    <row r="1123" spans="1:9">
      <c r="A1123" s="216">
        <v>43512</v>
      </c>
      <c r="B1123" s="194">
        <v>17</v>
      </c>
      <c r="C1123" s="205">
        <v>71</v>
      </c>
      <c r="D1123" s="206">
        <v>29.015818345305036</v>
      </c>
      <c r="E1123" s="207">
        <v>-12</v>
      </c>
      <c r="F1123" s="208">
        <v>15.640852758416557</v>
      </c>
      <c r="H1123" s="199"/>
      <c r="I1123" s="125"/>
    </row>
    <row r="1124" spans="1:9">
      <c r="A1124" s="216">
        <v>43512</v>
      </c>
      <c r="B1124" s="194">
        <v>18</v>
      </c>
      <c r="C1124" s="205">
        <v>86</v>
      </c>
      <c r="D1124" s="206">
        <v>29.055358834341405</v>
      </c>
      <c r="E1124" s="207">
        <v>-12</v>
      </c>
      <c r="F1124" s="208">
        <v>14.772267909999677</v>
      </c>
      <c r="H1124" s="199"/>
      <c r="I1124" s="125"/>
    </row>
    <row r="1125" spans="1:9">
      <c r="A1125" s="216">
        <v>43512</v>
      </c>
      <c r="B1125" s="194">
        <v>19</v>
      </c>
      <c r="C1125" s="205">
        <v>101</v>
      </c>
      <c r="D1125" s="206">
        <v>29.095212176601422</v>
      </c>
      <c r="E1125" s="207">
        <v>-12</v>
      </c>
      <c r="F1125" s="208">
        <v>13.903345082086993</v>
      </c>
      <c r="H1125" s="199"/>
      <c r="I1125" s="125"/>
    </row>
    <row r="1126" spans="1:9">
      <c r="A1126" s="216">
        <v>43512</v>
      </c>
      <c r="B1126" s="194">
        <v>20</v>
      </c>
      <c r="C1126" s="205">
        <v>116</v>
      </c>
      <c r="D1126" s="206">
        <v>29.13538816705568</v>
      </c>
      <c r="E1126" s="207">
        <v>-12</v>
      </c>
      <c r="F1126" s="208">
        <v>13.034084755014064</v>
      </c>
      <c r="H1126" s="199"/>
      <c r="I1126" s="125"/>
    </row>
    <row r="1127" spans="1:9">
      <c r="A1127" s="216">
        <v>43512</v>
      </c>
      <c r="B1127" s="194">
        <v>21</v>
      </c>
      <c r="C1127" s="205">
        <v>131</v>
      </c>
      <c r="D1127" s="206">
        <v>29.175866446622081</v>
      </c>
      <c r="E1127" s="207">
        <v>-12</v>
      </c>
      <c r="F1127" s="208">
        <v>12.164487428324549</v>
      </c>
      <c r="H1127" s="199"/>
      <c r="I1127" s="125"/>
    </row>
    <row r="1128" spans="1:9">
      <c r="A1128" s="216">
        <v>43512</v>
      </c>
      <c r="B1128" s="194">
        <v>22</v>
      </c>
      <c r="C1128" s="205">
        <v>146</v>
      </c>
      <c r="D1128" s="206">
        <v>29.216656709799054</v>
      </c>
      <c r="E1128" s="207">
        <v>-12</v>
      </c>
      <c r="F1128" s="208">
        <v>11.294553572125388</v>
      </c>
      <c r="H1128" s="199"/>
      <c r="I1128" s="125"/>
    </row>
    <row r="1129" spans="1:9">
      <c r="A1129" s="216">
        <v>43512</v>
      </c>
      <c r="B1129" s="194">
        <v>23</v>
      </c>
      <c r="C1129" s="205">
        <v>161</v>
      </c>
      <c r="D1129" s="206">
        <v>29.257768728565452</v>
      </c>
      <c r="E1129" s="207">
        <v>-12</v>
      </c>
      <c r="F1129" s="208">
        <v>10.424283656453497</v>
      </c>
      <c r="H1129" s="199"/>
      <c r="I1129" s="125"/>
    </row>
    <row r="1130" spans="1:9">
      <c r="A1130" s="216">
        <v>43513</v>
      </c>
      <c r="B1130" s="194">
        <v>0</v>
      </c>
      <c r="C1130" s="205">
        <v>176</v>
      </c>
      <c r="D1130" s="206">
        <v>29.299182101481165</v>
      </c>
      <c r="E1130" s="207">
        <v>-12</v>
      </c>
      <c r="F1130" s="208">
        <v>9.553678180125118</v>
      </c>
      <c r="H1130" s="199"/>
      <c r="I1130" s="125"/>
    </row>
    <row r="1131" spans="1:9">
      <c r="A1131" s="216">
        <v>43513</v>
      </c>
      <c r="B1131" s="194">
        <v>1</v>
      </c>
      <c r="C1131" s="205">
        <v>191</v>
      </c>
      <c r="D1131" s="206">
        <v>29.340906558977053</v>
      </c>
      <c r="E1131" s="207">
        <v>-12</v>
      </c>
      <c r="F1131" s="208">
        <v>8.682737622443355</v>
      </c>
      <c r="H1131" s="199"/>
      <c r="I1131" s="125"/>
    </row>
    <row r="1132" spans="1:9">
      <c r="A1132" s="216">
        <v>43513</v>
      </c>
      <c r="B1132" s="194">
        <v>2</v>
      </c>
      <c r="C1132" s="205">
        <v>206</v>
      </c>
      <c r="D1132" s="206">
        <v>29.382951889769515</v>
      </c>
      <c r="E1132" s="207">
        <v>-12</v>
      </c>
      <c r="F1132" s="208">
        <v>7.8114624332680904</v>
      </c>
      <c r="H1132" s="199"/>
      <c r="I1132" s="125"/>
    </row>
    <row r="1133" spans="1:9">
      <c r="A1133" s="216">
        <v>43513</v>
      </c>
      <c r="B1133" s="194">
        <v>3</v>
      </c>
      <c r="C1133" s="205">
        <v>221</v>
      </c>
      <c r="D1133" s="206">
        <v>29.425297669703809</v>
      </c>
      <c r="E1133" s="207">
        <v>-12</v>
      </c>
      <c r="F1133" s="208">
        <v>6.9398531206925185</v>
      </c>
      <c r="H1133" s="199"/>
      <c r="I1133" s="125"/>
    </row>
    <row r="1134" spans="1:9">
      <c r="A1134" s="216">
        <v>43513</v>
      </c>
      <c r="B1134" s="194">
        <v>4</v>
      </c>
      <c r="C1134" s="205">
        <v>236</v>
      </c>
      <c r="D1134" s="206">
        <v>29.467953626446501</v>
      </c>
      <c r="E1134" s="207">
        <v>-12</v>
      </c>
      <c r="F1134" s="208">
        <v>6.0679101535535551</v>
      </c>
      <c r="H1134" s="199"/>
      <c r="I1134" s="125"/>
    </row>
    <row r="1135" spans="1:9">
      <c r="A1135" s="216">
        <v>43513</v>
      </c>
      <c r="B1135" s="194">
        <v>5</v>
      </c>
      <c r="C1135" s="205">
        <v>251</v>
      </c>
      <c r="D1135" s="206">
        <v>29.510929564656863</v>
      </c>
      <c r="E1135" s="207">
        <v>-12</v>
      </c>
      <c r="F1135" s="208">
        <v>5.1956340006204371</v>
      </c>
      <c r="H1135" s="199"/>
      <c r="I1135" s="125"/>
    </row>
    <row r="1136" spans="1:9">
      <c r="A1136" s="216">
        <v>43513</v>
      </c>
      <c r="B1136" s="194">
        <v>6</v>
      </c>
      <c r="C1136" s="205">
        <v>266</v>
      </c>
      <c r="D1136" s="206">
        <v>29.554204998439673</v>
      </c>
      <c r="E1136" s="207">
        <v>-12</v>
      </c>
      <c r="F1136" s="208">
        <v>4.3230251595879565</v>
      </c>
      <c r="H1136" s="199"/>
      <c r="I1136" s="125"/>
    </row>
    <row r="1137" spans="1:9">
      <c r="A1137" s="216">
        <v>43513</v>
      </c>
      <c r="B1137" s="194">
        <v>7</v>
      </c>
      <c r="C1137" s="205">
        <v>281</v>
      </c>
      <c r="D1137" s="206">
        <v>29.597789711386895</v>
      </c>
      <c r="E1137" s="207">
        <v>-12</v>
      </c>
      <c r="F1137" s="208">
        <v>3.5</v>
      </c>
      <c r="H1137" s="199"/>
      <c r="I1137" s="125"/>
    </row>
    <row r="1138" spans="1:9">
      <c r="A1138" s="216">
        <v>43513</v>
      </c>
      <c r="B1138" s="194">
        <v>8</v>
      </c>
      <c r="C1138" s="205">
        <v>296</v>
      </c>
      <c r="D1138" s="206">
        <v>29.641693486253189</v>
      </c>
      <c r="E1138" s="207">
        <v>-12</v>
      </c>
      <c r="F1138" s="208">
        <v>2.576811286400762</v>
      </c>
      <c r="H1138" s="199"/>
      <c r="I1138" s="125"/>
    </row>
    <row r="1139" spans="1:9">
      <c r="A1139" s="216">
        <v>43513</v>
      </c>
      <c r="B1139" s="194">
        <v>9</v>
      </c>
      <c r="C1139" s="205">
        <v>311</v>
      </c>
      <c r="D1139" s="206">
        <v>29.685895833412133</v>
      </c>
      <c r="E1139" s="207">
        <v>-12</v>
      </c>
      <c r="F1139" s="208">
        <v>1.7032072292426648</v>
      </c>
      <c r="H1139" s="199"/>
      <c r="I1139" s="125"/>
    </row>
    <row r="1140" spans="1:9">
      <c r="A1140" s="216">
        <v>43513</v>
      </c>
      <c r="B1140" s="194">
        <v>10</v>
      </c>
      <c r="C1140" s="205">
        <v>326</v>
      </c>
      <c r="D1140" s="206">
        <v>29.730406534073381</v>
      </c>
      <c r="E1140" s="207">
        <v>-12</v>
      </c>
      <c r="F1140" s="208">
        <v>0.82927237555061595</v>
      </c>
      <c r="H1140" s="199"/>
      <c r="I1140" s="125"/>
    </row>
    <row r="1141" spans="1:9">
      <c r="A1141" s="216">
        <v>43513</v>
      </c>
      <c r="B1141" s="194">
        <v>11</v>
      </c>
      <c r="C1141" s="205">
        <v>341</v>
      </c>
      <c r="D1141" s="206">
        <v>29.775235386994154</v>
      </c>
      <c r="E1141" s="207">
        <v>-11</v>
      </c>
      <c r="F1141" s="208">
        <v>59.955007202587325</v>
      </c>
      <c r="H1141" s="199"/>
      <c r="I1141" s="125"/>
    </row>
    <row r="1142" spans="1:9">
      <c r="A1142" s="216">
        <v>43513</v>
      </c>
      <c r="B1142" s="194">
        <v>12</v>
      </c>
      <c r="C1142" s="205">
        <v>356</v>
      </c>
      <c r="D1142" s="206">
        <v>29.820361861231959</v>
      </c>
      <c r="E1142" s="207">
        <v>-11</v>
      </c>
      <c r="F1142" s="208">
        <v>59.080412206991682</v>
      </c>
      <c r="H1142" s="199"/>
      <c r="I1142" s="125"/>
    </row>
    <row r="1143" spans="1:9">
      <c r="A1143" s="216">
        <v>43513</v>
      </c>
      <c r="B1143" s="194">
        <v>13</v>
      </c>
      <c r="C1143" s="205">
        <v>11</v>
      </c>
      <c r="D1143" s="206">
        <v>29.865795774309163</v>
      </c>
      <c r="E1143" s="207">
        <v>-11</v>
      </c>
      <c r="F1143" s="208">
        <v>58.205487855910434</v>
      </c>
      <c r="H1143" s="199"/>
      <c r="I1143" s="125"/>
    </row>
    <row r="1144" spans="1:9">
      <c r="A1144" s="216">
        <v>43513</v>
      </c>
      <c r="B1144" s="194">
        <v>14</v>
      </c>
      <c r="C1144" s="205">
        <v>26</v>
      </c>
      <c r="D1144" s="206">
        <v>29.911546843162569</v>
      </c>
      <c r="E1144" s="207">
        <v>-11</v>
      </c>
      <c r="F1144" s="208">
        <v>57.330234616237412</v>
      </c>
      <c r="H1144" s="199"/>
      <c r="I1144" s="125"/>
    </row>
    <row r="1145" spans="1:9">
      <c r="A1145" s="216">
        <v>43513</v>
      </c>
      <c r="B1145" s="194">
        <v>15</v>
      </c>
      <c r="C1145" s="205">
        <v>41</v>
      </c>
      <c r="D1145" s="206">
        <v>29.957594632723925</v>
      </c>
      <c r="E1145" s="207">
        <v>-11</v>
      </c>
      <c r="F1145" s="208">
        <v>56.454652984077427</v>
      </c>
      <c r="H1145" s="199"/>
      <c r="I1145" s="125"/>
    </row>
    <row r="1146" spans="1:9">
      <c r="A1146" s="216">
        <v>43513</v>
      </c>
      <c r="B1146" s="194">
        <v>16</v>
      </c>
      <c r="C1146" s="205">
        <v>56</v>
      </c>
      <c r="D1146" s="206">
        <v>30.003948937686289</v>
      </c>
      <c r="E1146" s="207">
        <v>-11</v>
      </c>
      <c r="F1146" s="208">
        <v>55.578743435793108</v>
      </c>
      <c r="H1146" s="199"/>
      <c r="I1146" s="125"/>
    </row>
    <row r="1147" spans="1:9">
      <c r="A1147" s="216">
        <v>43513</v>
      </c>
      <c r="B1147" s="194">
        <v>17</v>
      </c>
      <c r="C1147" s="205">
        <v>71</v>
      </c>
      <c r="D1147" s="206">
        <v>30.050619413664208</v>
      </c>
      <c r="E1147" s="207">
        <v>-11</v>
      </c>
      <c r="F1147" s="208">
        <v>54.702506418147401</v>
      </c>
      <c r="H1147" s="199"/>
      <c r="I1147" s="125"/>
    </row>
    <row r="1148" spans="1:9">
      <c r="A1148" s="216">
        <v>43513</v>
      </c>
      <c r="B1148" s="194">
        <v>18</v>
      </c>
      <c r="C1148" s="205">
        <v>86</v>
      </c>
      <c r="D1148" s="206">
        <v>30.097585682214003</v>
      </c>
      <c r="E1148" s="207">
        <v>-11</v>
      </c>
      <c r="F1148" s="208">
        <v>53.825942436487004</v>
      </c>
      <c r="H1148" s="199"/>
      <c r="I1148" s="125"/>
    </row>
    <row r="1149" spans="1:9">
      <c r="A1149" s="216">
        <v>43513</v>
      </c>
      <c r="B1149" s="194">
        <v>19</v>
      </c>
      <c r="C1149" s="205">
        <v>101</v>
      </c>
      <c r="D1149" s="206">
        <v>30.144857514820842</v>
      </c>
      <c r="E1149" s="207">
        <v>-11</v>
      </c>
      <c r="F1149" s="208">
        <v>52.94905195687484</v>
      </c>
      <c r="H1149" s="199"/>
      <c r="I1149" s="125"/>
    </row>
    <row r="1150" spans="1:9">
      <c r="A1150" s="216">
        <v>43513</v>
      </c>
      <c r="B1150" s="194">
        <v>20</v>
      </c>
      <c r="C1150" s="205">
        <v>116</v>
      </c>
      <c r="D1150" s="206">
        <v>30.192444565909398</v>
      </c>
      <c r="E1150" s="207">
        <v>-11</v>
      </c>
      <c r="F1150" s="208">
        <v>52.071835445060053</v>
      </c>
      <c r="H1150" s="199"/>
      <c r="I1150" s="125"/>
    </row>
    <row r="1151" spans="1:9">
      <c r="A1151" s="216">
        <v>43513</v>
      </c>
      <c r="B1151" s="194">
        <v>21</v>
      </c>
      <c r="C1151" s="205">
        <v>131</v>
      </c>
      <c r="D1151" s="206">
        <v>30.24032645279533</v>
      </c>
      <c r="E1151" s="207">
        <v>-11</v>
      </c>
      <c r="F1151" s="208">
        <v>51.194293396153583</v>
      </c>
      <c r="H1151" s="199"/>
      <c r="I1151" s="125"/>
    </row>
    <row r="1152" spans="1:9">
      <c r="A1152" s="216">
        <v>43513</v>
      </c>
      <c r="B1152" s="194">
        <v>22</v>
      </c>
      <c r="C1152" s="205">
        <v>146</v>
      </c>
      <c r="D1152" s="206">
        <v>30.288512945546699</v>
      </c>
      <c r="E1152" s="207">
        <v>-11</v>
      </c>
      <c r="F1152" s="208">
        <v>50.316426275591759</v>
      </c>
      <c r="H1152" s="199"/>
      <c r="I1152" s="125"/>
    </row>
    <row r="1153" spans="1:9">
      <c r="A1153" s="216">
        <v>43513</v>
      </c>
      <c r="B1153" s="194">
        <v>23</v>
      </c>
      <c r="C1153" s="205">
        <v>161</v>
      </c>
      <c r="D1153" s="206">
        <v>30.337013695399264</v>
      </c>
      <c r="E1153" s="207">
        <v>-11</v>
      </c>
      <c r="F1153" s="208">
        <v>49.438234558463137</v>
      </c>
      <c r="H1153" s="199"/>
      <c r="I1153" s="125"/>
    </row>
    <row r="1154" spans="1:9">
      <c r="A1154" s="216">
        <v>43514</v>
      </c>
      <c r="B1154" s="194">
        <v>0</v>
      </c>
      <c r="C1154" s="205">
        <v>176</v>
      </c>
      <c r="D1154" s="206">
        <v>30.385808317512328</v>
      </c>
      <c r="E1154" s="207">
        <v>-11</v>
      </c>
      <c r="F1154" s="208">
        <v>48.559718719726668</v>
      </c>
      <c r="H1154" s="199"/>
      <c r="I1154" s="125"/>
    </row>
    <row r="1155" spans="1:9">
      <c r="A1155" s="216">
        <v>43514</v>
      </c>
      <c r="B1155" s="194">
        <v>1</v>
      </c>
      <c r="C1155" s="205">
        <v>191</v>
      </c>
      <c r="D1155" s="206">
        <v>30.434906599289206</v>
      </c>
      <c r="E1155" s="207">
        <v>-11</v>
      </c>
      <c r="F1155" s="208">
        <v>47.68087923409297</v>
      </c>
      <c r="H1155" s="199"/>
      <c r="I1155" s="125"/>
    </row>
    <row r="1156" spans="1:9">
      <c r="A1156" s="216">
        <v>43514</v>
      </c>
      <c r="B1156" s="194">
        <v>2</v>
      </c>
      <c r="C1156" s="205">
        <v>206</v>
      </c>
      <c r="D1156" s="206">
        <v>30.484318169221183</v>
      </c>
      <c r="E1156" s="207">
        <v>-11</v>
      </c>
      <c r="F1156" s="208">
        <v>46.801716566326164</v>
      </c>
      <c r="H1156" s="199"/>
      <c r="I1156" s="125"/>
    </row>
    <row r="1157" spans="1:9">
      <c r="A1157" s="216">
        <v>43514</v>
      </c>
      <c r="B1157" s="194">
        <v>3</v>
      </c>
      <c r="C1157" s="205">
        <v>221</v>
      </c>
      <c r="D1157" s="206">
        <v>30.534022640789544</v>
      </c>
      <c r="E1157" s="207">
        <v>-11</v>
      </c>
      <c r="F1157" s="208">
        <v>45.922231210555253</v>
      </c>
      <c r="H1157" s="199"/>
      <c r="I1157" s="125"/>
    </row>
    <row r="1158" spans="1:9">
      <c r="A1158" s="216">
        <v>43514</v>
      </c>
      <c r="B1158" s="194">
        <v>4</v>
      </c>
      <c r="C1158" s="205">
        <v>236</v>
      </c>
      <c r="D1158" s="206">
        <v>30.584029720312174</v>
      </c>
      <c r="E1158" s="207">
        <v>-11</v>
      </c>
      <c r="F1158" s="208">
        <v>45.042423631165569</v>
      </c>
      <c r="H1158" s="199"/>
      <c r="I1158" s="125"/>
    </row>
    <row r="1159" spans="1:9">
      <c r="A1159" s="216">
        <v>43514</v>
      </c>
      <c r="B1159" s="194">
        <v>5</v>
      </c>
      <c r="C1159" s="205">
        <v>251</v>
      </c>
      <c r="D1159" s="206">
        <v>30.634349171014605</v>
      </c>
      <c r="E1159" s="207">
        <v>-11</v>
      </c>
      <c r="F1159" s="208">
        <v>44.162294292390669</v>
      </c>
      <c r="H1159" s="199"/>
      <c r="I1159" s="125"/>
    </row>
    <row r="1160" spans="1:9">
      <c r="A1160" s="216">
        <v>43514</v>
      </c>
      <c r="B1160" s="194">
        <v>6</v>
      </c>
      <c r="C1160" s="205">
        <v>266</v>
      </c>
      <c r="D1160" s="206">
        <v>30.684960545761442</v>
      </c>
      <c r="E1160" s="207">
        <v>-11</v>
      </c>
      <c r="F1160" s="208">
        <v>43.281843697755242</v>
      </c>
      <c r="H1160" s="199"/>
      <c r="I1160" s="125"/>
    </row>
    <row r="1161" spans="1:9">
      <c r="A1161" s="216">
        <v>43514</v>
      </c>
      <c r="B1161" s="194">
        <v>7</v>
      </c>
      <c r="C1161" s="205">
        <v>281</v>
      </c>
      <c r="D1161" s="206">
        <v>30.735873547698702</v>
      </c>
      <c r="E1161" s="207">
        <v>-11</v>
      </c>
      <c r="F1161" s="208">
        <v>42.5</v>
      </c>
      <c r="H1161" s="199"/>
      <c r="I1161" s="125"/>
    </row>
    <row r="1162" spans="1:9">
      <c r="A1162" s="216">
        <v>43514</v>
      </c>
      <c r="B1162" s="194">
        <v>8</v>
      </c>
      <c r="C1162" s="205">
        <v>296</v>
      </c>
      <c r="D1162" s="206">
        <v>30.787097939153227</v>
      </c>
      <c r="E1162" s="207">
        <v>-11</v>
      </c>
      <c r="F1162" s="208">
        <v>41.519980547099706</v>
      </c>
      <c r="H1162" s="199"/>
      <c r="I1162" s="125"/>
    </row>
    <row r="1163" spans="1:9">
      <c r="A1163" s="216">
        <v>43514</v>
      </c>
      <c r="B1163" s="194">
        <v>9</v>
      </c>
      <c r="C1163" s="205">
        <v>311</v>
      </c>
      <c r="D1163" s="206">
        <v>30.838613269140751</v>
      </c>
      <c r="E1163" s="207">
        <v>-11</v>
      </c>
      <c r="F1163" s="208">
        <v>40.638568957865076</v>
      </c>
      <c r="H1163" s="199"/>
      <c r="I1163" s="125"/>
    </row>
    <row r="1164" spans="1:9">
      <c r="A1164" s="216">
        <v>43514</v>
      </c>
      <c r="B1164" s="194">
        <v>10</v>
      </c>
      <c r="C1164" s="205">
        <v>326</v>
      </c>
      <c r="D1164" s="206">
        <v>30.890429239768764</v>
      </c>
      <c r="E1164" s="207">
        <v>-11</v>
      </c>
      <c r="F1164" s="208">
        <v>39.756837987208975</v>
      </c>
      <c r="H1164" s="199"/>
      <c r="I1164" s="125"/>
    </row>
    <row r="1165" spans="1:9">
      <c r="A1165" s="216">
        <v>43514</v>
      </c>
      <c r="B1165" s="194">
        <v>11</v>
      </c>
      <c r="C1165" s="205">
        <v>341</v>
      </c>
      <c r="D1165" s="206">
        <v>30.942555610920408</v>
      </c>
      <c r="E1165" s="207">
        <v>-11</v>
      </c>
      <c r="F1165" s="208">
        <v>38.874788098412658</v>
      </c>
      <c r="H1165" s="199"/>
      <c r="I1165" s="125"/>
    </row>
    <row r="1166" spans="1:9">
      <c r="A1166" s="216">
        <v>43514</v>
      </c>
      <c r="B1166" s="194">
        <v>12</v>
      </c>
      <c r="C1166" s="205">
        <v>356</v>
      </c>
      <c r="D1166" s="206">
        <v>30.994971929377471</v>
      </c>
      <c r="E1166" s="207">
        <v>-11</v>
      </c>
      <c r="F1166" s="208">
        <v>37.992419784175553</v>
      </c>
      <c r="H1166" s="199"/>
      <c r="I1166" s="125"/>
    </row>
    <row r="1167" spans="1:9">
      <c r="A1167" s="216">
        <v>43514</v>
      </c>
      <c r="B1167" s="194">
        <v>13</v>
      </c>
      <c r="C1167" s="205">
        <v>11</v>
      </c>
      <c r="D1167" s="206">
        <v>31.047687895838862</v>
      </c>
      <c r="E1167" s="207">
        <v>-11</v>
      </c>
      <c r="F1167" s="208">
        <v>37.109733517395647</v>
      </c>
      <c r="H1167" s="199"/>
      <c r="I1167" s="125"/>
    </row>
    <row r="1168" spans="1:9">
      <c r="A1168" s="216">
        <v>43514</v>
      </c>
      <c r="B1168" s="194">
        <v>14</v>
      </c>
      <c r="C1168" s="205">
        <v>26</v>
      </c>
      <c r="D1168" s="206">
        <v>31.100713306612988</v>
      </c>
      <c r="E1168" s="207">
        <v>-11</v>
      </c>
      <c r="F1168" s="208">
        <v>36.226729741128239</v>
      </c>
      <c r="H1168" s="199"/>
      <c r="I1168" s="125"/>
    </row>
    <row r="1169" spans="1:9">
      <c r="A1169" s="216">
        <v>43514</v>
      </c>
      <c r="B1169" s="194">
        <v>15</v>
      </c>
      <c r="C1169" s="205">
        <v>41</v>
      </c>
      <c r="D1169" s="206">
        <v>31.154027628322609</v>
      </c>
      <c r="E1169" s="207">
        <v>-11</v>
      </c>
      <c r="F1169" s="208">
        <v>35.343408957593354</v>
      </c>
      <c r="H1169" s="199"/>
      <c r="I1169" s="125"/>
    </row>
    <row r="1170" spans="1:9">
      <c r="A1170" s="216">
        <v>43514</v>
      </c>
      <c r="B1170" s="194">
        <v>16</v>
      </c>
      <c r="C1170" s="205">
        <v>56</v>
      </c>
      <c r="D1170" s="206">
        <v>31.207640598746735</v>
      </c>
      <c r="E1170" s="207">
        <v>-11</v>
      </c>
      <c r="F1170" s="208">
        <v>34.459771629318396</v>
      </c>
      <c r="H1170" s="199"/>
      <c r="I1170" s="125"/>
    </row>
    <row r="1171" spans="1:9">
      <c r="A1171" s="216">
        <v>43514</v>
      </c>
      <c r="B1171" s="194">
        <v>17</v>
      </c>
      <c r="C1171" s="205">
        <v>71</v>
      </c>
      <c r="D1171" s="206">
        <v>31.261561972835068</v>
      </c>
      <c r="E1171" s="207">
        <v>-11</v>
      </c>
      <c r="F1171" s="208">
        <v>33.575818218680702</v>
      </c>
      <c r="H1171" s="199"/>
      <c r="I1171" s="125"/>
    </row>
    <row r="1172" spans="1:9">
      <c r="A1172" s="216">
        <v>43514</v>
      </c>
      <c r="B1172" s="194">
        <v>18</v>
      </c>
      <c r="C1172" s="205">
        <v>86</v>
      </c>
      <c r="D1172" s="206">
        <v>31.315771294442243</v>
      </c>
      <c r="E1172" s="207">
        <v>-11</v>
      </c>
      <c r="F1172" s="208">
        <v>32.691549217563285</v>
      </c>
      <c r="H1172" s="199"/>
      <c r="I1172" s="125"/>
    </row>
    <row r="1173" spans="1:9">
      <c r="A1173" s="216">
        <v>43514</v>
      </c>
      <c r="B1173" s="194">
        <v>19</v>
      </c>
      <c r="C1173" s="205">
        <v>101</v>
      </c>
      <c r="D1173" s="206">
        <v>31.370278259271061</v>
      </c>
      <c r="E1173" s="207">
        <v>-11</v>
      </c>
      <c r="F1173" s="208">
        <v>31.806965088122325</v>
      </c>
      <c r="H1173" s="199"/>
      <c r="I1173" s="125"/>
    </row>
    <row r="1174" spans="1:9">
      <c r="A1174" s="216">
        <v>43514</v>
      </c>
      <c r="B1174" s="194">
        <v>20</v>
      </c>
      <c r="C1174" s="205">
        <v>116</v>
      </c>
      <c r="D1174" s="206">
        <v>31.425092621523447</v>
      </c>
      <c r="E1174" s="207">
        <v>-11</v>
      </c>
      <c r="F1174" s="208">
        <v>30.922066302246165</v>
      </c>
      <c r="H1174" s="199"/>
      <c r="I1174" s="125"/>
    </row>
    <row r="1175" spans="1:9">
      <c r="A1175" s="216">
        <v>43514</v>
      </c>
      <c r="B1175" s="194">
        <v>21</v>
      </c>
      <c r="C1175" s="205">
        <v>131</v>
      </c>
      <c r="D1175" s="206">
        <v>31.48019390281263</v>
      </c>
      <c r="E1175" s="207">
        <v>-11</v>
      </c>
      <c r="F1175" s="208">
        <v>30.036853331573852</v>
      </c>
      <c r="H1175" s="199"/>
      <c r="I1175" s="125"/>
    </row>
    <row r="1176" spans="1:9">
      <c r="A1176" s="216">
        <v>43514</v>
      </c>
      <c r="B1176" s="194">
        <v>22</v>
      </c>
      <c r="C1176" s="205">
        <v>146</v>
      </c>
      <c r="D1176" s="206">
        <v>31.535591856976453</v>
      </c>
      <c r="E1176" s="207">
        <v>-11</v>
      </c>
      <c r="F1176" s="208">
        <v>29.151326647741129</v>
      </c>
      <c r="H1176" s="199"/>
      <c r="I1176" s="125"/>
    </row>
    <row r="1177" spans="1:9">
      <c r="A1177" s="216">
        <v>43514</v>
      </c>
      <c r="B1177" s="194">
        <v>23</v>
      </c>
      <c r="C1177" s="205">
        <v>161</v>
      </c>
      <c r="D1177" s="206">
        <v>31.591296176184755</v>
      </c>
      <c r="E1177" s="207">
        <v>-11</v>
      </c>
      <c r="F1177" s="208">
        <v>28.265486712288883</v>
      </c>
      <c r="H1177" s="199"/>
      <c r="I1177" s="125"/>
    </row>
    <row r="1178" spans="1:9">
      <c r="A1178" s="216">
        <v>43515</v>
      </c>
      <c r="B1178" s="194">
        <v>0</v>
      </c>
      <c r="C1178" s="205">
        <v>176</v>
      </c>
      <c r="D1178" s="206">
        <v>31.647286400952339</v>
      </c>
      <c r="E1178" s="207">
        <v>-11</v>
      </c>
      <c r="F1178" s="208">
        <v>27.379334016419179</v>
      </c>
      <c r="H1178" s="199"/>
      <c r="I1178" s="125"/>
    </row>
    <row r="1179" spans="1:9">
      <c r="A1179" s="216">
        <v>43515</v>
      </c>
      <c r="B1179" s="194">
        <v>1</v>
      </c>
      <c r="C1179" s="205">
        <v>191</v>
      </c>
      <c r="D1179" s="206">
        <v>31.703572302326961</v>
      </c>
      <c r="E1179" s="207">
        <v>-11</v>
      </c>
      <c r="F1179" s="208">
        <v>26.492869021376926</v>
      </c>
      <c r="H1179" s="199"/>
      <c r="I1179" s="125"/>
    </row>
    <row r="1180" spans="1:9">
      <c r="A1180" s="216">
        <v>43515</v>
      </c>
      <c r="B1180" s="194">
        <v>2</v>
      </c>
      <c r="C1180" s="205">
        <v>206</v>
      </c>
      <c r="D1180" s="206">
        <v>31.760163512889221</v>
      </c>
      <c r="E1180" s="207">
        <v>-11</v>
      </c>
      <c r="F1180" s="208">
        <v>25.606092188320808</v>
      </c>
      <c r="H1180" s="199"/>
      <c r="I1180" s="125"/>
    </row>
    <row r="1181" spans="1:9">
      <c r="A1181" s="216">
        <v>43515</v>
      </c>
      <c r="B1181" s="194">
        <v>3</v>
      </c>
      <c r="C1181" s="205">
        <v>221</v>
      </c>
      <c r="D1181" s="206">
        <v>31.817039669235783</v>
      </c>
      <c r="E1181" s="207">
        <v>-11</v>
      </c>
      <c r="F1181" s="208">
        <v>24.719004017995552</v>
      </c>
      <c r="H1181" s="199"/>
      <c r="I1181" s="125"/>
    </row>
    <row r="1182" spans="1:9">
      <c r="A1182" s="216">
        <v>43515</v>
      </c>
      <c r="B1182" s="194">
        <v>4</v>
      </c>
      <c r="C1182" s="205">
        <v>236</v>
      </c>
      <c r="D1182" s="206">
        <v>31.874210423142131</v>
      </c>
      <c r="E1182" s="207">
        <v>-11</v>
      </c>
      <c r="F1182" s="208">
        <v>23.831604951467966</v>
      </c>
      <c r="H1182" s="199"/>
      <c r="I1182" s="125"/>
    </row>
    <row r="1183" spans="1:9">
      <c r="A1183" s="216">
        <v>43515</v>
      </c>
      <c r="B1183" s="194">
        <v>5</v>
      </c>
      <c r="C1183" s="205">
        <v>251</v>
      </c>
      <c r="D1183" s="206">
        <v>31.931685503896574</v>
      </c>
      <c r="E1183" s="207">
        <v>-11</v>
      </c>
      <c r="F1183" s="208">
        <v>22.943895459490022</v>
      </c>
      <c r="H1183" s="199"/>
      <c r="I1183" s="125"/>
    </row>
    <row r="1184" spans="1:9">
      <c r="A1184" s="216">
        <v>43515</v>
      </c>
      <c r="B1184" s="194">
        <v>6</v>
      </c>
      <c r="C1184" s="205">
        <v>266</v>
      </c>
      <c r="D1184" s="206">
        <v>31.989444448286122</v>
      </c>
      <c r="E1184" s="207">
        <v>-11</v>
      </c>
      <c r="F1184" s="208">
        <v>22.055876032461335</v>
      </c>
      <c r="H1184" s="199"/>
      <c r="I1184" s="125"/>
    </row>
    <row r="1185" spans="1:9">
      <c r="A1185" s="216">
        <v>43515</v>
      </c>
      <c r="B1185" s="194">
        <v>7</v>
      </c>
      <c r="C1185" s="205">
        <v>281</v>
      </c>
      <c r="D1185" s="206">
        <v>32.047497004514298</v>
      </c>
      <c r="E1185" s="207">
        <v>-11</v>
      </c>
      <c r="F1185" s="208">
        <v>21.3</v>
      </c>
      <c r="H1185" s="199"/>
      <c r="I1185" s="125"/>
    </row>
    <row r="1186" spans="1:9">
      <c r="A1186" s="216">
        <v>43515</v>
      </c>
      <c r="B1186" s="194">
        <v>8</v>
      </c>
      <c r="C1186" s="205">
        <v>296</v>
      </c>
      <c r="D1186" s="206">
        <v>32.105852862043776</v>
      </c>
      <c r="E1186" s="207">
        <v>-11</v>
      </c>
      <c r="F1186" s="208">
        <v>20.278909215460779</v>
      </c>
      <c r="H1186" s="199"/>
      <c r="I1186" s="125"/>
    </row>
    <row r="1187" spans="1:9">
      <c r="A1187" s="216">
        <v>43515</v>
      </c>
      <c r="B1187" s="194">
        <v>9</v>
      </c>
      <c r="C1187" s="205">
        <v>311</v>
      </c>
      <c r="D1187" s="206">
        <v>32.164491555098493</v>
      </c>
      <c r="E1187" s="207">
        <v>-11</v>
      </c>
      <c r="F1187" s="208">
        <v>19.389962776084886</v>
      </c>
      <c r="H1187" s="199"/>
      <c r="I1187" s="125"/>
    </row>
    <row r="1188" spans="1:9">
      <c r="A1188" s="216">
        <v>43515</v>
      </c>
      <c r="B1188" s="194">
        <v>10</v>
      </c>
      <c r="C1188" s="205">
        <v>326</v>
      </c>
      <c r="D1188" s="206">
        <v>32.223422831661992</v>
      </c>
      <c r="E1188" s="207">
        <v>-11</v>
      </c>
      <c r="F1188" s="208">
        <v>18.500708282911482</v>
      </c>
      <c r="H1188" s="199"/>
      <c r="I1188" s="125"/>
    </row>
    <row r="1189" spans="1:9">
      <c r="A1189" s="216">
        <v>43515</v>
      </c>
      <c r="B1189" s="194">
        <v>11</v>
      </c>
      <c r="C1189" s="205">
        <v>341</v>
      </c>
      <c r="D1189" s="206">
        <v>32.282656379015862</v>
      </c>
      <c r="E1189" s="207">
        <v>-11</v>
      </c>
      <c r="F1189" s="208">
        <v>17.611146176257151</v>
      </c>
      <c r="H1189" s="199"/>
      <c r="I1189" s="125"/>
    </row>
    <row r="1190" spans="1:9">
      <c r="A1190" s="216">
        <v>43515</v>
      </c>
      <c r="B1190" s="194">
        <v>12</v>
      </c>
      <c r="C1190" s="205">
        <v>356</v>
      </c>
      <c r="D1190" s="206">
        <v>32.342171751018896</v>
      </c>
      <c r="E1190" s="207">
        <v>-11</v>
      </c>
      <c r="F1190" s="208">
        <v>16.721276955847273</v>
      </c>
      <c r="H1190" s="199"/>
      <c r="I1190" s="125"/>
    </row>
    <row r="1191" spans="1:9">
      <c r="A1191" s="216">
        <v>43515</v>
      </c>
      <c r="B1191" s="194">
        <v>13</v>
      </c>
      <c r="C1191" s="205">
        <v>11</v>
      </c>
      <c r="D1191" s="206">
        <v>32.40197863408298</v>
      </c>
      <c r="E1191" s="207">
        <v>-11</v>
      </c>
      <c r="F1191" s="208">
        <v>15.831101081642878</v>
      </c>
      <c r="H1191" s="199"/>
      <c r="I1191" s="125"/>
    </row>
    <row r="1192" spans="1:9">
      <c r="A1192" s="216">
        <v>43515</v>
      </c>
      <c r="B1192" s="194">
        <v>14</v>
      </c>
      <c r="C1192" s="205">
        <v>26</v>
      </c>
      <c r="D1192" s="206">
        <v>32.462086774008867</v>
      </c>
      <c r="E1192" s="207">
        <v>-11</v>
      </c>
      <c r="F1192" s="208">
        <v>14.940619013313281</v>
      </c>
      <c r="H1192" s="199"/>
      <c r="I1192" s="125"/>
    </row>
    <row r="1193" spans="1:9">
      <c r="A1193" s="216">
        <v>43515</v>
      </c>
      <c r="B1193" s="194">
        <v>15</v>
      </c>
      <c r="C1193" s="205">
        <v>41</v>
      </c>
      <c r="D1193" s="206">
        <v>32.522475703163849</v>
      </c>
      <c r="E1193" s="207">
        <v>-11</v>
      </c>
      <c r="F1193" s="208">
        <v>14.049831240462574</v>
      </c>
      <c r="H1193" s="199"/>
      <c r="I1193" s="125"/>
    </row>
    <row r="1194" spans="1:9">
      <c r="A1194" s="216">
        <v>43515</v>
      </c>
      <c r="B1194" s="194">
        <v>16</v>
      </c>
      <c r="C1194" s="205">
        <v>56</v>
      </c>
      <c r="D1194" s="206">
        <v>32.583155108123094</v>
      </c>
      <c r="E1194" s="207">
        <v>-11</v>
      </c>
      <c r="F1194" s="208">
        <v>13.158738222695483</v>
      </c>
      <c r="H1194" s="199"/>
      <c r="I1194" s="125"/>
    </row>
    <row r="1195" spans="1:9">
      <c r="A1195" s="216">
        <v>43515</v>
      </c>
      <c r="B1195" s="194">
        <v>17</v>
      </c>
      <c r="C1195" s="205">
        <v>71</v>
      </c>
      <c r="D1195" s="206">
        <v>32.644134751575393</v>
      </c>
      <c r="E1195" s="207">
        <v>-11</v>
      </c>
      <c r="F1195" s="208">
        <v>12.26734042943022</v>
      </c>
      <c r="H1195" s="199"/>
      <c r="I1195" s="125"/>
    </row>
    <row r="1196" spans="1:9">
      <c r="A1196" s="216">
        <v>43515</v>
      </c>
      <c r="B1196" s="194">
        <v>18</v>
      </c>
      <c r="C1196" s="205">
        <v>86</v>
      </c>
      <c r="D1196" s="206">
        <v>32.705394146664162</v>
      </c>
      <c r="E1196" s="207">
        <v>-11</v>
      </c>
      <c r="F1196" s="208">
        <v>11.375638330020834</v>
      </c>
      <c r="H1196" s="199"/>
      <c r="I1196" s="125"/>
    </row>
    <row r="1197" spans="1:9">
      <c r="A1197" s="216">
        <v>43515</v>
      </c>
      <c r="B1197" s="194">
        <v>19</v>
      </c>
      <c r="C1197" s="205">
        <v>101</v>
      </c>
      <c r="D1197" s="206">
        <v>32.766942958224092</v>
      </c>
      <c r="E1197" s="207">
        <v>-11</v>
      </c>
      <c r="F1197" s="208">
        <v>10.483632393730247</v>
      </c>
      <c r="H1197" s="199"/>
      <c r="I1197" s="125"/>
    </row>
    <row r="1198" spans="1:9">
      <c r="A1198" s="216">
        <v>43515</v>
      </c>
      <c r="B1198" s="194">
        <v>20</v>
      </c>
      <c r="C1198" s="205">
        <v>116</v>
      </c>
      <c r="D1198" s="206">
        <v>32.828790929250715</v>
      </c>
      <c r="E1198" s="207">
        <v>-11</v>
      </c>
      <c r="F1198" s="208">
        <v>9.5913230797392046</v>
      </c>
      <c r="H1198" s="199"/>
      <c r="I1198" s="125"/>
    </row>
    <row r="1199" spans="1:9">
      <c r="A1199" s="216">
        <v>43515</v>
      </c>
      <c r="B1199" s="194">
        <v>21</v>
      </c>
      <c r="C1199" s="205">
        <v>131</v>
      </c>
      <c r="D1199" s="206">
        <v>32.890917649622224</v>
      </c>
      <c r="E1199" s="207">
        <v>-11</v>
      </c>
      <c r="F1199" s="208">
        <v>8.6987108771631227</v>
      </c>
      <c r="H1199" s="199"/>
      <c r="I1199" s="125"/>
    </row>
    <row r="1200" spans="1:9">
      <c r="A1200" s="216">
        <v>43515</v>
      </c>
      <c r="B1200" s="194">
        <v>22</v>
      </c>
      <c r="C1200" s="205">
        <v>146</v>
      </c>
      <c r="D1200" s="206">
        <v>32.953332744552313</v>
      </c>
      <c r="E1200" s="207">
        <v>-11</v>
      </c>
      <c r="F1200" s="208">
        <v>7.8057962448978557</v>
      </c>
      <c r="H1200" s="199"/>
      <c r="I1200" s="125"/>
    </row>
    <row r="1201" spans="1:9">
      <c r="A1201" s="216">
        <v>43515</v>
      </c>
      <c r="B1201" s="194">
        <v>23</v>
      </c>
      <c r="C1201" s="205">
        <v>161</v>
      </c>
      <c r="D1201" s="206">
        <v>33.016045994958176</v>
      </c>
      <c r="E1201" s="207">
        <v>-11</v>
      </c>
      <c r="F1201" s="208">
        <v>6.9125796419256957</v>
      </c>
      <c r="H1201" s="199"/>
      <c r="I1201" s="125"/>
    </row>
    <row r="1202" spans="1:9">
      <c r="A1202" s="216">
        <v>43516</v>
      </c>
      <c r="B1202" s="194">
        <v>0</v>
      </c>
      <c r="C1202" s="205">
        <v>176</v>
      </c>
      <c r="D1202" s="206">
        <v>33.079036872934466</v>
      </c>
      <c r="E1202" s="207">
        <v>-11</v>
      </c>
      <c r="F1202" s="208">
        <v>6.0190615670808967</v>
      </c>
      <c r="H1202" s="199"/>
      <c r="I1202" s="125"/>
    </row>
    <row r="1203" spans="1:9">
      <c r="A1203" s="216">
        <v>43516</v>
      </c>
      <c r="B1203" s="194">
        <v>1</v>
      </c>
      <c r="C1203" s="205">
        <v>191</v>
      </c>
      <c r="D1203" s="206">
        <v>33.142315119312684</v>
      </c>
      <c r="E1203" s="207">
        <v>-11</v>
      </c>
      <c r="F1203" s="208">
        <v>5.1252424590953893</v>
      </c>
      <c r="H1203" s="199"/>
      <c r="I1203" s="125"/>
    </row>
    <row r="1204" spans="1:9">
      <c r="A1204" s="216">
        <v>43516</v>
      </c>
      <c r="B1204" s="194">
        <v>2</v>
      </c>
      <c r="C1204" s="205">
        <v>206</v>
      </c>
      <c r="D1204" s="206">
        <v>33.205890456839597</v>
      </c>
      <c r="E1204" s="207">
        <v>-11</v>
      </c>
      <c r="F1204" s="208">
        <v>4.2311227866901291</v>
      </c>
      <c r="H1204" s="199"/>
      <c r="I1204" s="125"/>
    </row>
    <row r="1205" spans="1:9">
      <c r="A1205" s="216">
        <v>43516</v>
      </c>
      <c r="B1205" s="194">
        <v>3</v>
      </c>
      <c r="C1205" s="205">
        <v>221</v>
      </c>
      <c r="D1205" s="206">
        <v>33.269742414573784</v>
      </c>
      <c r="E1205" s="207">
        <v>-11</v>
      </c>
      <c r="F1205" s="208">
        <v>3.3367030384076557</v>
      </c>
      <c r="H1205" s="199"/>
      <c r="I1205" s="125"/>
    </row>
    <row r="1206" spans="1:9">
      <c r="A1206" s="216">
        <v>43516</v>
      </c>
      <c r="B1206" s="194">
        <v>4</v>
      </c>
      <c r="C1206" s="205">
        <v>236</v>
      </c>
      <c r="D1206" s="206">
        <v>33.333880675112368</v>
      </c>
      <c r="E1206" s="207">
        <v>-11</v>
      </c>
      <c r="F1206" s="208">
        <v>2.4419836728143807</v>
      </c>
      <c r="H1206" s="199"/>
      <c r="I1206" s="125"/>
    </row>
    <row r="1207" spans="1:9">
      <c r="A1207" s="216">
        <v>43516</v>
      </c>
      <c r="B1207" s="194">
        <v>5</v>
      </c>
      <c r="C1207" s="205">
        <v>251</v>
      </c>
      <c r="D1207" s="206">
        <v>33.39831497868488</v>
      </c>
      <c r="E1207" s="207">
        <v>-11</v>
      </c>
      <c r="F1207" s="208">
        <v>1.5469651483966729</v>
      </c>
      <c r="H1207" s="199"/>
      <c r="I1207" s="125"/>
    </row>
    <row r="1208" spans="1:9">
      <c r="A1208" s="216">
        <v>43516</v>
      </c>
      <c r="B1208" s="194">
        <v>6</v>
      </c>
      <c r="C1208" s="205">
        <v>266</v>
      </c>
      <c r="D1208" s="206">
        <v>33.463024874008624</v>
      </c>
      <c r="E1208" s="207">
        <v>-11</v>
      </c>
      <c r="F1208" s="208">
        <v>0.6516479534864672</v>
      </c>
      <c r="H1208" s="199"/>
      <c r="I1208" s="125"/>
    </row>
    <row r="1209" spans="1:9">
      <c r="A1209" s="216">
        <v>43516</v>
      </c>
      <c r="B1209" s="194">
        <v>7</v>
      </c>
      <c r="C1209" s="205">
        <v>281</v>
      </c>
      <c r="D1209" s="206">
        <v>33.52802000368456</v>
      </c>
      <c r="E1209" s="207">
        <v>-10</v>
      </c>
      <c r="F1209" s="208">
        <v>59.8</v>
      </c>
      <c r="H1209" s="199"/>
      <c r="I1209" s="125"/>
    </row>
    <row r="1210" spans="1:9">
      <c r="A1210" s="216">
        <v>43516</v>
      </c>
      <c r="B1210" s="194">
        <v>8</v>
      </c>
      <c r="C1210" s="205">
        <v>296</v>
      </c>
      <c r="D1210" s="206">
        <v>33.59331014741997</v>
      </c>
      <c r="E1210" s="207">
        <v>-10</v>
      </c>
      <c r="F1210" s="208">
        <v>58.860119395463535</v>
      </c>
      <c r="H1210" s="199"/>
      <c r="I1210" s="125"/>
    </row>
    <row r="1211" spans="1:9">
      <c r="A1211" s="216">
        <v>43516</v>
      </c>
      <c r="B1211" s="194">
        <v>9</v>
      </c>
      <c r="C1211" s="205">
        <v>311</v>
      </c>
      <c r="D1211" s="206">
        <v>33.658874773784646</v>
      </c>
      <c r="E1211" s="207">
        <v>-10</v>
      </c>
      <c r="F1211" s="208">
        <v>57.963908968830395</v>
      </c>
      <c r="H1211" s="199"/>
      <c r="I1211" s="125"/>
    </row>
    <row r="1212" spans="1:9">
      <c r="A1212" s="216">
        <v>43516</v>
      </c>
      <c r="B1212" s="194">
        <v>10</v>
      </c>
      <c r="C1212" s="205">
        <v>326</v>
      </c>
      <c r="D1212" s="206">
        <v>33.724723643200605</v>
      </c>
      <c r="E1212" s="207">
        <v>-10</v>
      </c>
      <c r="F1212" s="208">
        <v>57.067401734679919</v>
      </c>
      <c r="H1212" s="199"/>
      <c r="I1212" s="125"/>
    </row>
    <row r="1213" spans="1:9">
      <c r="A1213" s="216">
        <v>43516</v>
      </c>
      <c r="B1213" s="194">
        <v>11</v>
      </c>
      <c r="C1213" s="205">
        <v>341</v>
      </c>
      <c r="D1213" s="206">
        <v>33.790866436401075</v>
      </c>
      <c r="E1213" s="207">
        <v>-10</v>
      </c>
      <c r="F1213" s="208">
        <v>56.170598150977398</v>
      </c>
      <c r="H1213" s="199"/>
      <c r="I1213" s="125"/>
    </row>
    <row r="1214" spans="1:9">
      <c r="A1214" s="216">
        <v>43516</v>
      </c>
      <c r="B1214" s="194">
        <v>12</v>
      </c>
      <c r="C1214" s="205">
        <v>356</v>
      </c>
      <c r="D1214" s="206">
        <v>33.857282680966136</v>
      </c>
      <c r="E1214" s="207">
        <v>-10</v>
      </c>
      <c r="F1214" s="208">
        <v>55.273498705865798</v>
      </c>
      <c r="H1214" s="199"/>
      <c r="I1214" s="125"/>
    </row>
    <row r="1215" spans="1:9">
      <c r="A1215" s="216">
        <v>43516</v>
      </c>
      <c r="B1215" s="194">
        <v>13</v>
      </c>
      <c r="C1215" s="205">
        <v>11</v>
      </c>
      <c r="D1215" s="206">
        <v>33.923982116936031</v>
      </c>
      <c r="E1215" s="207">
        <v>-10</v>
      </c>
      <c r="F1215" s="208">
        <v>54.376103857243905</v>
      </c>
      <c r="H1215" s="199"/>
      <c r="I1215" s="125"/>
    </row>
    <row r="1216" spans="1:9">
      <c r="A1216" s="216">
        <v>43516</v>
      </c>
      <c r="B1216" s="194">
        <v>14</v>
      </c>
      <c r="C1216" s="205">
        <v>26</v>
      </c>
      <c r="D1216" s="206">
        <v>33.990974424799063</v>
      </c>
      <c r="E1216" s="207">
        <v>-10</v>
      </c>
      <c r="F1216" s="208">
        <v>53.478414073081915</v>
      </c>
      <c r="H1216" s="199"/>
      <c r="I1216" s="125"/>
    </row>
    <row r="1217" spans="1:9">
      <c r="A1217" s="216">
        <v>43516</v>
      </c>
      <c r="B1217" s="194">
        <v>15</v>
      </c>
      <c r="C1217" s="205">
        <v>41</v>
      </c>
      <c r="D1217" s="206">
        <v>34.058239131865662</v>
      </c>
      <c r="E1217" s="207">
        <v>-10</v>
      </c>
      <c r="F1217" s="208">
        <v>52.580429821178214</v>
      </c>
      <c r="H1217" s="199"/>
      <c r="I1217" s="125"/>
    </row>
    <row r="1218" spans="1:9">
      <c r="A1218" s="216">
        <v>43516</v>
      </c>
      <c r="B1218" s="194">
        <v>16</v>
      </c>
      <c r="C1218" s="205">
        <v>56</v>
      </c>
      <c r="D1218" s="206">
        <v>34.125785977871885</v>
      </c>
      <c r="E1218" s="207">
        <v>-10</v>
      </c>
      <c r="F1218" s="208">
        <v>51.682151569380856</v>
      </c>
      <c r="H1218" s="199"/>
      <c r="I1218" s="125"/>
    </row>
    <row r="1219" spans="1:9">
      <c r="A1219" s="216">
        <v>43516</v>
      </c>
      <c r="B1219" s="194">
        <v>17</v>
      </c>
      <c r="C1219" s="205">
        <v>71</v>
      </c>
      <c r="D1219" s="206">
        <v>34.193624643063458</v>
      </c>
      <c r="E1219" s="207">
        <v>-10</v>
      </c>
      <c r="F1219" s="208">
        <v>50.7835797754311</v>
      </c>
      <c r="H1219" s="199"/>
      <c r="I1219" s="125"/>
    </row>
    <row r="1220" spans="1:9">
      <c r="A1220" s="216">
        <v>43516</v>
      </c>
      <c r="B1220" s="194">
        <v>18</v>
      </c>
      <c r="C1220" s="205">
        <v>86</v>
      </c>
      <c r="D1220" s="206">
        <v>34.261734654790246</v>
      </c>
      <c r="E1220" s="207">
        <v>-10</v>
      </c>
      <c r="F1220" s="208">
        <v>49.884714927119234</v>
      </c>
      <c r="H1220" s="199"/>
      <c r="I1220" s="125"/>
    </row>
    <row r="1221" spans="1:9">
      <c r="A1221" s="216">
        <v>43516</v>
      </c>
      <c r="B1221" s="194">
        <v>19</v>
      </c>
      <c r="C1221" s="205">
        <v>101</v>
      </c>
      <c r="D1221" s="206">
        <v>34.330125791190653</v>
      </c>
      <c r="E1221" s="207">
        <v>-10</v>
      </c>
      <c r="F1221" s="208">
        <v>48.985557482091231</v>
      </c>
      <c r="H1221" s="199"/>
      <c r="I1221" s="125"/>
    </row>
    <row r="1222" spans="1:9">
      <c r="A1222" s="216">
        <v>43516</v>
      </c>
      <c r="B1222" s="194">
        <v>20</v>
      </c>
      <c r="C1222" s="205">
        <v>116</v>
      </c>
      <c r="D1222" s="206">
        <v>34.398807634774187</v>
      </c>
      <c r="E1222" s="207">
        <v>-10</v>
      </c>
      <c r="F1222" s="208">
        <v>48.086107897950967</v>
      </c>
      <c r="H1222" s="199"/>
      <c r="I1222" s="125"/>
    </row>
    <row r="1223" spans="1:9">
      <c r="A1223" s="216">
        <v>43516</v>
      </c>
      <c r="B1223" s="194">
        <v>21</v>
      </c>
      <c r="C1223" s="205">
        <v>131</v>
      </c>
      <c r="D1223" s="206">
        <v>34.467759830014302</v>
      </c>
      <c r="E1223" s="207">
        <v>-10</v>
      </c>
      <c r="F1223" s="208">
        <v>47.186366672437678</v>
      </c>
      <c r="H1223" s="199"/>
      <c r="I1223" s="125"/>
    </row>
    <row r="1224" spans="1:9">
      <c r="A1224" s="216">
        <v>43516</v>
      </c>
      <c r="B1224" s="194">
        <v>22</v>
      </c>
      <c r="C1224" s="205">
        <v>146</v>
      </c>
      <c r="D1224" s="206">
        <v>34.536991998232338</v>
      </c>
      <c r="E1224" s="207">
        <v>-10</v>
      </c>
      <c r="F1224" s="208">
        <v>46.286334243003893</v>
      </c>
      <c r="H1224" s="199"/>
      <c r="I1224" s="125"/>
    </row>
    <row r="1225" spans="1:9">
      <c r="A1225" s="216">
        <v>43516</v>
      </c>
      <c r="B1225" s="194">
        <v>23</v>
      </c>
      <c r="C1225" s="205">
        <v>161</v>
      </c>
      <c r="D1225" s="206">
        <v>34.606513879176077</v>
      </c>
      <c r="E1225" s="207">
        <v>-10</v>
      </c>
      <c r="F1225" s="208">
        <v>45.38601107710992</v>
      </c>
      <c r="H1225" s="199"/>
      <c r="I1225" s="125"/>
    </row>
    <row r="1226" spans="1:9">
      <c r="A1226" s="216">
        <v>43517</v>
      </c>
      <c r="B1226" s="194">
        <v>0</v>
      </c>
      <c r="C1226" s="205">
        <v>176</v>
      </c>
      <c r="D1226" s="206">
        <v>34.676305058421235</v>
      </c>
      <c r="E1226" s="207">
        <v>-10</v>
      </c>
      <c r="F1226" s="208">
        <v>44.485397662468777</v>
      </c>
      <c r="H1226" s="199"/>
      <c r="I1226" s="125"/>
    </row>
    <row r="1227" spans="1:9">
      <c r="A1227" s="216">
        <v>43517</v>
      </c>
      <c r="B1227" s="194">
        <v>1</v>
      </c>
      <c r="C1227" s="205">
        <v>191</v>
      </c>
      <c r="D1227" s="206">
        <v>34.746375156851741</v>
      </c>
      <c r="E1227" s="207">
        <v>-10</v>
      </c>
      <c r="F1227" s="208">
        <v>43.584494456427159</v>
      </c>
      <c r="H1227" s="199"/>
      <c r="I1227" s="125"/>
    </row>
    <row r="1228" spans="1:9">
      <c r="A1228" s="216">
        <v>43517</v>
      </c>
      <c r="B1228" s="194">
        <v>2</v>
      </c>
      <c r="C1228" s="205">
        <v>206</v>
      </c>
      <c r="D1228" s="206">
        <v>34.816733914518068</v>
      </c>
      <c r="E1228" s="207">
        <v>-10</v>
      </c>
      <c r="F1228" s="208">
        <v>42.683301916446972</v>
      </c>
      <c r="H1228" s="199"/>
      <c r="I1228" s="125"/>
    </row>
    <row r="1229" spans="1:9">
      <c r="A1229" s="216">
        <v>43517</v>
      </c>
      <c r="B1229" s="194">
        <v>3</v>
      </c>
      <c r="C1229" s="205">
        <v>221</v>
      </c>
      <c r="D1229" s="206">
        <v>34.887360916612238</v>
      </c>
      <c r="E1229" s="207">
        <v>-10</v>
      </c>
      <c r="F1229" s="208">
        <v>41.781820529995457</v>
      </c>
      <c r="H1229" s="199"/>
      <c r="I1229" s="125"/>
    </row>
    <row r="1230" spans="1:9">
      <c r="A1230" s="216">
        <v>43517</v>
      </c>
      <c r="B1230" s="194">
        <v>4</v>
      </c>
      <c r="C1230" s="205">
        <v>236</v>
      </c>
      <c r="D1230" s="206">
        <v>34.958265785471099</v>
      </c>
      <c r="E1230" s="207">
        <v>-10</v>
      </c>
      <c r="F1230" s="208">
        <v>40.880050764559464</v>
      </c>
      <c r="H1230" s="199"/>
      <c r="I1230" s="125"/>
    </row>
    <row r="1231" spans="1:9">
      <c r="A1231" s="216">
        <v>43517</v>
      </c>
      <c r="B1231" s="194">
        <v>5</v>
      </c>
      <c r="C1231" s="205">
        <v>251</v>
      </c>
      <c r="D1231" s="206">
        <v>35.029458259920716</v>
      </c>
      <c r="E1231" s="207">
        <v>-10</v>
      </c>
      <c r="F1231" s="208">
        <v>39.977993057212196</v>
      </c>
      <c r="H1231" s="199"/>
      <c r="I1231" s="125"/>
    </row>
    <row r="1232" spans="1:9">
      <c r="A1232" s="216">
        <v>43517</v>
      </c>
      <c r="B1232" s="194">
        <v>6</v>
      </c>
      <c r="C1232" s="205">
        <v>266</v>
      </c>
      <c r="D1232" s="206">
        <v>35.100917925420845</v>
      </c>
      <c r="E1232" s="207">
        <v>-10</v>
      </c>
      <c r="F1232" s="208">
        <v>39.075647905619135</v>
      </c>
      <c r="H1232" s="199"/>
      <c r="I1232" s="125"/>
    </row>
    <row r="1233" spans="1:9">
      <c r="A1233" s="216">
        <v>43517</v>
      </c>
      <c r="B1233" s="194">
        <v>7</v>
      </c>
      <c r="C1233" s="205">
        <v>281</v>
      </c>
      <c r="D1233" s="206">
        <v>35.172654404864261</v>
      </c>
      <c r="E1233" s="207">
        <v>-10</v>
      </c>
      <c r="F1233" s="208">
        <v>38.299999999999997</v>
      </c>
      <c r="H1233" s="199"/>
      <c r="I1233" s="125"/>
    </row>
    <row r="1234" spans="1:9">
      <c r="A1234" s="216">
        <v>43517</v>
      </c>
      <c r="B1234" s="194">
        <v>8</v>
      </c>
      <c r="C1234" s="205">
        <v>296</v>
      </c>
      <c r="D1234" s="206">
        <v>35.244677476348443</v>
      </c>
      <c r="E1234" s="207">
        <v>-10</v>
      </c>
      <c r="F1234" s="208">
        <v>37.270097098617718</v>
      </c>
      <c r="H1234" s="199"/>
      <c r="I1234" s="125"/>
    </row>
    <row r="1235" spans="1:9">
      <c r="A1235" s="216">
        <v>43517</v>
      </c>
      <c r="B1235" s="194">
        <v>9</v>
      </c>
      <c r="C1235" s="205">
        <v>311</v>
      </c>
      <c r="D1235" s="206">
        <v>35.31696662850436</v>
      </c>
      <c r="E1235" s="207">
        <v>-10</v>
      </c>
      <c r="F1235" s="208">
        <v>36.366892387981942</v>
      </c>
      <c r="H1235" s="199"/>
      <c r="I1235" s="125"/>
    </row>
    <row r="1236" spans="1:9">
      <c r="A1236" s="216">
        <v>43517</v>
      </c>
      <c r="B1236" s="194">
        <v>10</v>
      </c>
      <c r="C1236" s="205">
        <v>326</v>
      </c>
      <c r="D1236" s="206">
        <v>35.389531561345393</v>
      </c>
      <c r="E1236" s="207">
        <v>-10</v>
      </c>
      <c r="F1236" s="208">
        <v>35.46340209229573</v>
      </c>
      <c r="H1236" s="199"/>
      <c r="I1236" s="125"/>
    </row>
    <row r="1237" spans="1:9">
      <c r="A1237" s="216">
        <v>43517</v>
      </c>
      <c r="B1237" s="194">
        <v>11</v>
      </c>
      <c r="C1237" s="205">
        <v>341</v>
      </c>
      <c r="D1237" s="206">
        <v>35.462382034679649</v>
      </c>
      <c r="E1237" s="207">
        <v>-10</v>
      </c>
      <c r="F1237" s="208">
        <v>34.559626668715637</v>
      </c>
      <c r="H1237" s="199"/>
      <c r="I1237" s="125"/>
    </row>
    <row r="1238" spans="1:9">
      <c r="A1238" s="216">
        <v>43517</v>
      </c>
      <c r="B1238" s="194">
        <v>12</v>
      </c>
      <c r="C1238" s="205">
        <v>356</v>
      </c>
      <c r="D1238" s="206">
        <v>35.535497517496424</v>
      </c>
      <c r="E1238" s="207">
        <v>-10</v>
      </c>
      <c r="F1238" s="208">
        <v>33.655566614924517</v>
      </c>
      <c r="H1238" s="199"/>
      <c r="I1238" s="125"/>
    </row>
    <row r="1239" spans="1:9">
      <c r="A1239" s="216">
        <v>43517</v>
      </c>
      <c r="B1239" s="194">
        <v>13</v>
      </c>
      <c r="C1239" s="205">
        <v>11</v>
      </c>
      <c r="D1239" s="206">
        <v>35.6088877498496</v>
      </c>
      <c r="E1239" s="207">
        <v>-10</v>
      </c>
      <c r="F1239" s="208">
        <v>32.751222367825896</v>
      </c>
      <c r="H1239" s="199"/>
      <c r="I1239" s="125"/>
    </row>
    <row r="1240" spans="1:9">
      <c r="A1240" s="216">
        <v>43517</v>
      </c>
      <c r="B1240" s="194">
        <v>14</v>
      </c>
      <c r="C1240" s="205">
        <v>26</v>
      </c>
      <c r="D1240" s="206">
        <v>35.682562472157571</v>
      </c>
      <c r="E1240" s="207">
        <v>-10</v>
      </c>
      <c r="F1240" s="208">
        <v>31.846594394751655</v>
      </c>
      <c r="H1240" s="199"/>
      <c r="I1240" s="125"/>
    </row>
    <row r="1241" spans="1:9">
      <c r="A1241" s="216">
        <v>43517</v>
      </c>
      <c r="B1241" s="194">
        <v>15</v>
      </c>
      <c r="C1241" s="205">
        <v>41</v>
      </c>
      <c r="D1241" s="206">
        <v>35.756501153396414</v>
      </c>
      <c r="E1241" s="207">
        <v>-10</v>
      </c>
      <c r="F1241" s="208">
        <v>30.941683183158801</v>
      </c>
      <c r="H1241" s="199"/>
      <c r="I1241" s="125"/>
    </row>
    <row r="1242" spans="1:9">
      <c r="A1242" s="216">
        <v>43517</v>
      </c>
      <c r="B1242" s="194">
        <v>16</v>
      </c>
      <c r="C1242" s="205">
        <v>56</v>
      </c>
      <c r="D1242" s="206">
        <v>35.83071353432814</v>
      </c>
      <c r="E1242" s="207">
        <v>-10</v>
      </c>
      <c r="F1242" s="208">
        <v>30.03648919023874</v>
      </c>
      <c r="H1242" s="199"/>
      <c r="I1242" s="125"/>
    </row>
    <row r="1243" spans="1:9">
      <c r="A1243" s="216">
        <v>43517</v>
      </c>
      <c r="B1243" s="194">
        <v>17</v>
      </c>
      <c r="C1243" s="205">
        <v>71</v>
      </c>
      <c r="D1243" s="206">
        <v>35.905209355916838</v>
      </c>
      <c r="E1243" s="207">
        <v>-10</v>
      </c>
      <c r="F1243" s="208">
        <v>29.131012873162625</v>
      </c>
      <c r="H1243" s="199"/>
      <c r="I1243" s="125"/>
    </row>
    <row r="1244" spans="1:9">
      <c r="A1244" s="216">
        <v>43517</v>
      </c>
      <c r="B1244" s="194">
        <v>18</v>
      </c>
      <c r="C1244" s="205">
        <v>86</v>
      </c>
      <c r="D1244" s="206">
        <v>35.979968087883378</v>
      </c>
      <c r="E1244" s="207">
        <v>-10</v>
      </c>
      <c r="F1244" s="208">
        <v>28.225254719475181</v>
      </c>
      <c r="H1244" s="199"/>
      <c r="I1244" s="125"/>
    </row>
    <row r="1245" spans="1:9">
      <c r="A1245" s="216">
        <v>43517</v>
      </c>
      <c r="B1245" s="194">
        <v>19</v>
      </c>
      <c r="C1245" s="205">
        <v>101</v>
      </c>
      <c r="D1245" s="206">
        <v>36.054999490827981</v>
      </c>
      <c r="E1245" s="207">
        <v>-10</v>
      </c>
      <c r="F1245" s="208">
        <v>27.31921519650701</v>
      </c>
      <c r="H1245" s="199"/>
      <c r="I1245" s="125"/>
    </row>
    <row r="1246" spans="1:9">
      <c r="A1246" s="216">
        <v>43517</v>
      </c>
      <c r="B1246" s="194">
        <v>20</v>
      </c>
      <c r="C1246" s="205">
        <v>116</v>
      </c>
      <c r="D1246" s="206">
        <v>36.130313247392962</v>
      </c>
      <c r="E1246" s="207">
        <v>-10</v>
      </c>
      <c r="F1246" s="208">
        <v>26.412894741107813</v>
      </c>
      <c r="H1246" s="199"/>
      <c r="I1246" s="125"/>
    </row>
    <row r="1247" spans="1:9">
      <c r="A1247" s="216">
        <v>43517</v>
      </c>
      <c r="B1247" s="194">
        <v>21</v>
      </c>
      <c r="C1247" s="205">
        <v>131</v>
      </c>
      <c r="D1247" s="206">
        <v>36.205888886858588</v>
      </c>
      <c r="E1247" s="207">
        <v>-10</v>
      </c>
      <c r="F1247" s="208">
        <v>25.506293851080564</v>
      </c>
      <c r="H1247" s="199"/>
      <c r="I1247" s="125"/>
    </row>
    <row r="1248" spans="1:9">
      <c r="A1248" s="216">
        <v>43517</v>
      </c>
      <c r="B1248" s="194">
        <v>22</v>
      </c>
      <c r="C1248" s="205">
        <v>146</v>
      </c>
      <c r="D1248" s="206">
        <v>36.281736190384208</v>
      </c>
      <c r="E1248" s="207">
        <v>-10</v>
      </c>
      <c r="F1248" s="208">
        <v>24.599412983565827</v>
      </c>
      <c r="H1248" s="199"/>
      <c r="I1248" s="125"/>
    </row>
    <row r="1249" spans="1:9">
      <c r="A1249" s="216">
        <v>43517</v>
      </c>
      <c r="B1249" s="194">
        <v>23</v>
      </c>
      <c r="C1249" s="205">
        <v>161</v>
      </c>
      <c r="D1249" s="206">
        <v>36.357864743241066</v>
      </c>
      <c r="E1249" s="207">
        <v>-10</v>
      </c>
      <c r="F1249" s="208">
        <v>23.692252595828229</v>
      </c>
      <c r="H1249" s="199"/>
      <c r="I1249" s="125"/>
    </row>
    <row r="1250" spans="1:9">
      <c r="A1250" s="216">
        <v>43518</v>
      </c>
      <c r="B1250" s="194">
        <v>0</v>
      </c>
      <c r="C1250" s="205">
        <v>176</v>
      </c>
      <c r="D1250" s="206">
        <v>36.434254152454173</v>
      </c>
      <c r="E1250" s="207">
        <v>-10</v>
      </c>
      <c r="F1250" s="208">
        <v>22.784813175489553</v>
      </c>
      <c r="H1250" s="199"/>
      <c r="I1250" s="125"/>
    </row>
    <row r="1251" spans="1:9">
      <c r="A1251" s="216">
        <v>43518</v>
      </c>
      <c r="B1251" s="194">
        <v>1</v>
      </c>
      <c r="C1251" s="205">
        <v>191</v>
      </c>
      <c r="D1251" s="206">
        <v>36.510914162277572</v>
      </c>
      <c r="E1251" s="207">
        <v>-10</v>
      </c>
      <c r="F1251" s="208">
        <v>21.87709517980803</v>
      </c>
      <c r="H1251" s="199"/>
      <c r="I1251" s="125"/>
    </row>
    <row r="1252" spans="1:9">
      <c r="A1252" s="216">
        <v>43518</v>
      </c>
      <c r="B1252" s="194">
        <v>2</v>
      </c>
      <c r="C1252" s="205">
        <v>206</v>
      </c>
      <c r="D1252" s="206">
        <v>36.587854396536841</v>
      </c>
      <c r="E1252" s="207">
        <v>-10</v>
      </c>
      <c r="F1252" s="208">
        <v>20.969099076218285</v>
      </c>
      <c r="H1252" s="199"/>
      <c r="I1252" s="125"/>
    </row>
    <row r="1253" spans="1:9">
      <c r="A1253" s="216">
        <v>43518</v>
      </c>
      <c r="B1253" s="194">
        <v>3</v>
      </c>
      <c r="C1253" s="205">
        <v>221</v>
      </c>
      <c r="D1253" s="206">
        <v>36.665054445418832</v>
      </c>
      <c r="E1253" s="207">
        <v>-10</v>
      </c>
      <c r="F1253" s="208">
        <v>20.060825332114867</v>
      </c>
      <c r="H1253" s="199"/>
      <c r="I1253" s="125"/>
    </row>
    <row r="1254" spans="1:9">
      <c r="A1254" s="216">
        <v>43518</v>
      </c>
      <c r="B1254" s="194">
        <v>4</v>
      </c>
      <c r="C1254" s="205">
        <v>236</v>
      </c>
      <c r="D1254" s="206">
        <v>36.742524052147587</v>
      </c>
      <c r="E1254" s="207">
        <v>-10</v>
      </c>
      <c r="F1254" s="208">
        <v>19.152274414979296</v>
      </c>
      <c r="H1254" s="199"/>
      <c r="I1254" s="125"/>
    </row>
    <row r="1255" spans="1:9">
      <c r="A1255" s="216">
        <v>43518</v>
      </c>
      <c r="B1255" s="194">
        <v>5</v>
      </c>
      <c r="C1255" s="205">
        <v>251</v>
      </c>
      <c r="D1255" s="206">
        <v>36.820272841500241</v>
      </c>
      <c r="E1255" s="207">
        <v>-10</v>
      </c>
      <c r="F1255" s="208">
        <v>18.24344678217372</v>
      </c>
      <c r="H1255" s="199"/>
      <c r="I1255" s="125"/>
    </row>
    <row r="1256" spans="1:9">
      <c r="A1256" s="216">
        <v>43518</v>
      </c>
      <c r="B1256" s="194">
        <v>6</v>
      </c>
      <c r="C1256" s="205">
        <v>266</v>
      </c>
      <c r="D1256" s="206">
        <v>36.898280444522698</v>
      </c>
      <c r="E1256" s="207">
        <v>-10</v>
      </c>
      <c r="F1256" s="208">
        <v>17.33434292148214</v>
      </c>
      <c r="H1256" s="199"/>
      <c r="I1256" s="125"/>
    </row>
    <row r="1257" spans="1:9">
      <c r="A1257" s="216">
        <v>43518</v>
      </c>
      <c r="B1257" s="194">
        <v>7</v>
      </c>
      <c r="C1257" s="205">
        <v>281</v>
      </c>
      <c r="D1257" s="206">
        <v>36.97655648680211</v>
      </c>
      <c r="E1257" s="207">
        <v>-10</v>
      </c>
      <c r="F1257" s="208">
        <v>16.5</v>
      </c>
      <c r="H1257" s="199"/>
      <c r="I1257" s="125"/>
    </row>
    <row r="1258" spans="1:9">
      <c r="A1258" s="216">
        <v>43518</v>
      </c>
      <c r="B1258" s="194">
        <v>8</v>
      </c>
      <c r="C1258" s="205">
        <v>296</v>
      </c>
      <c r="D1258" s="206">
        <v>37.055110712425403</v>
      </c>
      <c r="E1258" s="207">
        <v>-10</v>
      </c>
      <c r="F1258" s="208">
        <v>15.515308346164005</v>
      </c>
      <c r="H1258" s="199"/>
      <c r="I1258" s="125"/>
    </row>
    <row r="1259" spans="1:9">
      <c r="A1259" s="216">
        <v>43518</v>
      </c>
      <c r="B1259" s="194">
        <v>9</v>
      </c>
      <c r="C1259" s="205">
        <v>311</v>
      </c>
      <c r="D1259" s="206">
        <v>37.133922713661605</v>
      </c>
      <c r="E1259" s="207">
        <v>-10</v>
      </c>
      <c r="F1259" s="208">
        <v>14.605378587054716</v>
      </c>
      <c r="H1259" s="199"/>
      <c r="I1259" s="125"/>
    </row>
    <row r="1260" spans="1:9">
      <c r="A1260" s="216">
        <v>43518</v>
      </c>
      <c r="B1260" s="194">
        <v>10</v>
      </c>
      <c r="C1260" s="205">
        <v>326</v>
      </c>
      <c r="D1260" s="206">
        <v>37.213002116319558</v>
      </c>
      <c r="E1260" s="207">
        <v>-10</v>
      </c>
      <c r="F1260" s="208">
        <v>13.69517445019067</v>
      </c>
      <c r="H1260" s="199"/>
      <c r="I1260" s="125"/>
    </row>
    <row r="1261" spans="1:9">
      <c r="A1261" s="216">
        <v>43518</v>
      </c>
      <c r="B1261" s="194">
        <v>11</v>
      </c>
      <c r="C1261" s="205">
        <v>341</v>
      </c>
      <c r="D1261" s="206">
        <v>37.292358706428104</v>
      </c>
      <c r="E1261" s="207">
        <v>-10</v>
      </c>
      <c r="F1261" s="208">
        <v>12.784696403247899</v>
      </c>
      <c r="H1261" s="199"/>
      <c r="I1261" s="125"/>
    </row>
    <row r="1262" spans="1:9">
      <c r="A1262" s="216">
        <v>43518</v>
      </c>
      <c r="B1262" s="194">
        <v>12</v>
      </c>
      <c r="C1262" s="205">
        <v>356</v>
      </c>
      <c r="D1262" s="206">
        <v>37.37197197733849</v>
      </c>
      <c r="E1262" s="207">
        <v>-10</v>
      </c>
      <c r="F1262" s="208">
        <v>11.873944934338354</v>
      </c>
      <c r="H1262" s="199"/>
      <c r="I1262" s="125"/>
    </row>
    <row r="1263" spans="1:9">
      <c r="A1263" s="216">
        <v>43518</v>
      </c>
      <c r="B1263" s="194">
        <v>13</v>
      </c>
      <c r="C1263" s="205">
        <v>11</v>
      </c>
      <c r="D1263" s="206">
        <v>37.451851635008779</v>
      </c>
      <c r="E1263" s="207">
        <v>-10</v>
      </c>
      <c r="F1263" s="208">
        <v>10.96292050104033</v>
      </c>
      <c r="H1263" s="199"/>
      <c r="I1263" s="125"/>
    </row>
    <row r="1264" spans="1:9">
      <c r="A1264" s="216">
        <v>43518</v>
      </c>
      <c r="B1264" s="194">
        <v>14</v>
      </c>
      <c r="C1264" s="205">
        <v>26</v>
      </c>
      <c r="D1264" s="206">
        <v>37.532007427129415</v>
      </c>
      <c r="E1264" s="207">
        <v>-10</v>
      </c>
      <c r="F1264" s="208">
        <v>10.05162356100012</v>
      </c>
      <c r="H1264" s="199"/>
      <c r="I1264" s="125"/>
    </row>
    <row r="1265" spans="1:9">
      <c r="A1265" s="216">
        <v>43518</v>
      </c>
      <c r="B1265" s="194">
        <v>15</v>
      </c>
      <c r="C1265" s="205">
        <v>41</v>
      </c>
      <c r="D1265" s="206">
        <v>37.612418887024148</v>
      </c>
      <c r="E1265" s="207">
        <v>-10</v>
      </c>
      <c r="F1265" s="208">
        <v>9.1400546025100127</v>
      </c>
      <c r="H1265" s="199"/>
      <c r="I1265" s="125"/>
    </row>
    <row r="1266" spans="1:9">
      <c r="A1266" s="216">
        <v>43518</v>
      </c>
      <c r="B1266" s="194">
        <v>16</v>
      </c>
      <c r="C1266" s="205">
        <v>56</v>
      </c>
      <c r="D1266" s="206">
        <v>37.693095703420028</v>
      </c>
      <c r="E1266" s="207">
        <v>-10</v>
      </c>
      <c r="F1266" s="208">
        <v>8.228214093449715</v>
      </c>
      <c r="H1266" s="199"/>
      <c r="I1266" s="125"/>
    </row>
    <row r="1267" spans="1:9">
      <c r="A1267" s="216">
        <v>43518</v>
      </c>
      <c r="B1267" s="194">
        <v>17</v>
      </c>
      <c r="C1267" s="205">
        <v>71</v>
      </c>
      <c r="D1267" s="206">
        <v>37.774047643183621</v>
      </c>
      <c r="E1267" s="207">
        <v>-10</v>
      </c>
      <c r="F1267" s="208">
        <v>7.3161024712178246</v>
      </c>
      <c r="H1267" s="199"/>
      <c r="I1267" s="125"/>
    </row>
    <row r="1268" spans="1:9">
      <c r="A1268" s="216">
        <v>43518</v>
      </c>
      <c r="B1268" s="194">
        <v>18</v>
      </c>
      <c r="C1268" s="205">
        <v>86</v>
      </c>
      <c r="D1268" s="206">
        <v>37.855254182075555</v>
      </c>
      <c r="E1268" s="207">
        <v>-10</v>
      </c>
      <c r="F1268" s="208">
        <v>6.4037202344853128</v>
      </c>
      <c r="H1268" s="199"/>
      <c r="I1268" s="125"/>
    </row>
    <row r="1269" spans="1:9">
      <c r="A1269" s="216">
        <v>43518</v>
      </c>
      <c r="B1269" s="194">
        <v>19</v>
      </c>
      <c r="C1269" s="205">
        <v>101</v>
      </c>
      <c r="D1269" s="206">
        <v>37.936725068836097</v>
      </c>
      <c r="E1269" s="207">
        <v>-10</v>
      </c>
      <c r="F1269" s="208">
        <v>5.4910678410877622</v>
      </c>
      <c r="H1269" s="199"/>
      <c r="I1269" s="125"/>
    </row>
    <row r="1270" spans="1:9">
      <c r="A1270" s="216">
        <v>43518</v>
      </c>
      <c r="B1270" s="194">
        <v>20</v>
      </c>
      <c r="C1270" s="205">
        <v>116</v>
      </c>
      <c r="D1270" s="206">
        <v>38.018470051876818</v>
      </c>
      <c r="E1270" s="207">
        <v>-10</v>
      </c>
      <c r="F1270" s="208">
        <v>4.5781457489786348</v>
      </c>
      <c r="H1270" s="199"/>
      <c r="I1270" s="125"/>
    </row>
    <row r="1271" spans="1:9">
      <c r="A1271" s="216">
        <v>43518</v>
      </c>
      <c r="B1271" s="194">
        <v>21</v>
      </c>
      <c r="C1271" s="205">
        <v>131</v>
      </c>
      <c r="D1271" s="206">
        <v>38.100468608745928</v>
      </c>
      <c r="E1271" s="207">
        <v>-10</v>
      </c>
      <c r="F1271" s="208">
        <v>3.6649544467312722</v>
      </c>
      <c r="H1271" s="199"/>
      <c r="I1271" s="125"/>
    </row>
    <row r="1272" spans="1:9">
      <c r="A1272" s="216">
        <v>43518</v>
      </c>
      <c r="B1272" s="194">
        <v>22</v>
      </c>
      <c r="C1272" s="205">
        <v>146</v>
      </c>
      <c r="D1272" s="206">
        <v>38.182730488711059</v>
      </c>
      <c r="E1272" s="207">
        <v>-10</v>
      </c>
      <c r="F1272" s="208">
        <v>2.7514943924476043</v>
      </c>
      <c r="H1272" s="199"/>
      <c r="I1272" s="125"/>
    </row>
    <row r="1273" spans="1:9">
      <c r="A1273" s="216">
        <v>43518</v>
      </c>
      <c r="B1273" s="194">
        <v>23</v>
      </c>
      <c r="C1273" s="205">
        <v>161</v>
      </c>
      <c r="D1273" s="206">
        <v>38.265265440981011</v>
      </c>
      <c r="E1273" s="207">
        <v>-10</v>
      </c>
      <c r="F1273" s="208">
        <v>1.8377660544373953</v>
      </c>
      <c r="H1273" s="199"/>
      <c r="I1273" s="125"/>
    </row>
    <row r="1274" spans="1:9">
      <c r="A1274" s="216">
        <v>43519</v>
      </c>
      <c r="B1274" s="194">
        <v>0</v>
      </c>
      <c r="C1274" s="205">
        <v>176</v>
      </c>
      <c r="D1274" s="206">
        <v>38.348052944787128</v>
      </c>
      <c r="E1274" s="207">
        <v>-10</v>
      </c>
      <c r="F1274" s="208">
        <v>0.92376990106540546</v>
      </c>
      <c r="H1274" s="199"/>
      <c r="I1274" s="125"/>
    </row>
    <row r="1275" spans="1:9">
      <c r="A1275" s="216">
        <v>43519</v>
      </c>
      <c r="B1275" s="194">
        <v>1</v>
      </c>
      <c r="C1275" s="205">
        <v>191</v>
      </c>
      <c r="D1275" s="206">
        <v>38.431102769775407</v>
      </c>
      <c r="E1275" s="207">
        <v>-10</v>
      </c>
      <c r="F1275" s="208">
        <v>9.5064008184309046E-3</v>
      </c>
      <c r="H1275" s="199"/>
      <c r="I1275" s="125"/>
    </row>
    <row r="1276" spans="1:9">
      <c r="A1276" s="216">
        <v>43519</v>
      </c>
      <c r="B1276" s="194">
        <v>2</v>
      </c>
      <c r="C1276" s="205">
        <v>206</v>
      </c>
      <c r="D1276" s="206">
        <v>38.514424627655899</v>
      </c>
      <c r="E1276" s="207">
        <v>-9</v>
      </c>
      <c r="F1276" s="208">
        <v>59.094976011935039</v>
      </c>
      <c r="H1276" s="199"/>
      <c r="I1276" s="125"/>
    </row>
    <row r="1277" spans="1:9">
      <c r="A1277" s="216">
        <v>43519</v>
      </c>
      <c r="B1277" s="194">
        <v>3</v>
      </c>
      <c r="C1277" s="205">
        <v>221</v>
      </c>
      <c r="D1277" s="206">
        <v>38.597998018433941</v>
      </c>
      <c r="E1277" s="207">
        <v>-9</v>
      </c>
      <c r="F1277" s="208">
        <v>58.180179223558568</v>
      </c>
      <c r="H1277" s="199"/>
      <c r="I1277" s="125"/>
    </row>
    <row r="1278" spans="1:9">
      <c r="A1278" s="216">
        <v>43519</v>
      </c>
      <c r="B1278" s="194">
        <v>4</v>
      </c>
      <c r="C1278" s="205">
        <v>236</v>
      </c>
      <c r="D1278" s="206">
        <v>38.6818327319736</v>
      </c>
      <c r="E1278" s="207">
        <v>-9</v>
      </c>
      <c r="F1278" s="208">
        <v>57.265116493994519</v>
      </c>
      <c r="H1278" s="199"/>
      <c r="I1278" s="125"/>
    </row>
    <row r="1279" spans="1:9">
      <c r="A1279" s="216">
        <v>43519</v>
      </c>
      <c r="B1279" s="194">
        <v>5</v>
      </c>
      <c r="C1279" s="205">
        <v>251</v>
      </c>
      <c r="D1279" s="206">
        <v>38.765938403439009</v>
      </c>
      <c r="E1279" s="207">
        <v>-9</v>
      </c>
      <c r="F1279" s="208">
        <v>56.349788281788733</v>
      </c>
      <c r="H1279" s="199"/>
      <c r="I1279" s="125"/>
    </row>
    <row r="1280" spans="1:9">
      <c r="A1280" s="216">
        <v>43519</v>
      </c>
      <c r="B1280" s="194">
        <v>6</v>
      </c>
      <c r="C1280" s="205">
        <v>266</v>
      </c>
      <c r="D1280" s="206">
        <v>38.85029463132696</v>
      </c>
      <c r="E1280" s="207">
        <v>-9</v>
      </c>
      <c r="F1280" s="208">
        <v>55.434195086463447</v>
      </c>
      <c r="H1280" s="199"/>
      <c r="I1280" s="125"/>
    </row>
    <row r="1281" spans="1:9">
      <c r="A1281" s="216">
        <v>43519</v>
      </c>
      <c r="B1281" s="194">
        <v>7</v>
      </c>
      <c r="C1281" s="205">
        <v>281</v>
      </c>
      <c r="D1281" s="206">
        <v>38.934911168902318</v>
      </c>
      <c r="E1281" s="207">
        <v>-9</v>
      </c>
      <c r="F1281" s="208">
        <v>54.6</v>
      </c>
      <c r="H1281" s="199"/>
      <c r="I1281" s="125"/>
    </row>
    <row r="1282" spans="1:9">
      <c r="A1282" s="216">
        <v>43519</v>
      </c>
      <c r="B1282" s="194">
        <v>8</v>
      </c>
      <c r="C1282" s="205">
        <v>296</v>
      </c>
      <c r="D1282" s="206">
        <v>39.019797651607178</v>
      </c>
      <c r="E1282" s="207">
        <v>-9</v>
      </c>
      <c r="F1282" s="208">
        <v>53.602215529972348</v>
      </c>
      <c r="H1282" s="199"/>
      <c r="I1282" s="125"/>
    </row>
    <row r="1283" spans="1:9">
      <c r="A1283" s="216">
        <v>43519</v>
      </c>
      <c r="B1283" s="194">
        <v>9</v>
      </c>
      <c r="C1283" s="205">
        <v>311</v>
      </c>
      <c r="D1283" s="206">
        <v>39.104933679548139</v>
      </c>
      <c r="E1283" s="207">
        <v>-9</v>
      </c>
      <c r="F1283" s="208">
        <v>52.685830127254043</v>
      </c>
      <c r="H1283" s="199"/>
      <c r="I1283" s="125"/>
    </row>
    <row r="1284" spans="1:9">
      <c r="A1284" s="216">
        <v>43519</v>
      </c>
      <c r="B1284" s="194">
        <v>10</v>
      </c>
      <c r="C1284" s="205">
        <v>326</v>
      </c>
      <c r="D1284" s="206">
        <v>39.19032900649654</v>
      </c>
      <c r="E1284" s="207">
        <v>-9</v>
      </c>
      <c r="F1284" s="208">
        <v>51.769181596941145</v>
      </c>
      <c r="H1284" s="199"/>
      <c r="I1284" s="125"/>
    </row>
    <row r="1285" spans="1:9">
      <c r="A1285" s="216">
        <v>43519</v>
      </c>
      <c r="B1285" s="194">
        <v>11</v>
      </c>
      <c r="C1285" s="205">
        <v>341</v>
      </c>
      <c r="D1285" s="206">
        <v>39.275993270314302</v>
      </c>
      <c r="E1285" s="207">
        <v>-9</v>
      </c>
      <c r="F1285" s="208">
        <v>50.852270398018611</v>
      </c>
      <c r="H1285" s="199"/>
      <c r="I1285" s="125"/>
    </row>
    <row r="1286" spans="1:9">
      <c r="A1286" s="216">
        <v>43519</v>
      </c>
      <c r="B1286" s="194">
        <v>12</v>
      </c>
      <c r="C1286" s="205">
        <v>356</v>
      </c>
      <c r="D1286" s="206">
        <v>39.361906071964086</v>
      </c>
      <c r="E1286" s="207">
        <v>-9</v>
      </c>
      <c r="F1286" s="208">
        <v>49.935097020258716</v>
      </c>
      <c r="H1286" s="199"/>
      <c r="I1286" s="125"/>
    </row>
    <row r="1287" spans="1:9">
      <c r="A1287" s="216">
        <v>43519</v>
      </c>
      <c r="B1287" s="194">
        <v>13</v>
      </c>
      <c r="C1287" s="205">
        <v>11</v>
      </c>
      <c r="D1287" s="206">
        <v>39.4480771669771</v>
      </c>
      <c r="E1287" s="207">
        <v>-9</v>
      </c>
      <c r="F1287" s="208">
        <v>49.01766193300368</v>
      </c>
      <c r="H1287" s="199"/>
      <c r="I1287" s="125"/>
    </row>
    <row r="1288" spans="1:9">
      <c r="A1288" s="216">
        <v>43519</v>
      </c>
      <c r="B1288" s="194">
        <v>14</v>
      </c>
      <c r="C1288" s="205">
        <v>26</v>
      </c>
      <c r="D1288" s="206">
        <v>39.534516233413513</v>
      </c>
      <c r="E1288" s="207">
        <v>-9</v>
      </c>
      <c r="F1288" s="208">
        <v>48.099965575035313</v>
      </c>
      <c r="H1288" s="199"/>
      <c r="I1288" s="125"/>
    </row>
    <row r="1289" spans="1:9">
      <c r="A1289" s="216">
        <v>43519</v>
      </c>
      <c r="B1289" s="194">
        <v>15</v>
      </c>
      <c r="C1289" s="205">
        <v>41</v>
      </c>
      <c r="D1289" s="206">
        <v>39.621202814242054</v>
      </c>
      <c r="E1289" s="207">
        <v>-9</v>
      </c>
      <c r="F1289" s="208">
        <v>47.182008446614674</v>
      </c>
      <c r="H1289" s="199"/>
      <c r="I1289" s="125"/>
    </row>
    <row r="1290" spans="1:9">
      <c r="A1290" s="216">
        <v>43519</v>
      </c>
      <c r="B1290" s="194">
        <v>16</v>
      </c>
      <c r="C1290" s="205">
        <v>56</v>
      </c>
      <c r="D1290" s="206">
        <v>39.708146627911276</v>
      </c>
      <c r="E1290" s="207">
        <v>-9</v>
      </c>
      <c r="F1290" s="208">
        <v>46.263791007178945</v>
      </c>
      <c r="H1290" s="199"/>
      <c r="I1290" s="125"/>
    </row>
    <row r="1291" spans="1:9">
      <c r="A1291" s="216">
        <v>43519</v>
      </c>
      <c r="B1291" s="194">
        <v>17</v>
      </c>
      <c r="C1291" s="205">
        <v>71</v>
      </c>
      <c r="D1291" s="206">
        <v>39.795357432043943</v>
      </c>
      <c r="E1291" s="207">
        <v>-9</v>
      </c>
      <c r="F1291" s="208">
        <v>45.345313716187157</v>
      </c>
      <c r="H1291" s="199"/>
      <c r="I1291" s="125"/>
    </row>
    <row r="1292" spans="1:9">
      <c r="A1292" s="216">
        <v>43519</v>
      </c>
      <c r="B1292" s="194">
        <v>18</v>
      </c>
      <c r="C1292" s="205">
        <v>86</v>
      </c>
      <c r="D1292" s="206">
        <v>39.882814771141</v>
      </c>
      <c r="E1292" s="207">
        <v>-9</v>
      </c>
      <c r="F1292" s="208">
        <v>44.426577063968367</v>
      </c>
      <c r="H1292" s="199"/>
      <c r="I1292" s="125"/>
    </row>
    <row r="1293" spans="1:9">
      <c r="A1293" s="216">
        <v>43519</v>
      </c>
      <c r="B1293" s="194">
        <v>19</v>
      </c>
      <c r="C1293" s="205">
        <v>101</v>
      </c>
      <c r="D1293" s="206">
        <v>39.970528345498906</v>
      </c>
      <c r="E1293" s="207">
        <v>-9</v>
      </c>
      <c r="F1293" s="208">
        <v>43.507581510216085</v>
      </c>
      <c r="H1293" s="199"/>
      <c r="I1293" s="125"/>
    </row>
    <row r="1294" spans="1:9">
      <c r="A1294" s="216">
        <v>43519</v>
      </c>
      <c r="B1294" s="194">
        <v>20</v>
      </c>
      <c r="C1294" s="205">
        <v>116</v>
      </c>
      <c r="D1294" s="206">
        <v>40.058507913288679</v>
      </c>
      <c r="E1294" s="207">
        <v>-9</v>
      </c>
      <c r="F1294" s="208">
        <v>42.588327524985239</v>
      </c>
      <c r="H1294" s="199"/>
      <c r="I1294" s="125"/>
    </row>
    <row r="1295" spans="1:9">
      <c r="A1295" s="216">
        <v>43519</v>
      </c>
      <c r="B1295" s="194">
        <v>21</v>
      </c>
      <c r="C1295" s="205">
        <v>131</v>
      </c>
      <c r="D1295" s="206">
        <v>40.146733021576892</v>
      </c>
      <c r="E1295" s="207">
        <v>-9</v>
      </c>
      <c r="F1295" s="208">
        <v>41.668815578398437</v>
      </c>
      <c r="H1295" s="199"/>
      <c r="I1295" s="125"/>
    </row>
    <row r="1296" spans="1:9">
      <c r="A1296" s="216">
        <v>43519</v>
      </c>
      <c r="B1296" s="194">
        <v>22</v>
      </c>
      <c r="C1296" s="205">
        <v>146</v>
      </c>
      <c r="D1296" s="206">
        <v>40.235213371223608</v>
      </c>
      <c r="E1296" s="207">
        <v>-9</v>
      </c>
      <c r="F1296" s="208">
        <v>40.749046140659289</v>
      </c>
      <c r="H1296" s="199"/>
      <c r="I1296" s="125"/>
    </row>
    <row r="1297" spans="1:9">
      <c r="A1297" s="216">
        <v>43519</v>
      </c>
      <c r="B1297" s="194">
        <v>23</v>
      </c>
      <c r="C1297" s="205">
        <v>161</v>
      </c>
      <c r="D1297" s="206">
        <v>40.323958722619295</v>
      </c>
      <c r="E1297" s="207">
        <v>-9</v>
      </c>
      <c r="F1297" s="208">
        <v>39.829019671820483</v>
      </c>
      <c r="H1297" s="199"/>
      <c r="I1297" s="125"/>
    </row>
    <row r="1298" spans="1:9">
      <c r="A1298" s="216">
        <v>43520</v>
      </c>
      <c r="B1298" s="194">
        <v>0</v>
      </c>
      <c r="C1298" s="205">
        <v>176</v>
      </c>
      <c r="D1298" s="206">
        <v>40.412948623369402</v>
      </c>
      <c r="E1298" s="207">
        <v>-9</v>
      </c>
      <c r="F1298" s="208">
        <v>38.908736662947234</v>
      </c>
      <c r="H1298" s="199"/>
      <c r="I1298" s="125"/>
    </row>
    <row r="1299" spans="1:9">
      <c r="A1299" s="216">
        <v>43520</v>
      </c>
      <c r="B1299" s="194">
        <v>1</v>
      </c>
      <c r="C1299" s="205">
        <v>191</v>
      </c>
      <c r="D1299" s="206">
        <v>40.502192776715447</v>
      </c>
      <c r="E1299" s="207">
        <v>-9</v>
      </c>
      <c r="F1299" s="208">
        <v>37.988197574218425</v>
      </c>
      <c r="H1299" s="199"/>
      <c r="I1299" s="125"/>
    </row>
    <row r="1300" spans="1:9">
      <c r="A1300" s="216">
        <v>43520</v>
      </c>
      <c r="B1300" s="194">
        <v>2</v>
      </c>
      <c r="C1300" s="205">
        <v>206</v>
      </c>
      <c r="D1300" s="206">
        <v>40.591700963190078</v>
      </c>
      <c r="E1300" s="207">
        <v>-9</v>
      </c>
      <c r="F1300" s="208">
        <v>37.0674028660261</v>
      </c>
      <c r="H1300" s="199"/>
      <c r="I1300" s="125"/>
    </row>
    <row r="1301" spans="1:9">
      <c r="A1301" s="216">
        <v>43520</v>
      </c>
      <c r="B1301" s="194">
        <v>3</v>
      </c>
      <c r="C1301" s="205">
        <v>221</v>
      </c>
      <c r="D1301" s="206">
        <v>40.681452693482356</v>
      </c>
      <c r="E1301" s="207">
        <v>-9</v>
      </c>
      <c r="F1301" s="208">
        <v>36.146353040035955</v>
      </c>
      <c r="H1301" s="199"/>
      <c r="I1301" s="125"/>
    </row>
    <row r="1302" spans="1:9">
      <c r="A1302" s="216">
        <v>43520</v>
      </c>
      <c r="B1302" s="194">
        <v>4</v>
      </c>
      <c r="C1302" s="205">
        <v>236</v>
      </c>
      <c r="D1302" s="206">
        <v>40.771457710608274</v>
      </c>
      <c r="E1302" s="207">
        <v>-9</v>
      </c>
      <c r="F1302" s="208">
        <v>35.22504853622916</v>
      </c>
      <c r="H1302" s="199"/>
      <c r="I1302" s="125"/>
    </row>
    <row r="1303" spans="1:9">
      <c r="A1303" s="216">
        <v>43520</v>
      </c>
      <c r="B1303" s="194">
        <v>5</v>
      </c>
      <c r="C1303" s="205">
        <v>251</v>
      </c>
      <c r="D1303" s="206">
        <v>40.861725738716359</v>
      </c>
      <c r="E1303" s="207">
        <v>-9</v>
      </c>
      <c r="F1303" s="208">
        <v>34.303489825598561</v>
      </c>
      <c r="H1303" s="199"/>
      <c r="I1303" s="125"/>
    </row>
    <row r="1304" spans="1:9">
      <c r="A1304" s="216">
        <v>43520</v>
      </c>
      <c r="B1304" s="194">
        <v>6</v>
      </c>
      <c r="C1304" s="205">
        <v>266</v>
      </c>
      <c r="D1304" s="206">
        <v>40.952236328055278</v>
      </c>
      <c r="E1304" s="207">
        <v>-9</v>
      </c>
      <c r="F1304" s="208">
        <v>33.381677399787044</v>
      </c>
      <c r="H1304" s="199"/>
      <c r="I1304" s="125"/>
    </row>
    <row r="1305" spans="1:9">
      <c r="A1305" s="216">
        <v>43520</v>
      </c>
      <c r="B1305" s="194">
        <v>7</v>
      </c>
      <c r="C1305" s="205">
        <v>281</v>
      </c>
      <c r="D1305" s="206">
        <v>41.042999223726611</v>
      </c>
      <c r="E1305" s="207">
        <v>-9</v>
      </c>
      <c r="F1305" s="208">
        <v>32.5</v>
      </c>
      <c r="H1305" s="199"/>
      <c r="I1305" s="125"/>
    </row>
    <row r="1306" spans="1:9">
      <c r="A1306" s="216">
        <v>43520</v>
      </c>
      <c r="B1306" s="194">
        <v>8</v>
      </c>
      <c r="C1306" s="205">
        <v>296</v>
      </c>
      <c r="D1306" s="206">
        <v>41.13402419036106</v>
      </c>
      <c r="E1306" s="207">
        <v>-9</v>
      </c>
      <c r="F1306" s="208">
        <v>31.537293246497775</v>
      </c>
      <c r="H1306" s="199"/>
      <c r="I1306" s="125"/>
    </row>
    <row r="1307" spans="1:9">
      <c r="A1307" s="216">
        <v>43520</v>
      </c>
      <c r="B1307" s="194">
        <v>9</v>
      </c>
      <c r="C1307" s="205">
        <v>311</v>
      </c>
      <c r="D1307" s="206">
        <v>41.22529072156226</v>
      </c>
      <c r="E1307" s="207">
        <v>-9</v>
      </c>
      <c r="F1307" s="208">
        <v>30.614722472065452</v>
      </c>
      <c r="H1307" s="199"/>
      <c r="I1307" s="125"/>
    </row>
    <row r="1308" spans="1:9">
      <c r="A1308" s="216">
        <v>43520</v>
      </c>
      <c r="B1308" s="194">
        <v>10</v>
      </c>
      <c r="C1308" s="205">
        <v>326</v>
      </c>
      <c r="D1308" s="206">
        <v>41.316808582847671</v>
      </c>
      <c r="E1308" s="207">
        <v>-9</v>
      </c>
      <c r="F1308" s="208">
        <v>29.691899868078906</v>
      </c>
      <c r="H1308" s="199"/>
      <c r="I1308" s="125"/>
    </row>
    <row r="1309" spans="1:9">
      <c r="A1309" s="216">
        <v>43520</v>
      </c>
      <c r="B1309" s="194">
        <v>11</v>
      </c>
      <c r="C1309" s="205">
        <v>341</v>
      </c>
      <c r="D1309" s="206">
        <v>41.408587540202006</v>
      </c>
      <c r="E1309" s="207">
        <v>-9</v>
      </c>
      <c r="F1309" s="208">
        <v>28.768825875227115</v>
      </c>
      <c r="H1309" s="199"/>
      <c r="I1309" s="125"/>
    </row>
    <row r="1310" spans="1:9">
      <c r="A1310" s="216">
        <v>43520</v>
      </c>
      <c r="B1310" s="194">
        <v>12</v>
      </c>
      <c r="C1310" s="205">
        <v>356</v>
      </c>
      <c r="D1310" s="206">
        <v>41.500607088760262</v>
      </c>
      <c r="E1310" s="207">
        <v>-9</v>
      </c>
      <c r="F1310" s="208">
        <v>27.845500996286994</v>
      </c>
      <c r="H1310" s="199"/>
      <c r="I1310" s="125"/>
    </row>
    <row r="1311" spans="1:9">
      <c r="A1311" s="216">
        <v>43520</v>
      </c>
      <c r="B1311" s="194">
        <v>13</v>
      </c>
      <c r="C1311" s="205">
        <v>11</v>
      </c>
      <c r="D1311" s="206">
        <v>41.59287703480004</v>
      </c>
      <c r="E1311" s="207">
        <v>-9</v>
      </c>
      <c r="F1311" s="208">
        <v>26.921925692908353</v>
      </c>
      <c r="H1311" s="199"/>
      <c r="I1311" s="125"/>
    </row>
    <row r="1312" spans="1:9">
      <c r="A1312" s="216">
        <v>43520</v>
      </c>
      <c r="B1312" s="194">
        <v>14</v>
      </c>
      <c r="C1312" s="205">
        <v>26</v>
      </c>
      <c r="D1312" s="206">
        <v>41.685407028648171</v>
      </c>
      <c r="E1312" s="207">
        <v>-9</v>
      </c>
      <c r="F1312" s="208">
        <v>25.998100426736528</v>
      </c>
      <c r="H1312" s="199"/>
      <c r="I1312" s="125"/>
    </row>
    <row r="1313" spans="1:9">
      <c r="A1313" s="216">
        <v>43520</v>
      </c>
      <c r="B1313" s="194">
        <v>15</v>
      </c>
      <c r="C1313" s="205">
        <v>41</v>
      </c>
      <c r="D1313" s="206">
        <v>41.778176683677231</v>
      </c>
      <c r="E1313" s="207">
        <v>-9</v>
      </c>
      <c r="F1313" s="208">
        <v>25.074025690660768</v>
      </c>
      <c r="H1313" s="199"/>
      <c r="I1313" s="125"/>
    </row>
    <row r="1314" spans="1:9">
      <c r="A1314" s="216">
        <v>43520</v>
      </c>
      <c r="B1314" s="194">
        <v>16</v>
      </c>
      <c r="C1314" s="205">
        <v>56</v>
      </c>
      <c r="D1314" s="206">
        <v>41.871195789371427</v>
      </c>
      <c r="E1314" s="207">
        <v>-9</v>
      </c>
      <c r="F1314" s="208">
        <v>24.149701946677595</v>
      </c>
      <c r="H1314" s="199"/>
      <c r="I1314" s="125"/>
    </row>
    <row r="1315" spans="1:9">
      <c r="A1315" s="216">
        <v>43520</v>
      </c>
      <c r="B1315" s="194">
        <v>17</v>
      </c>
      <c r="C1315" s="205">
        <v>71</v>
      </c>
      <c r="D1315" s="206">
        <v>41.964473976372005</v>
      </c>
      <c r="E1315" s="207">
        <v>-9</v>
      </c>
      <c r="F1315" s="208">
        <v>23.22512966720133</v>
      </c>
      <c r="H1315" s="199"/>
      <c r="I1315" s="125"/>
    </row>
    <row r="1316" spans="1:9">
      <c r="A1316" s="216">
        <v>43520</v>
      </c>
      <c r="B1316" s="194">
        <v>18</v>
      </c>
      <c r="C1316" s="205">
        <v>86</v>
      </c>
      <c r="D1316" s="206">
        <v>42.057990840879143</v>
      </c>
      <c r="E1316" s="207">
        <v>-9</v>
      </c>
      <c r="F1316" s="208">
        <v>22.300309324788472</v>
      </c>
      <c r="H1316" s="199"/>
      <c r="I1316" s="125"/>
    </row>
    <row r="1317" spans="1:9">
      <c r="A1317" s="216">
        <v>43520</v>
      </c>
      <c r="B1317" s="194">
        <v>19</v>
      </c>
      <c r="C1317" s="205">
        <v>101</v>
      </c>
      <c r="D1317" s="206">
        <v>42.151756153226074</v>
      </c>
      <c r="E1317" s="207">
        <v>-9</v>
      </c>
      <c r="F1317" s="208">
        <v>21.375241392152518</v>
      </c>
      <c r="H1317" s="199"/>
      <c r="I1317" s="125"/>
    </row>
    <row r="1318" spans="1:9">
      <c r="A1318" s="216">
        <v>43520</v>
      </c>
      <c r="B1318" s="194">
        <v>20</v>
      </c>
      <c r="C1318" s="205">
        <v>116</v>
      </c>
      <c r="D1318" s="206">
        <v>42.245779625269506</v>
      </c>
      <c r="E1318" s="207">
        <v>-9</v>
      </c>
      <c r="F1318" s="208">
        <v>20.449926331758199</v>
      </c>
      <c r="H1318" s="199"/>
      <c r="I1318" s="125"/>
    </row>
    <row r="1319" spans="1:9">
      <c r="A1319" s="216">
        <v>43520</v>
      </c>
      <c r="B1319" s="194">
        <v>21</v>
      </c>
      <c r="C1319" s="205">
        <v>131</v>
      </c>
      <c r="D1319" s="206">
        <v>42.340040815259385</v>
      </c>
      <c r="E1319" s="207">
        <v>-9</v>
      </c>
      <c r="F1319" s="208">
        <v>19.524364637281977</v>
      </c>
      <c r="H1319" s="199"/>
      <c r="I1319" s="125"/>
    </row>
    <row r="1320" spans="1:9">
      <c r="A1320" s="216">
        <v>43520</v>
      </c>
      <c r="B1320" s="194">
        <v>22</v>
      </c>
      <c r="C1320" s="205">
        <v>146</v>
      </c>
      <c r="D1320" s="206">
        <v>42.43454949385125</v>
      </c>
      <c r="E1320" s="207">
        <v>-9</v>
      </c>
      <c r="F1320" s="208">
        <v>18.598556771444059</v>
      </c>
      <c r="H1320" s="199"/>
      <c r="I1320" s="125"/>
    </row>
    <row r="1321" spans="1:9">
      <c r="A1321" s="216">
        <v>43520</v>
      </c>
      <c r="B1321" s="194">
        <v>23</v>
      </c>
      <c r="C1321" s="205">
        <v>161</v>
      </c>
      <c r="D1321" s="206">
        <v>42.529315375504098</v>
      </c>
      <c r="E1321" s="207">
        <v>-9</v>
      </c>
      <c r="F1321" s="208">
        <v>17.672503197150213</v>
      </c>
      <c r="H1321" s="199"/>
      <c r="I1321" s="125"/>
    </row>
    <row r="1322" spans="1:9">
      <c r="A1322" s="216">
        <v>43521</v>
      </c>
      <c r="B1322" s="194">
        <v>0</v>
      </c>
      <c r="C1322" s="205">
        <v>176</v>
      </c>
      <c r="D1322" s="206">
        <v>42.624318038349998</v>
      </c>
      <c r="E1322" s="207">
        <v>-9</v>
      </c>
      <c r="F1322" s="208">
        <v>16.746204418813377</v>
      </c>
      <c r="H1322" s="199"/>
      <c r="I1322" s="125"/>
    </row>
    <row r="1323" spans="1:9">
      <c r="A1323" s="216">
        <v>43521</v>
      </c>
      <c r="B1323" s="194">
        <v>1</v>
      </c>
      <c r="C1323" s="205">
        <v>191</v>
      </c>
      <c r="D1323" s="206">
        <v>42.719567197514721</v>
      </c>
      <c r="E1323" s="207">
        <v>-9</v>
      </c>
      <c r="F1323" s="208">
        <v>15.819660878899562</v>
      </c>
      <c r="H1323" s="199"/>
      <c r="I1323" s="125"/>
    </row>
    <row r="1324" spans="1:9">
      <c r="A1324" s="216">
        <v>43521</v>
      </c>
      <c r="B1324" s="194">
        <v>2</v>
      </c>
      <c r="C1324" s="205">
        <v>206</v>
      </c>
      <c r="D1324" s="206">
        <v>42.815072626007122</v>
      </c>
      <c r="E1324" s="207">
        <v>-9</v>
      </c>
      <c r="F1324" s="208">
        <v>14.892873051056341</v>
      </c>
      <c r="H1324" s="199"/>
      <c r="I1324" s="125"/>
    </row>
    <row r="1325" spans="1:9">
      <c r="A1325" s="216">
        <v>43521</v>
      </c>
      <c r="B1325" s="194">
        <v>3</v>
      </c>
      <c r="C1325" s="205">
        <v>221</v>
      </c>
      <c r="D1325" s="206">
        <v>42.910813885180801</v>
      </c>
      <c r="E1325" s="207">
        <v>-9</v>
      </c>
      <c r="F1325" s="208">
        <v>13.965841429758363</v>
      </c>
      <c r="H1325" s="199"/>
      <c r="I1325" s="125"/>
    </row>
    <row r="1326" spans="1:9">
      <c r="A1326" s="216">
        <v>43521</v>
      </c>
      <c r="B1326" s="194">
        <v>4</v>
      </c>
      <c r="C1326" s="205">
        <v>236</v>
      </c>
      <c r="D1326" s="206">
        <v>43.006800690362752</v>
      </c>
      <c r="E1326" s="207">
        <v>-9</v>
      </c>
      <c r="F1326" s="208">
        <v>13.038566478615685</v>
      </c>
      <c r="H1326" s="199"/>
      <c r="I1326" s="125"/>
    </row>
    <row r="1327" spans="1:9">
      <c r="A1327" s="216">
        <v>43521</v>
      </c>
      <c r="B1327" s="194">
        <v>5</v>
      </c>
      <c r="C1327" s="205">
        <v>251</v>
      </c>
      <c r="D1327" s="206">
        <v>43.103042816666175</v>
      </c>
      <c r="E1327" s="207">
        <v>-9</v>
      </c>
      <c r="F1327" s="208">
        <v>12.111048661345052</v>
      </c>
      <c r="H1327" s="199"/>
      <c r="I1327" s="125"/>
    </row>
    <row r="1328" spans="1:9">
      <c r="A1328" s="216">
        <v>43521</v>
      </c>
      <c r="B1328" s="194">
        <v>6</v>
      </c>
      <c r="C1328" s="205">
        <v>266</v>
      </c>
      <c r="D1328" s="206">
        <v>43.19951986581259</v>
      </c>
      <c r="E1328" s="207">
        <v>-9</v>
      </c>
      <c r="F1328" s="208">
        <v>11.183288472787432</v>
      </c>
      <c r="H1328" s="199"/>
      <c r="I1328" s="125"/>
    </row>
    <row r="1329" spans="1:9">
      <c r="A1329" s="216">
        <v>43521</v>
      </c>
      <c r="B1329" s="194">
        <v>7</v>
      </c>
      <c r="C1329" s="205">
        <v>281</v>
      </c>
      <c r="D1329" s="206">
        <v>43.296241476192563</v>
      </c>
      <c r="E1329" s="207">
        <v>-9</v>
      </c>
      <c r="F1329" s="208">
        <v>10.3</v>
      </c>
      <c r="H1329" s="199"/>
      <c r="I1329" s="125"/>
    </row>
    <row r="1330" spans="1:9">
      <c r="A1330" s="216">
        <v>43521</v>
      </c>
      <c r="B1330" s="194">
        <v>8</v>
      </c>
      <c r="C1330" s="205">
        <v>296</v>
      </c>
      <c r="D1330" s="206">
        <v>43.39321744446238</v>
      </c>
      <c r="E1330" s="207">
        <v>-9</v>
      </c>
      <c r="F1330" s="208">
        <v>9.3270428485746137</v>
      </c>
      <c r="H1330" s="199"/>
      <c r="I1330" s="125"/>
    </row>
    <row r="1331" spans="1:9">
      <c r="A1331" s="216">
        <v>43521</v>
      </c>
      <c r="B1331" s="194">
        <v>9</v>
      </c>
      <c r="C1331" s="205">
        <v>311</v>
      </c>
      <c r="D1331" s="206">
        <v>43.490427392761148</v>
      </c>
      <c r="E1331" s="207">
        <v>-9</v>
      </c>
      <c r="F1331" s="208">
        <v>8.3985583620652449</v>
      </c>
      <c r="H1331" s="199"/>
      <c r="I1331" s="125"/>
    </row>
    <row r="1332" spans="1:9">
      <c r="A1332" s="216">
        <v>43521</v>
      </c>
      <c r="B1332" s="194">
        <v>10</v>
      </c>
      <c r="C1332" s="205">
        <v>326</v>
      </c>
      <c r="D1332" s="206">
        <v>43.587880980880982</v>
      </c>
      <c r="E1332" s="207">
        <v>-9</v>
      </c>
      <c r="F1332" s="208">
        <v>7.4698333922916405</v>
      </c>
      <c r="H1332" s="199"/>
      <c r="I1332" s="125"/>
    </row>
    <row r="1333" spans="1:9">
      <c r="A1333" s="216">
        <v>43521</v>
      </c>
      <c r="B1333" s="194">
        <v>11</v>
      </c>
      <c r="C1333" s="205">
        <v>341</v>
      </c>
      <c r="D1333" s="206">
        <v>43.685588006566149</v>
      </c>
      <c r="E1333" s="207">
        <v>-9</v>
      </c>
      <c r="F1333" s="208">
        <v>6.5408684038161624</v>
      </c>
      <c r="H1333" s="199"/>
      <c r="I1333" s="125"/>
    </row>
    <row r="1334" spans="1:9">
      <c r="A1334" s="216">
        <v>43521</v>
      </c>
      <c r="B1334" s="194">
        <v>12</v>
      </c>
      <c r="C1334" s="205">
        <v>356</v>
      </c>
      <c r="D1334" s="206">
        <v>43.7835280144634</v>
      </c>
      <c r="E1334" s="207">
        <v>-9</v>
      </c>
      <c r="F1334" s="208">
        <v>5.6116638925491102</v>
      </c>
      <c r="H1334" s="199"/>
      <c r="I1334" s="125"/>
    </row>
    <row r="1335" spans="1:9">
      <c r="A1335" s="216">
        <v>43521</v>
      </c>
      <c r="B1335" s="194">
        <v>13</v>
      </c>
      <c r="C1335" s="205">
        <v>11</v>
      </c>
      <c r="D1335" s="206">
        <v>43.881710784643246</v>
      </c>
      <c r="E1335" s="207">
        <v>-9</v>
      </c>
      <c r="F1335" s="208">
        <v>4.6822203232778392</v>
      </c>
      <c r="H1335" s="199"/>
      <c r="I1335" s="125"/>
    </row>
    <row r="1336" spans="1:9">
      <c r="A1336" s="216">
        <v>43521</v>
      </c>
      <c r="B1336" s="194">
        <v>14</v>
      </c>
      <c r="C1336" s="205">
        <v>26</v>
      </c>
      <c r="D1336" s="206">
        <v>43.980146036867751</v>
      </c>
      <c r="E1336" s="207">
        <v>-9</v>
      </c>
      <c r="F1336" s="208">
        <v>3.7525381610836561</v>
      </c>
      <c r="H1336" s="199"/>
      <c r="I1336" s="125"/>
    </row>
    <row r="1337" spans="1:9">
      <c r="A1337" s="216">
        <v>43521</v>
      </c>
      <c r="B1337" s="194">
        <v>15</v>
      </c>
      <c r="C1337" s="205">
        <v>41</v>
      </c>
      <c r="D1337" s="206">
        <v>44.07881333730117</v>
      </c>
      <c r="E1337" s="207">
        <v>-9</v>
      </c>
      <c r="F1337" s="208">
        <v>2.8226179126601281</v>
      </c>
      <c r="H1337" s="199"/>
      <c r="I1337" s="125"/>
    </row>
    <row r="1338" spans="1:9">
      <c r="A1338" s="216">
        <v>43521</v>
      </c>
      <c r="B1338" s="194">
        <v>16</v>
      </c>
      <c r="C1338" s="205">
        <v>56</v>
      </c>
      <c r="D1338" s="206">
        <v>44.17772246705681</v>
      </c>
      <c r="E1338" s="207">
        <v>-9</v>
      </c>
      <c r="F1338" s="208">
        <v>1.892460022561302</v>
      </c>
      <c r="H1338" s="199"/>
      <c r="I1338" s="125"/>
    </row>
    <row r="1339" spans="1:9">
      <c r="A1339" s="216">
        <v>43521</v>
      </c>
      <c r="B1339" s="194">
        <v>17</v>
      </c>
      <c r="C1339" s="205">
        <v>71</v>
      </c>
      <c r="D1339" s="206">
        <v>44.276883146638113</v>
      </c>
      <c r="E1339" s="207">
        <v>-9</v>
      </c>
      <c r="F1339" s="208">
        <v>0.96206496662329499</v>
      </c>
      <c r="H1339" s="199"/>
      <c r="I1339" s="125"/>
    </row>
    <row r="1340" spans="1:9">
      <c r="A1340" s="216">
        <v>43521</v>
      </c>
      <c r="B1340" s="194">
        <v>18</v>
      </c>
      <c r="C1340" s="205">
        <v>86</v>
      </c>
      <c r="D1340" s="206">
        <v>44.376274944696092</v>
      </c>
      <c r="E1340" s="207">
        <v>-9</v>
      </c>
      <c r="F1340" s="208">
        <v>3.1433241663627598E-2</v>
      </c>
      <c r="H1340" s="199"/>
      <c r="I1340" s="125"/>
    </row>
    <row r="1341" spans="1:9">
      <c r="A1341" s="216">
        <v>43521</v>
      </c>
      <c r="B1341" s="194">
        <v>19</v>
      </c>
      <c r="C1341" s="205">
        <v>101</v>
      </c>
      <c r="D1341" s="206">
        <v>44.475907662590259</v>
      </c>
      <c r="E1341" s="207">
        <v>-8</v>
      </c>
      <c r="F1341" s="208">
        <v>59.100565313471414</v>
      </c>
      <c r="H1341" s="199"/>
      <c r="I1341" s="125"/>
    </row>
    <row r="1342" spans="1:9">
      <c r="A1342" s="216">
        <v>43521</v>
      </c>
      <c r="B1342" s="194">
        <v>20</v>
      </c>
      <c r="C1342" s="205">
        <v>116</v>
      </c>
      <c r="D1342" s="206">
        <v>44.575791003533993</v>
      </c>
      <c r="E1342" s="207">
        <v>-8</v>
      </c>
      <c r="F1342" s="208">
        <v>58.1694616479286</v>
      </c>
      <c r="H1342" s="199"/>
      <c r="I1342" s="125"/>
    </row>
    <row r="1343" spans="1:9">
      <c r="A1343" s="216">
        <v>43521</v>
      </c>
      <c r="B1343" s="194">
        <v>21</v>
      </c>
      <c r="C1343" s="205">
        <v>131</v>
      </c>
      <c r="D1343" s="206">
        <v>44.675904516904552</v>
      </c>
      <c r="E1343" s="207">
        <v>-8</v>
      </c>
      <c r="F1343" s="208">
        <v>57.238122742420785</v>
      </c>
      <c r="H1343" s="199"/>
      <c r="I1343" s="125"/>
    </row>
    <row r="1344" spans="1:9">
      <c r="A1344" s="216">
        <v>43521</v>
      </c>
      <c r="B1344" s="194">
        <v>22</v>
      </c>
      <c r="C1344" s="205">
        <v>146</v>
      </c>
      <c r="D1344" s="206">
        <v>44.776258004897045</v>
      </c>
      <c r="E1344" s="207">
        <v>-8</v>
      </c>
      <c r="F1344" s="208">
        <v>56.306549073466741</v>
      </c>
      <c r="H1344" s="199"/>
      <c r="I1344" s="125"/>
    </row>
    <row r="1345" spans="1:9">
      <c r="A1345" s="216">
        <v>43521</v>
      </c>
      <c r="B1345" s="194">
        <v>23</v>
      </c>
      <c r="C1345" s="205">
        <v>161</v>
      </c>
      <c r="D1345" s="206">
        <v>44.876861192591946</v>
      </c>
      <c r="E1345" s="207">
        <v>-8</v>
      </c>
      <c r="F1345" s="208">
        <v>55.374741086763706</v>
      </c>
      <c r="H1345" s="199"/>
      <c r="I1345" s="125"/>
    </row>
    <row r="1346" spans="1:9">
      <c r="A1346" s="216">
        <v>43522</v>
      </c>
      <c r="B1346" s="194">
        <v>0</v>
      </c>
      <c r="C1346" s="205">
        <v>176</v>
      </c>
      <c r="D1346" s="206">
        <v>44.977693650396304</v>
      </c>
      <c r="E1346" s="207">
        <v>-8</v>
      </c>
      <c r="F1346" s="208">
        <v>54.442699290480014</v>
      </c>
      <c r="H1346" s="199"/>
      <c r="I1346" s="125"/>
    </row>
    <row r="1347" spans="1:9">
      <c r="A1347" s="216">
        <v>43522</v>
      </c>
      <c r="B1347" s="194">
        <v>1</v>
      </c>
      <c r="C1347" s="205">
        <v>191</v>
      </c>
      <c r="D1347" s="206">
        <v>45.078765161567844</v>
      </c>
      <c r="E1347" s="207">
        <v>-8</v>
      </c>
      <c r="F1347" s="208">
        <v>53.510424151269902</v>
      </c>
      <c r="H1347" s="199"/>
      <c r="I1347" s="125"/>
    </row>
    <row r="1348" spans="1:9">
      <c r="A1348" s="216">
        <v>43522</v>
      </c>
      <c r="B1348" s="194">
        <v>2</v>
      </c>
      <c r="C1348" s="205">
        <v>206</v>
      </c>
      <c r="D1348" s="206">
        <v>45.180085452662979</v>
      </c>
      <c r="E1348" s="207">
        <v>-8</v>
      </c>
      <c r="F1348" s="208">
        <v>52.577916136057148</v>
      </c>
      <c r="H1348" s="199"/>
      <c r="I1348" s="125"/>
    </row>
    <row r="1349" spans="1:9">
      <c r="A1349" s="216">
        <v>43522</v>
      </c>
      <c r="B1349" s="194">
        <v>3</v>
      </c>
      <c r="C1349" s="205">
        <v>221</v>
      </c>
      <c r="D1349" s="206">
        <v>45.281634095152867</v>
      </c>
      <c r="E1349" s="207">
        <v>-8</v>
      </c>
      <c r="F1349" s="208">
        <v>51.645175743116241</v>
      </c>
      <c r="H1349" s="199"/>
      <c r="I1349" s="125"/>
    </row>
    <row r="1350" spans="1:9">
      <c r="A1350" s="216">
        <v>43522</v>
      </c>
      <c r="B1350" s="194">
        <v>4</v>
      </c>
      <c r="C1350" s="205">
        <v>236</v>
      </c>
      <c r="D1350" s="206">
        <v>45.38342087399883</v>
      </c>
      <c r="E1350" s="207">
        <v>-8</v>
      </c>
      <c r="F1350" s="208">
        <v>50.712203439629313</v>
      </c>
      <c r="H1350" s="199"/>
      <c r="I1350" s="125"/>
    </row>
    <row r="1351" spans="1:9">
      <c r="A1351" s="216">
        <v>43522</v>
      </c>
      <c r="B1351" s="194">
        <v>5</v>
      </c>
      <c r="C1351" s="205">
        <v>251</v>
      </c>
      <c r="D1351" s="206">
        <v>45.485455516407001</v>
      </c>
      <c r="E1351" s="207">
        <v>-8</v>
      </c>
      <c r="F1351" s="208">
        <v>49.778999703383562</v>
      </c>
      <c r="H1351" s="199"/>
      <c r="I1351" s="125"/>
    </row>
    <row r="1352" spans="1:9">
      <c r="A1352" s="216">
        <v>43522</v>
      </c>
      <c r="B1352" s="194">
        <v>6</v>
      </c>
      <c r="C1352" s="205">
        <v>266</v>
      </c>
      <c r="D1352" s="206">
        <v>45.587717615178462</v>
      </c>
      <c r="E1352" s="207">
        <v>-8</v>
      </c>
      <c r="F1352" s="208">
        <v>48.845565012323284</v>
      </c>
      <c r="H1352" s="199"/>
      <c r="I1352" s="125"/>
    </row>
    <row r="1353" spans="1:9">
      <c r="A1353" s="216">
        <v>43522</v>
      </c>
      <c r="B1353" s="194">
        <v>7</v>
      </c>
      <c r="C1353" s="205">
        <v>281</v>
      </c>
      <c r="D1353" s="206">
        <v>45.690216897567097</v>
      </c>
      <c r="E1353" s="207">
        <v>-8</v>
      </c>
      <c r="F1353" s="208">
        <v>48</v>
      </c>
      <c r="H1353" s="199"/>
      <c r="I1353" s="125"/>
    </row>
    <row r="1354" spans="1:9">
      <c r="A1354" s="216">
        <v>43522</v>
      </c>
      <c r="B1354" s="194">
        <v>8</v>
      </c>
      <c r="C1354" s="205">
        <v>296</v>
      </c>
      <c r="D1354" s="206">
        <v>45.792963170771372</v>
      </c>
      <c r="E1354" s="207">
        <v>-8</v>
      </c>
      <c r="F1354" s="208">
        <v>46.97800466783189</v>
      </c>
      <c r="H1354" s="199"/>
      <c r="I1354" s="125"/>
    </row>
    <row r="1355" spans="1:9">
      <c r="A1355" s="216">
        <v>43522</v>
      </c>
      <c r="B1355" s="194">
        <v>9</v>
      </c>
      <c r="C1355" s="205">
        <v>311</v>
      </c>
      <c r="D1355" s="206">
        <v>45.895935988152132</v>
      </c>
      <c r="E1355" s="207">
        <v>-8</v>
      </c>
      <c r="F1355" s="208">
        <v>46.04387998157879</v>
      </c>
      <c r="H1355" s="199"/>
      <c r="I1355" s="125"/>
    </row>
    <row r="1356" spans="1:9">
      <c r="A1356" s="216">
        <v>43522</v>
      </c>
      <c r="B1356" s="194">
        <v>10</v>
      </c>
      <c r="C1356" s="205">
        <v>326</v>
      </c>
      <c r="D1356" s="206">
        <v>45.999145060193314</v>
      </c>
      <c r="E1356" s="207">
        <v>-8</v>
      </c>
      <c r="F1356" s="208">
        <v>45.109526253875991</v>
      </c>
      <c r="H1356" s="199"/>
      <c r="I1356" s="125"/>
    </row>
    <row r="1357" spans="1:9">
      <c r="A1357" s="216">
        <v>43522</v>
      </c>
      <c r="B1357" s="194">
        <v>11</v>
      </c>
      <c r="C1357" s="205">
        <v>341</v>
      </c>
      <c r="D1357" s="206">
        <v>46.102600174605186</v>
      </c>
      <c r="E1357" s="207">
        <v>-8</v>
      </c>
      <c r="F1357" s="208">
        <v>44.174943953080366</v>
      </c>
      <c r="H1357" s="199"/>
      <c r="I1357" s="125"/>
    </row>
    <row r="1358" spans="1:9">
      <c r="A1358" s="216">
        <v>43522</v>
      </c>
      <c r="B1358" s="194">
        <v>12</v>
      </c>
      <c r="C1358" s="205">
        <v>356</v>
      </c>
      <c r="D1358" s="206">
        <v>46.206280964877351</v>
      </c>
      <c r="E1358" s="207">
        <v>-8</v>
      </c>
      <c r="F1358" s="208">
        <v>43.240133589454359</v>
      </c>
      <c r="H1358" s="199"/>
      <c r="I1358" s="125"/>
    </row>
    <row r="1359" spans="1:9">
      <c r="A1359" s="216">
        <v>43522</v>
      </c>
      <c r="B1359" s="194">
        <v>13</v>
      </c>
      <c r="C1359" s="205">
        <v>11</v>
      </c>
      <c r="D1359" s="206">
        <v>46.310197103281325</v>
      </c>
      <c r="E1359" s="207">
        <v>-8</v>
      </c>
      <c r="F1359" s="208">
        <v>42.305095610782395</v>
      </c>
      <c r="H1359" s="199"/>
      <c r="I1359" s="125"/>
    </row>
    <row r="1360" spans="1:9">
      <c r="A1360" s="216">
        <v>43522</v>
      </c>
      <c r="B1360" s="194">
        <v>14</v>
      </c>
      <c r="C1360" s="205">
        <v>26</v>
      </c>
      <c r="D1360" s="206">
        <v>46.414358377986318</v>
      </c>
      <c r="E1360" s="207">
        <v>-8</v>
      </c>
      <c r="F1360" s="208">
        <v>41.369830496308531</v>
      </c>
      <c r="H1360" s="199"/>
      <c r="I1360" s="125"/>
    </row>
    <row r="1361" spans="1:9">
      <c r="A1361" s="216">
        <v>43522</v>
      </c>
      <c r="B1361" s="194">
        <v>15</v>
      </c>
      <c r="C1361" s="205">
        <v>41</v>
      </c>
      <c r="D1361" s="206">
        <v>46.518744425267755</v>
      </c>
      <c r="E1361" s="207">
        <v>-8</v>
      </c>
      <c r="F1361" s="208">
        <v>40.434338746346263</v>
      </c>
      <c r="H1361" s="199"/>
      <c r="I1361" s="125"/>
    </row>
    <row r="1362" spans="1:9">
      <c r="A1362" s="216">
        <v>43522</v>
      </c>
      <c r="B1362" s="194">
        <v>16</v>
      </c>
      <c r="C1362" s="205">
        <v>56</v>
      </c>
      <c r="D1362" s="206">
        <v>46.623364916187029</v>
      </c>
      <c r="E1362" s="207">
        <v>-8</v>
      </c>
      <c r="F1362" s="208">
        <v>39.498620830073996</v>
      </c>
      <c r="H1362" s="199"/>
      <c r="I1362" s="125"/>
    </row>
    <row r="1363" spans="1:9">
      <c r="A1363" s="216">
        <v>43522</v>
      </c>
      <c r="B1363" s="194">
        <v>17</v>
      </c>
      <c r="C1363" s="205">
        <v>71</v>
      </c>
      <c r="D1363" s="206">
        <v>46.728229661943033</v>
      </c>
      <c r="E1363" s="207">
        <v>-8</v>
      </c>
      <c r="F1363" s="208">
        <v>38.562677216823396</v>
      </c>
      <c r="H1363" s="199"/>
      <c r="I1363" s="125"/>
    </row>
    <row r="1364" spans="1:9">
      <c r="A1364" s="216">
        <v>43522</v>
      </c>
      <c r="B1364" s="194">
        <v>18</v>
      </c>
      <c r="C1364" s="205">
        <v>86</v>
      </c>
      <c r="D1364" s="206">
        <v>46.833318238868742</v>
      </c>
      <c r="E1364" s="207">
        <v>-8</v>
      </c>
      <c r="F1364" s="208">
        <v>37.62650840749501</v>
      </c>
      <c r="H1364" s="199"/>
      <c r="I1364" s="125"/>
    </row>
    <row r="1365" spans="1:9">
      <c r="A1365" s="216">
        <v>43522</v>
      </c>
      <c r="B1365" s="194">
        <v>19</v>
      </c>
      <c r="C1365" s="205">
        <v>101</v>
      </c>
      <c r="D1365" s="206">
        <v>46.938640379637491</v>
      </c>
      <c r="E1365" s="207">
        <v>-8</v>
      </c>
      <c r="F1365" s="208">
        <v>36.690114882125862</v>
      </c>
      <c r="H1365" s="199"/>
      <c r="I1365" s="125"/>
    </row>
    <row r="1366" spans="1:9">
      <c r="A1366" s="216">
        <v>43522</v>
      </c>
      <c r="B1366" s="194">
        <v>20</v>
      </c>
      <c r="C1366" s="205">
        <v>116</v>
      </c>
      <c r="D1366" s="206">
        <v>47.044205875968714</v>
      </c>
      <c r="E1366" s="207">
        <v>-8</v>
      </c>
      <c r="F1366" s="208">
        <v>35.753497089649535</v>
      </c>
      <c r="H1366" s="199"/>
      <c r="I1366" s="125"/>
    </row>
    <row r="1367" spans="1:9">
      <c r="A1367" s="216">
        <v>43522</v>
      </c>
      <c r="B1367" s="194">
        <v>21</v>
      </c>
      <c r="C1367" s="205">
        <v>131</v>
      </c>
      <c r="D1367" s="206">
        <v>47.149994305765972</v>
      </c>
      <c r="E1367" s="207">
        <v>-8</v>
      </c>
      <c r="F1367" s="208">
        <v>34.816655541930288</v>
      </c>
      <c r="H1367" s="199"/>
      <c r="I1367" s="125"/>
    </row>
    <row r="1368" spans="1:9">
      <c r="A1368" s="216">
        <v>43522</v>
      </c>
      <c r="B1368" s="194">
        <v>22</v>
      </c>
      <c r="C1368" s="205">
        <v>146</v>
      </c>
      <c r="D1368" s="206">
        <v>47.256015421745019</v>
      </c>
      <c r="E1368" s="207">
        <v>-8</v>
      </c>
      <c r="F1368" s="208">
        <v>33.879590709106395</v>
      </c>
      <c r="H1368" s="199"/>
      <c r="I1368" s="125"/>
    </row>
    <row r="1369" spans="1:9">
      <c r="A1369" s="216">
        <v>43522</v>
      </c>
      <c r="B1369" s="194">
        <v>23</v>
      </c>
      <c r="C1369" s="205">
        <v>161</v>
      </c>
      <c r="D1369" s="206">
        <v>47.362278997069893</v>
      </c>
      <c r="E1369" s="207">
        <v>-8</v>
      </c>
      <c r="F1369" s="208">
        <v>32.942303061546561</v>
      </c>
      <c r="H1369" s="199"/>
      <c r="I1369" s="125"/>
    </row>
    <row r="1370" spans="1:9">
      <c r="A1370" s="216">
        <v>43523</v>
      </c>
      <c r="B1370" s="194">
        <v>0</v>
      </c>
      <c r="C1370" s="205">
        <v>176</v>
      </c>
      <c r="D1370" s="206">
        <v>47.468764571653423</v>
      </c>
      <c r="E1370" s="207">
        <v>-8</v>
      </c>
      <c r="F1370" s="208">
        <v>32.004793101130069</v>
      </c>
      <c r="H1370" s="199"/>
      <c r="I1370" s="125"/>
    </row>
    <row r="1371" spans="1:9">
      <c r="A1371" s="216">
        <v>43523</v>
      </c>
      <c r="B1371" s="194">
        <v>1</v>
      </c>
      <c r="C1371" s="205">
        <v>191</v>
      </c>
      <c r="D1371" s="206">
        <v>47.575481938898179</v>
      </c>
      <c r="E1371" s="207">
        <v>-8</v>
      </c>
      <c r="F1371" s="208">
        <v>31.067061298531939</v>
      </c>
      <c r="H1371" s="199"/>
      <c r="I1371" s="125"/>
    </row>
    <row r="1372" spans="1:9">
      <c r="A1372" s="216">
        <v>43523</v>
      </c>
      <c r="B1372" s="194">
        <v>2</v>
      </c>
      <c r="C1372" s="205">
        <v>206</v>
      </c>
      <c r="D1372" s="206">
        <v>47.682440891481974</v>
      </c>
      <c r="E1372" s="207">
        <v>-8</v>
      </c>
      <c r="F1372" s="208">
        <v>30.12910813508757</v>
      </c>
      <c r="H1372" s="199"/>
      <c r="I1372" s="125"/>
    </row>
    <row r="1373" spans="1:9">
      <c r="A1373" s="216">
        <v>43523</v>
      </c>
      <c r="B1373" s="194">
        <v>3</v>
      </c>
      <c r="C1373" s="205">
        <v>221</v>
      </c>
      <c r="D1373" s="206">
        <v>47.789620951065785</v>
      </c>
      <c r="E1373" s="207">
        <v>-8</v>
      </c>
      <c r="F1373" s="208">
        <v>29.190934092303422</v>
      </c>
      <c r="H1373" s="199"/>
      <c r="I1373" s="125"/>
    </row>
    <row r="1374" spans="1:9">
      <c r="A1374" s="216">
        <v>43523</v>
      </c>
      <c r="B1374" s="194">
        <v>4</v>
      </c>
      <c r="C1374" s="205">
        <v>236</v>
      </c>
      <c r="D1374" s="206">
        <v>47.897031931942138</v>
      </c>
      <c r="E1374" s="207">
        <v>-8</v>
      </c>
      <c r="F1374" s="208">
        <v>28.252539651784012</v>
      </c>
      <c r="H1374" s="199"/>
      <c r="I1374" s="125"/>
    </row>
    <row r="1375" spans="1:9">
      <c r="A1375" s="216">
        <v>43523</v>
      </c>
      <c r="B1375" s="194">
        <v>5</v>
      </c>
      <c r="C1375" s="205">
        <v>251</v>
      </c>
      <c r="D1375" s="206">
        <v>48.004683568605628</v>
      </c>
      <c r="E1375" s="207">
        <v>-8</v>
      </c>
      <c r="F1375" s="208">
        <v>27.313925284926128</v>
      </c>
      <c r="H1375" s="199"/>
      <c r="I1375" s="125"/>
    </row>
    <row r="1376" spans="1:9">
      <c r="A1376" s="216">
        <v>43523</v>
      </c>
      <c r="B1376" s="194">
        <v>6</v>
      </c>
      <c r="C1376" s="205">
        <v>266</v>
      </c>
      <c r="D1376" s="206">
        <v>48.112555442680787</v>
      </c>
      <c r="E1376" s="207">
        <v>-8</v>
      </c>
      <c r="F1376" s="208">
        <v>26.375091494678387</v>
      </c>
      <c r="H1376" s="199"/>
      <c r="I1376" s="125"/>
    </row>
    <row r="1377" spans="1:9">
      <c r="A1377" s="216">
        <v>43523</v>
      </c>
      <c r="B1377" s="194">
        <v>7</v>
      </c>
      <c r="C1377" s="205">
        <v>281</v>
      </c>
      <c r="D1377" s="206">
        <v>48.220657348618943</v>
      </c>
      <c r="E1377" s="207">
        <v>-8</v>
      </c>
      <c r="F1377" s="208">
        <v>25.5</v>
      </c>
      <c r="H1377" s="199"/>
      <c r="I1377" s="125"/>
    </row>
    <row r="1378" spans="1:9">
      <c r="A1378" s="216">
        <v>43523</v>
      </c>
      <c r="B1378" s="194">
        <v>8</v>
      </c>
      <c r="C1378" s="205">
        <v>296</v>
      </c>
      <c r="D1378" s="206">
        <v>48.328999023116239</v>
      </c>
      <c r="E1378" s="207">
        <v>-8</v>
      </c>
      <c r="F1378" s="208">
        <v>24.496767530959289</v>
      </c>
      <c r="H1378" s="199"/>
      <c r="I1378" s="125"/>
    </row>
    <row r="1379" spans="1:9">
      <c r="A1379" s="216">
        <v>43523</v>
      </c>
      <c r="B1379" s="194">
        <v>9</v>
      </c>
      <c r="C1379" s="205">
        <v>311</v>
      </c>
      <c r="D1379" s="206">
        <v>48.437560048247406</v>
      </c>
      <c r="E1379" s="207">
        <v>-8</v>
      </c>
      <c r="F1379" s="208">
        <v>23.55727834341458</v>
      </c>
      <c r="H1379" s="199"/>
      <c r="I1379" s="125"/>
    </row>
    <row r="1380" spans="1:9">
      <c r="A1380" s="216">
        <v>43523</v>
      </c>
      <c r="B1380" s="194">
        <v>10</v>
      </c>
      <c r="C1380" s="205">
        <v>326</v>
      </c>
      <c r="D1380" s="206">
        <v>48.546350219287433</v>
      </c>
      <c r="E1380" s="207">
        <v>-8</v>
      </c>
      <c r="F1380" s="208">
        <v>22.617571641202794</v>
      </c>
      <c r="H1380" s="199"/>
      <c r="I1380" s="125"/>
    </row>
    <row r="1381" spans="1:9">
      <c r="A1381" s="216">
        <v>43523</v>
      </c>
      <c r="B1381" s="194">
        <v>11</v>
      </c>
      <c r="C1381" s="205">
        <v>341</v>
      </c>
      <c r="D1381" s="206">
        <v>48.655379293199985</v>
      </c>
      <c r="E1381" s="207">
        <v>-8</v>
      </c>
      <c r="F1381" s="208">
        <v>21.677647907303452</v>
      </c>
      <c r="H1381" s="199"/>
      <c r="I1381" s="125"/>
    </row>
    <row r="1382" spans="1:9">
      <c r="A1382" s="216">
        <v>43523</v>
      </c>
      <c r="B1382" s="194">
        <v>12</v>
      </c>
      <c r="C1382" s="205">
        <v>356</v>
      </c>
      <c r="D1382" s="206">
        <v>48.764626813356244</v>
      </c>
      <c r="E1382" s="207">
        <v>-8</v>
      </c>
      <c r="F1382" s="208">
        <v>20.737507645688567</v>
      </c>
      <c r="H1382" s="199"/>
      <c r="I1382" s="125"/>
    </row>
    <row r="1383" spans="1:9">
      <c r="A1383" s="216">
        <v>43523</v>
      </c>
      <c r="B1383" s="194">
        <v>13</v>
      </c>
      <c r="C1383" s="205">
        <v>11</v>
      </c>
      <c r="D1383" s="206">
        <v>48.874102615457105</v>
      </c>
      <c r="E1383" s="207">
        <v>-8</v>
      </c>
      <c r="F1383" s="208">
        <v>19.797151329088791</v>
      </c>
      <c r="H1383" s="199"/>
      <c r="I1383" s="125"/>
    </row>
    <row r="1384" spans="1:9">
      <c r="A1384" s="216">
        <v>43523</v>
      </c>
      <c r="B1384" s="194">
        <v>14</v>
      </c>
      <c r="C1384" s="205">
        <v>26</v>
      </c>
      <c r="D1384" s="206">
        <v>48.983816378633449</v>
      </c>
      <c r="E1384" s="207">
        <v>-8</v>
      </c>
      <c r="F1384" s="208">
        <v>18.856579430417035</v>
      </c>
      <c r="H1384" s="199"/>
      <c r="I1384" s="125"/>
    </row>
    <row r="1385" spans="1:9">
      <c r="A1385" s="216">
        <v>43523</v>
      </c>
      <c r="B1385" s="194">
        <v>15</v>
      </c>
      <c r="C1385" s="205">
        <v>41</v>
      </c>
      <c r="D1385" s="206">
        <v>49.093747784445441</v>
      </c>
      <c r="E1385" s="207">
        <v>-8</v>
      </c>
      <c r="F1385" s="208">
        <v>17.915792454245363</v>
      </c>
      <c r="H1385" s="199"/>
      <c r="I1385" s="125"/>
    </row>
    <row r="1386" spans="1:9">
      <c r="A1386" s="216">
        <v>43523</v>
      </c>
      <c r="B1386" s="194">
        <v>16</v>
      </c>
      <c r="C1386" s="205">
        <v>56</v>
      </c>
      <c r="D1386" s="206">
        <v>49.203906512496758</v>
      </c>
      <c r="E1386" s="207">
        <v>-8</v>
      </c>
      <c r="F1386" s="208">
        <v>16.974790884315141</v>
      </c>
      <c r="H1386" s="199"/>
      <c r="I1386" s="125"/>
    </row>
    <row r="1387" spans="1:9">
      <c r="A1387" s="216">
        <v>43523</v>
      </c>
      <c r="B1387" s="194">
        <v>17</v>
      </c>
      <c r="C1387" s="205">
        <v>71</v>
      </c>
      <c r="D1387" s="206">
        <v>49.314302360117495</v>
      </c>
      <c r="E1387" s="207">
        <v>-8</v>
      </c>
      <c r="F1387" s="208">
        <v>16.033575172935493</v>
      </c>
      <c r="H1387" s="199"/>
      <c r="I1387" s="125"/>
    </row>
    <row r="1388" spans="1:9">
      <c r="A1388" s="216">
        <v>43523</v>
      </c>
      <c r="B1388" s="194">
        <v>18</v>
      </c>
      <c r="C1388" s="205">
        <v>86</v>
      </c>
      <c r="D1388" s="206">
        <v>49.424914970111615</v>
      </c>
      <c r="E1388" s="207">
        <v>-8</v>
      </c>
      <c r="F1388" s="208">
        <v>15.092145835796948</v>
      </c>
      <c r="H1388" s="199"/>
      <c r="I1388" s="125"/>
    </row>
    <row r="1389" spans="1:9">
      <c r="A1389" s="216">
        <v>43523</v>
      </c>
      <c r="B1389" s="194">
        <v>19</v>
      </c>
      <c r="C1389" s="205">
        <v>101</v>
      </c>
      <c r="D1389" s="206">
        <v>49.53575402313561</v>
      </c>
      <c r="E1389" s="207">
        <v>-8</v>
      </c>
      <c r="F1389" s="208">
        <v>14.150503346667094</v>
      </c>
      <c r="H1389" s="199"/>
      <c r="I1389" s="125"/>
    </row>
    <row r="1390" spans="1:9">
      <c r="A1390" s="216">
        <v>43523</v>
      </c>
      <c r="B1390" s="194">
        <v>20</v>
      </c>
      <c r="C1390" s="205">
        <v>116</v>
      </c>
      <c r="D1390" s="206">
        <v>49.64682931721768</v>
      </c>
      <c r="E1390" s="207">
        <v>-8</v>
      </c>
      <c r="F1390" s="208">
        <v>13.208648179391318</v>
      </c>
      <c r="H1390" s="199"/>
      <c r="I1390" s="125"/>
    </row>
    <row r="1391" spans="1:9">
      <c r="A1391" s="216">
        <v>43523</v>
      </c>
      <c r="B1391" s="194">
        <v>21</v>
      </c>
      <c r="C1391" s="205">
        <v>131</v>
      </c>
      <c r="D1391" s="206">
        <v>49.758120496134666</v>
      </c>
      <c r="E1391" s="207">
        <v>-8</v>
      </c>
      <c r="F1391" s="208">
        <v>12.26658083959876</v>
      </c>
      <c r="H1391" s="199"/>
      <c r="I1391" s="125"/>
    </row>
    <row r="1392" spans="1:9">
      <c r="A1392" s="216">
        <v>43523</v>
      </c>
      <c r="B1392" s="194">
        <v>22</v>
      </c>
      <c r="C1392" s="205">
        <v>146</v>
      </c>
      <c r="D1392" s="206">
        <v>49.869637240016118</v>
      </c>
      <c r="E1392" s="207">
        <v>-8</v>
      </c>
      <c r="F1392" s="208">
        <v>11.324301801614105</v>
      </c>
      <c r="H1392" s="199"/>
      <c r="I1392" s="125"/>
    </row>
    <row r="1393" spans="1:9">
      <c r="A1393" s="216">
        <v>43523</v>
      </c>
      <c r="B1393" s="194">
        <v>23</v>
      </c>
      <c r="C1393" s="205">
        <v>161</v>
      </c>
      <c r="D1393" s="206">
        <v>49.981389348449738</v>
      </c>
      <c r="E1393" s="207">
        <v>-8</v>
      </c>
      <c r="F1393" s="208">
        <v>10.381811550312321</v>
      </c>
      <c r="H1393" s="199"/>
      <c r="I1393" s="125"/>
    </row>
    <row r="1394" spans="1:9">
      <c r="A1394" s="216">
        <v>43524</v>
      </c>
      <c r="B1394" s="194">
        <v>0</v>
      </c>
      <c r="C1394" s="205">
        <v>176</v>
      </c>
      <c r="D1394" s="206">
        <v>50.093356485040772</v>
      </c>
      <c r="E1394" s="207">
        <v>-8</v>
      </c>
      <c r="F1394" s="208">
        <v>9.4391105708820433</v>
      </c>
      <c r="H1394" s="199"/>
      <c r="I1394" s="125"/>
    </row>
    <row r="1395" spans="1:9">
      <c r="A1395" s="216">
        <v>43524</v>
      </c>
      <c r="B1395" s="194">
        <v>1</v>
      </c>
      <c r="C1395" s="205">
        <v>191</v>
      </c>
      <c r="D1395" s="206">
        <v>50.205548291972377</v>
      </c>
      <c r="E1395" s="207">
        <v>-8</v>
      </c>
      <c r="F1395" s="208">
        <v>8.4961993485342902</v>
      </c>
      <c r="H1395" s="199"/>
      <c r="I1395" s="125"/>
    </row>
    <row r="1396" spans="1:9">
      <c r="A1396" s="216">
        <v>43524</v>
      </c>
      <c r="B1396" s="194">
        <v>2</v>
      </c>
      <c r="C1396" s="205">
        <v>206</v>
      </c>
      <c r="D1396" s="206">
        <v>50.31797462733266</v>
      </c>
      <c r="E1396" s="207">
        <v>-8</v>
      </c>
      <c r="F1396" s="208">
        <v>7.5530783582170358</v>
      </c>
      <c r="H1396" s="199"/>
      <c r="I1396" s="125"/>
    </row>
    <row r="1397" spans="1:9">
      <c r="A1397" s="216">
        <v>43524</v>
      </c>
      <c r="B1397" s="194">
        <v>3</v>
      </c>
      <c r="C1397" s="205">
        <v>221</v>
      </c>
      <c r="D1397" s="206">
        <v>50.430615018599383</v>
      </c>
      <c r="E1397" s="207">
        <v>-8</v>
      </c>
      <c r="F1397" s="208">
        <v>6.6097481066632824</v>
      </c>
      <c r="H1397" s="199"/>
      <c r="I1397" s="125"/>
    </row>
    <row r="1398" spans="1:9">
      <c r="A1398" s="216">
        <v>43524</v>
      </c>
      <c r="B1398" s="194">
        <v>4</v>
      </c>
      <c r="C1398" s="205">
        <v>236</v>
      </c>
      <c r="D1398" s="206">
        <v>50.543479264903226</v>
      </c>
      <c r="E1398" s="207">
        <v>-8</v>
      </c>
      <c r="F1398" s="208">
        <v>5.6662090690989686</v>
      </c>
      <c r="H1398" s="199"/>
      <c r="I1398" s="125"/>
    </row>
    <row r="1399" spans="1:9">
      <c r="A1399" s="216">
        <v>43524</v>
      </c>
      <c r="B1399" s="194">
        <v>5</v>
      </c>
      <c r="C1399" s="205">
        <v>251</v>
      </c>
      <c r="D1399" s="206">
        <v>50.656577166450916</v>
      </c>
      <c r="E1399" s="207">
        <v>-8</v>
      </c>
      <c r="F1399" s="208">
        <v>4.7224617209706565</v>
      </c>
      <c r="H1399" s="199"/>
      <c r="I1399" s="125"/>
    </row>
    <row r="1400" spans="1:9">
      <c r="A1400" s="216">
        <v>43524</v>
      </c>
      <c r="B1400" s="194">
        <v>6</v>
      </c>
      <c r="C1400" s="205">
        <v>266</v>
      </c>
      <c r="D1400" s="206">
        <v>50.769888250993063</v>
      </c>
      <c r="E1400" s="207">
        <v>-8</v>
      </c>
      <c r="F1400" s="208">
        <v>3.7785065800285622</v>
      </c>
      <c r="H1400" s="199"/>
      <c r="I1400" s="125"/>
    </row>
    <row r="1401" spans="1:9">
      <c r="A1401" s="216">
        <v>43524</v>
      </c>
      <c r="B1401" s="194">
        <v>7</v>
      </c>
      <c r="C1401" s="205">
        <v>281</v>
      </c>
      <c r="D1401" s="206">
        <v>50.883422318484008</v>
      </c>
      <c r="E1401" s="207">
        <v>-8</v>
      </c>
      <c r="F1401" s="208">
        <v>2.9</v>
      </c>
      <c r="H1401" s="199"/>
      <c r="I1401" s="125"/>
    </row>
    <row r="1402" spans="1:9">
      <c r="A1402" s="216">
        <v>43524</v>
      </c>
      <c r="B1402" s="194">
        <v>8</v>
      </c>
      <c r="C1402" s="205">
        <v>296</v>
      </c>
      <c r="D1402" s="206">
        <v>50.997189169720514</v>
      </c>
      <c r="E1402" s="207">
        <v>-8</v>
      </c>
      <c r="F1402" s="208">
        <v>1.8899747702644376</v>
      </c>
      <c r="H1402" s="199"/>
      <c r="I1402" s="125"/>
    </row>
    <row r="1403" spans="1:9">
      <c r="A1403" s="216">
        <v>43524</v>
      </c>
      <c r="B1403" s="194">
        <v>9</v>
      </c>
      <c r="C1403" s="205">
        <v>311</v>
      </c>
      <c r="D1403" s="206">
        <v>51.111168332183752</v>
      </c>
      <c r="E1403" s="207">
        <v>-8</v>
      </c>
      <c r="F1403" s="208">
        <v>0.94539909563145841</v>
      </c>
      <c r="H1403" s="199"/>
      <c r="I1403" s="125"/>
    </row>
    <row r="1404" spans="1:9">
      <c r="A1404" s="216">
        <v>43524</v>
      </c>
      <c r="B1404" s="194">
        <v>10</v>
      </c>
      <c r="C1404" s="205">
        <v>326</v>
      </c>
      <c r="D1404" s="206">
        <v>51.225369606783033</v>
      </c>
      <c r="E1404" s="207">
        <v>-8</v>
      </c>
      <c r="F1404" s="208">
        <v>6.1755336567159702E-4</v>
      </c>
      <c r="H1404" s="199"/>
      <c r="I1404" s="125"/>
    </row>
    <row r="1405" spans="1:9">
      <c r="A1405" s="216">
        <v>43524</v>
      </c>
      <c r="B1405" s="194">
        <v>11</v>
      </c>
      <c r="C1405" s="205">
        <v>341</v>
      </c>
      <c r="D1405" s="206">
        <v>51.339802794727802</v>
      </c>
      <c r="E1405" s="207">
        <v>-7</v>
      </c>
      <c r="F1405" s="208">
        <v>59.055630619862747</v>
      </c>
      <c r="H1405" s="199"/>
      <c r="I1405" s="125"/>
    </row>
    <row r="1406" spans="1:9">
      <c r="A1406" s="216">
        <v>43524</v>
      </c>
      <c r="B1406" s="194">
        <v>12</v>
      </c>
      <c r="C1406" s="205">
        <v>356</v>
      </c>
      <c r="D1406" s="206">
        <v>51.45444742382324</v>
      </c>
      <c r="E1406" s="207">
        <v>-7</v>
      </c>
      <c r="F1406" s="208">
        <v>58.110438803415079</v>
      </c>
      <c r="H1406" s="199"/>
      <c r="I1406" s="125"/>
    </row>
    <row r="1407" spans="1:9">
      <c r="A1407" s="216">
        <v>43524</v>
      </c>
      <c r="B1407" s="194">
        <v>13</v>
      </c>
      <c r="C1407" s="205">
        <v>11</v>
      </c>
      <c r="D1407" s="206">
        <v>51.569313315060299</v>
      </c>
      <c r="E1407" s="207">
        <v>-7</v>
      </c>
      <c r="F1407" s="208">
        <v>57.165042580733441</v>
      </c>
      <c r="H1407" s="199"/>
      <c r="I1407" s="125"/>
    </row>
    <row r="1408" spans="1:9">
      <c r="A1408" s="216">
        <v>43524</v>
      </c>
      <c r="B1408" s="194">
        <v>14</v>
      </c>
      <c r="C1408" s="205">
        <v>26</v>
      </c>
      <c r="D1408" s="206">
        <v>51.684410230550526</v>
      </c>
      <c r="E1408" s="207">
        <v>-7</v>
      </c>
      <c r="F1408" s="208">
        <v>56.219442439345087</v>
      </c>
      <c r="H1408" s="199"/>
      <c r="I1408" s="125"/>
    </row>
    <row r="1409" spans="1:9">
      <c r="A1409" s="216">
        <v>43524</v>
      </c>
      <c r="B1409" s="194">
        <v>15</v>
      </c>
      <c r="C1409" s="205">
        <v>41</v>
      </c>
      <c r="D1409" s="206">
        <v>51.799717718615597</v>
      </c>
      <c r="E1409" s="207">
        <v>-7</v>
      </c>
      <c r="F1409" s="208">
        <v>55.273638866895297</v>
      </c>
      <c r="H1409" s="199"/>
      <c r="I1409" s="125"/>
    </row>
    <row r="1410" spans="1:9">
      <c r="A1410" s="216">
        <v>43524</v>
      </c>
      <c r="B1410" s="194">
        <v>16</v>
      </c>
      <c r="C1410" s="205">
        <v>56</v>
      </c>
      <c r="D1410" s="206">
        <v>51.915245619918835</v>
      </c>
      <c r="E1410" s="207">
        <v>-7</v>
      </c>
      <c r="F1410" s="208">
        <v>54.32763235116488</v>
      </c>
      <c r="H1410" s="199"/>
      <c r="I1410" s="125"/>
    </row>
    <row r="1411" spans="1:9">
      <c r="A1411" s="216">
        <v>43524</v>
      </c>
      <c r="B1411" s="194">
        <v>17</v>
      </c>
      <c r="C1411" s="205">
        <v>71</v>
      </c>
      <c r="D1411" s="206">
        <v>52.031003618224645</v>
      </c>
      <c r="E1411" s="207">
        <v>-7</v>
      </c>
      <c r="F1411" s="208">
        <v>53.381423369618076</v>
      </c>
      <c r="H1411" s="199"/>
      <c r="I1411" s="125"/>
    </row>
    <row r="1412" spans="1:9">
      <c r="A1412" s="216">
        <v>43524</v>
      </c>
      <c r="B1412" s="194">
        <v>18</v>
      </c>
      <c r="C1412" s="205">
        <v>86</v>
      </c>
      <c r="D1412" s="206">
        <v>52.146971360709813</v>
      </c>
      <c r="E1412" s="207">
        <v>-7</v>
      </c>
      <c r="F1412" s="208">
        <v>52.435012431426898</v>
      </c>
      <c r="H1412" s="199"/>
      <c r="I1412" s="125"/>
    </row>
    <row r="1413" spans="1:9">
      <c r="A1413" s="216">
        <v>43524</v>
      </c>
      <c r="B1413" s="194">
        <v>19</v>
      </c>
      <c r="C1413" s="205">
        <v>101</v>
      </c>
      <c r="D1413" s="206">
        <v>52.263158648738113</v>
      </c>
      <c r="E1413" s="207">
        <v>-7</v>
      </c>
      <c r="F1413" s="208">
        <v>51.488400014428919</v>
      </c>
      <c r="H1413" s="199"/>
      <c r="I1413" s="125"/>
    </row>
    <row r="1414" spans="1:9">
      <c r="A1414" s="216">
        <v>43524</v>
      </c>
      <c r="B1414" s="194">
        <v>20</v>
      </c>
      <c r="C1414" s="205">
        <v>116</v>
      </c>
      <c r="D1414" s="206">
        <v>52.379575166793586</v>
      </c>
      <c r="E1414" s="207">
        <v>-7</v>
      </c>
      <c r="F1414" s="208">
        <v>50.541586596439032</v>
      </c>
      <c r="H1414" s="199"/>
      <c r="I1414" s="125"/>
    </row>
    <row r="1415" spans="1:9">
      <c r="A1415" s="216">
        <v>43524</v>
      </c>
      <c r="B1415" s="194">
        <v>21</v>
      </c>
      <c r="C1415" s="205">
        <v>131</v>
      </c>
      <c r="D1415" s="206">
        <v>52.496200562155764</v>
      </c>
      <c r="E1415" s="207">
        <v>-7</v>
      </c>
      <c r="F1415" s="208">
        <v>49.594572697875776</v>
      </c>
      <c r="H1415" s="199"/>
      <c r="I1415" s="125"/>
    </row>
    <row r="1416" spans="1:9">
      <c r="A1416" s="216">
        <v>43524</v>
      </c>
      <c r="B1416" s="194">
        <v>22</v>
      </c>
      <c r="C1416" s="205">
        <v>146</v>
      </c>
      <c r="D1416" s="206">
        <v>52.613044636219115</v>
      </c>
      <c r="E1416" s="207">
        <v>-7</v>
      </c>
      <c r="F1416" s="208">
        <v>48.647358775750277</v>
      </c>
      <c r="H1416" s="199"/>
      <c r="I1416" s="125"/>
    </row>
    <row r="1417" spans="1:9">
      <c r="A1417" s="216">
        <v>43524</v>
      </c>
      <c r="B1417" s="194">
        <v>23</v>
      </c>
      <c r="C1417" s="205">
        <v>161</v>
      </c>
      <c r="D1417" s="206">
        <v>52.730117074098644</v>
      </c>
      <c r="E1417" s="207">
        <v>-7</v>
      </c>
      <c r="F1417" s="208">
        <v>47.69994531898007</v>
      </c>
      <c r="H1417" s="199"/>
      <c r="I1417" s="125"/>
    </row>
    <row r="1418" spans="1:9">
      <c r="A1418" s="216">
        <v>43525</v>
      </c>
      <c r="B1418" s="194">
        <v>0</v>
      </c>
      <c r="C1418" s="205">
        <v>176</v>
      </c>
      <c r="D1418" s="206">
        <v>52.847368397864329</v>
      </c>
      <c r="E1418" s="207">
        <v>-7</v>
      </c>
      <c r="F1418" s="208">
        <v>46.752330465403062</v>
      </c>
      <c r="H1418" s="199"/>
      <c r="I1418" s="125"/>
    </row>
    <row r="1419" spans="1:9">
      <c r="A1419" s="216">
        <v>43525</v>
      </c>
      <c r="B1419" s="194">
        <v>1</v>
      </c>
      <c r="C1419" s="205">
        <v>191</v>
      </c>
      <c r="D1419" s="206">
        <v>52.964866623493663</v>
      </c>
      <c r="E1419" s="207">
        <v>-7</v>
      </c>
      <c r="F1419" s="208">
        <v>45.804519438160476</v>
      </c>
      <c r="H1419" s="199"/>
      <c r="I1419" s="125"/>
    </row>
    <row r="1420" spans="1:9">
      <c r="A1420" s="216">
        <v>43525</v>
      </c>
      <c r="B1420" s="194">
        <v>2</v>
      </c>
      <c r="C1420" s="205">
        <v>206</v>
      </c>
      <c r="D1420" s="206">
        <v>53.082592385708836</v>
      </c>
      <c r="E1420" s="207">
        <v>-7</v>
      </c>
      <c r="F1420" s="208">
        <v>44.856510344111683</v>
      </c>
      <c r="H1420" s="199"/>
      <c r="I1420" s="125"/>
    </row>
    <row r="1421" spans="1:9">
      <c r="A1421" s="216">
        <v>43525</v>
      </c>
      <c r="B1421" s="194">
        <v>3</v>
      </c>
      <c r="C1421" s="205">
        <v>221</v>
      </c>
      <c r="D1421" s="206">
        <v>53.200525352489194</v>
      </c>
      <c r="E1421" s="207">
        <v>-7</v>
      </c>
      <c r="F1421" s="208">
        <v>43.908303704576035</v>
      </c>
      <c r="H1421" s="199"/>
      <c r="I1421" s="125"/>
    </row>
    <row r="1422" spans="1:9">
      <c r="A1422" s="216">
        <v>43525</v>
      </c>
      <c r="B1422" s="194">
        <v>4</v>
      </c>
      <c r="C1422" s="205">
        <v>236</v>
      </c>
      <c r="D1422" s="206">
        <v>53.318675169210223</v>
      </c>
      <c r="E1422" s="207">
        <v>-7</v>
      </c>
      <c r="F1422" s="208">
        <v>42.959899977524799</v>
      </c>
      <c r="H1422" s="199"/>
      <c r="I1422" s="125"/>
    </row>
    <row r="1423" spans="1:9">
      <c r="A1423" s="216">
        <v>43525</v>
      </c>
      <c r="B1423" s="194">
        <v>5</v>
      </c>
      <c r="C1423" s="205">
        <v>251</v>
      </c>
      <c r="D1423" s="206">
        <v>53.437051677285581</v>
      </c>
      <c r="E1423" s="207">
        <v>-7</v>
      </c>
      <c r="F1423" s="208">
        <v>42.01129965285304</v>
      </c>
      <c r="H1423" s="199"/>
      <c r="I1423" s="125"/>
    </row>
    <row r="1424" spans="1:9">
      <c r="A1424" s="216">
        <v>43525</v>
      </c>
      <c r="B1424" s="194">
        <v>6</v>
      </c>
      <c r="C1424" s="205">
        <v>266</v>
      </c>
      <c r="D1424" s="206">
        <v>53.555634465814137</v>
      </c>
      <c r="E1424" s="207">
        <v>-7</v>
      </c>
      <c r="F1424" s="208">
        <v>41.062503241775175</v>
      </c>
      <c r="H1424" s="199"/>
      <c r="I1424" s="125"/>
    </row>
    <row r="1425" spans="1:9">
      <c r="A1425" s="216">
        <v>43525</v>
      </c>
      <c r="B1425" s="194">
        <v>7</v>
      </c>
      <c r="C1425" s="205">
        <v>281</v>
      </c>
      <c r="D1425" s="206">
        <v>53.674433279114737</v>
      </c>
      <c r="E1425" s="207">
        <v>-7</v>
      </c>
      <c r="F1425" s="208">
        <v>40.200000000000003</v>
      </c>
      <c r="H1425" s="199"/>
      <c r="I1425" s="125"/>
    </row>
    <row r="1426" spans="1:9">
      <c r="A1426" s="216">
        <v>43525</v>
      </c>
      <c r="B1426" s="194">
        <v>8</v>
      </c>
      <c r="C1426" s="205">
        <v>296</v>
      </c>
      <c r="D1426" s="206">
        <v>53.793457919341563</v>
      </c>
      <c r="E1426" s="207">
        <v>-7</v>
      </c>
      <c r="F1426" s="208">
        <v>39.164324079068464</v>
      </c>
      <c r="H1426" s="199"/>
      <c r="I1426" s="125"/>
    </row>
    <row r="1427" spans="1:9">
      <c r="A1427" s="216">
        <v>43525</v>
      </c>
      <c r="B1427" s="194">
        <v>9</v>
      </c>
      <c r="C1427" s="205">
        <v>311</v>
      </c>
      <c r="D1427" s="206">
        <v>53.91268797497105</v>
      </c>
      <c r="E1427" s="207">
        <v>-7</v>
      </c>
      <c r="F1427" s="208">
        <v>38.214942318841608</v>
      </c>
      <c r="H1427" s="199"/>
      <c r="I1427" s="125"/>
    </row>
    <row r="1428" spans="1:9">
      <c r="A1428" s="216">
        <v>43525</v>
      </c>
      <c r="B1428" s="194">
        <v>10</v>
      </c>
      <c r="C1428" s="205">
        <v>326</v>
      </c>
      <c r="D1428" s="206">
        <v>54.032133190565901</v>
      </c>
      <c r="E1428" s="207">
        <v>-7</v>
      </c>
      <c r="F1428" s="208">
        <v>37.265366433974343</v>
      </c>
      <c r="H1428" s="199"/>
      <c r="I1428" s="125"/>
    </row>
    <row r="1429" spans="1:9">
      <c r="A1429" s="216">
        <v>43525</v>
      </c>
      <c r="B1429" s="194">
        <v>11</v>
      </c>
      <c r="C1429" s="205">
        <v>341</v>
      </c>
      <c r="D1429" s="206">
        <v>54.15180338875075</v>
      </c>
      <c r="E1429" s="207">
        <v>-7</v>
      </c>
      <c r="F1429" s="208">
        <v>36.315596883447881</v>
      </c>
      <c r="H1429" s="199"/>
      <c r="I1429" s="125"/>
    </row>
    <row r="1430" spans="1:9">
      <c r="A1430" s="216">
        <v>43525</v>
      </c>
      <c r="B1430" s="194">
        <v>12</v>
      </c>
      <c r="C1430" s="205">
        <v>356</v>
      </c>
      <c r="D1430" s="206">
        <v>54.271678099332803</v>
      </c>
      <c r="E1430" s="207">
        <v>-7</v>
      </c>
      <c r="F1430" s="208">
        <v>35.365634189963217</v>
      </c>
      <c r="H1430" s="199"/>
      <c r="I1430" s="125"/>
    </row>
    <row r="1431" spans="1:9">
      <c r="A1431" s="216">
        <v>43525</v>
      </c>
      <c r="B1431" s="194">
        <v>13</v>
      </c>
      <c r="C1431" s="205">
        <v>11</v>
      </c>
      <c r="D1431" s="206">
        <v>54.391767125404158</v>
      </c>
      <c r="E1431" s="207">
        <v>-7</v>
      </c>
      <c r="F1431" s="208">
        <v>34.415478834069901</v>
      </c>
      <c r="H1431" s="199"/>
      <c r="I1431" s="125"/>
    </row>
    <row r="1432" spans="1:9">
      <c r="A1432" s="216">
        <v>43525</v>
      </c>
      <c r="B1432" s="194">
        <v>14</v>
      </c>
      <c r="C1432" s="205">
        <v>26</v>
      </c>
      <c r="D1432" s="206">
        <v>54.512080269417851</v>
      </c>
      <c r="E1432" s="207">
        <v>-7</v>
      </c>
      <c r="F1432" s="208">
        <v>33.465131296425653</v>
      </c>
      <c r="H1432" s="199"/>
      <c r="I1432" s="125"/>
    </row>
    <row r="1433" spans="1:9">
      <c r="A1433" s="216">
        <v>43525</v>
      </c>
      <c r="B1433" s="194">
        <v>15</v>
      </c>
      <c r="C1433" s="205">
        <v>41</v>
      </c>
      <c r="D1433" s="206">
        <v>54.632597062199579</v>
      </c>
      <c r="E1433" s="207">
        <v>-7</v>
      </c>
      <c r="F1433" s="208">
        <v>32.514592089586749</v>
      </c>
      <c r="H1433" s="199"/>
      <c r="I1433" s="125"/>
    </row>
    <row r="1434" spans="1:9">
      <c r="A1434" s="216">
        <v>43525</v>
      </c>
      <c r="B1434" s="194">
        <v>16</v>
      </c>
      <c r="C1434" s="205">
        <v>56</v>
      </c>
      <c r="D1434" s="206">
        <v>54.753327325889245</v>
      </c>
      <c r="E1434" s="207">
        <v>-7</v>
      </c>
      <c r="F1434" s="208">
        <v>31.563861694534214</v>
      </c>
      <c r="H1434" s="199"/>
      <c r="I1434" s="125"/>
    </row>
    <row r="1435" spans="1:9">
      <c r="A1435" s="216">
        <v>43525</v>
      </c>
      <c r="B1435" s="194">
        <v>17</v>
      </c>
      <c r="C1435" s="205">
        <v>71</v>
      </c>
      <c r="D1435" s="206">
        <v>54.874280823920003</v>
      </c>
      <c r="E1435" s="207">
        <v>-7</v>
      </c>
      <c r="F1435" s="208">
        <v>30.612940602933847</v>
      </c>
      <c r="H1435" s="199"/>
      <c r="I1435" s="125"/>
    </row>
    <row r="1436" spans="1:9">
      <c r="A1436" s="216">
        <v>43525</v>
      </c>
      <c r="B1436" s="194">
        <v>18</v>
      </c>
      <c r="C1436" s="205">
        <v>86</v>
      </c>
      <c r="D1436" s="206">
        <v>54.995437107272096</v>
      </c>
      <c r="E1436" s="207">
        <v>-7</v>
      </c>
      <c r="F1436" s="208">
        <v>29.66182930659981</v>
      </c>
      <c r="H1436" s="199"/>
      <c r="I1436" s="125"/>
    </row>
    <row r="1437" spans="1:9">
      <c r="A1437" s="216">
        <v>43525</v>
      </c>
      <c r="B1437" s="194">
        <v>19</v>
      </c>
      <c r="C1437" s="205">
        <v>101</v>
      </c>
      <c r="D1437" s="206">
        <v>55.116805977572767</v>
      </c>
      <c r="E1437" s="207">
        <v>-7</v>
      </c>
      <c r="F1437" s="208">
        <v>28.710528297522337</v>
      </c>
      <c r="H1437" s="199"/>
      <c r="I1437" s="125"/>
    </row>
    <row r="1438" spans="1:9">
      <c r="A1438" s="216">
        <v>43525</v>
      </c>
      <c r="B1438" s="194">
        <v>20</v>
      </c>
      <c r="C1438" s="205">
        <v>116</v>
      </c>
      <c r="D1438" s="206">
        <v>55.238397238275638</v>
      </c>
      <c r="E1438" s="207">
        <v>-7</v>
      </c>
      <c r="F1438" s="208">
        <v>27.759038057154974</v>
      </c>
      <c r="H1438" s="199"/>
      <c r="I1438" s="125"/>
    </row>
    <row r="1439" spans="1:9">
      <c r="A1439" s="216">
        <v>43525</v>
      </c>
      <c r="B1439" s="194">
        <v>21</v>
      </c>
      <c r="C1439" s="205">
        <v>131</v>
      </c>
      <c r="D1439" s="206">
        <v>55.360190419561377</v>
      </c>
      <c r="E1439" s="207">
        <v>-7</v>
      </c>
      <c r="F1439" s="208">
        <v>26.807359098988517</v>
      </c>
      <c r="H1439" s="199"/>
      <c r="I1439" s="125"/>
    </row>
    <row r="1440" spans="1:9">
      <c r="A1440" s="216">
        <v>43525</v>
      </c>
      <c r="B1440" s="194">
        <v>22</v>
      </c>
      <c r="C1440" s="205">
        <v>146</v>
      </c>
      <c r="D1440" s="206">
        <v>55.482195363641722</v>
      </c>
      <c r="E1440" s="207">
        <v>-7</v>
      </c>
      <c r="F1440" s="208">
        <v>25.855491904827748</v>
      </c>
      <c r="H1440" s="199"/>
      <c r="I1440" s="125"/>
    </row>
    <row r="1441" spans="1:9">
      <c r="A1441" s="216">
        <v>43525</v>
      </c>
      <c r="B1441" s="194">
        <v>23</v>
      </c>
      <c r="C1441" s="205">
        <v>161</v>
      </c>
      <c r="D1441" s="206">
        <v>55.604421756118541</v>
      </c>
      <c r="E1441" s="207">
        <v>-7</v>
      </c>
      <c r="F1441" s="208">
        <v>24.903436956502123</v>
      </c>
      <c r="H1441" s="199"/>
      <c r="I1441" s="125"/>
    </row>
    <row r="1442" spans="1:9">
      <c r="A1442" s="216">
        <v>43526</v>
      </c>
      <c r="B1442" s="194">
        <v>0</v>
      </c>
      <c r="C1442" s="205">
        <v>176</v>
      </c>
      <c r="D1442" s="206">
        <v>55.726849244171603</v>
      </c>
      <c r="E1442" s="207">
        <v>-7</v>
      </c>
      <c r="F1442" s="208">
        <v>23.951194778609874</v>
      </c>
      <c r="H1442" s="199"/>
      <c r="I1442" s="125"/>
    </row>
    <row r="1443" spans="1:9">
      <c r="A1443" s="216">
        <v>43526</v>
      </c>
      <c r="B1443" s="194">
        <v>1</v>
      </c>
      <c r="C1443" s="205">
        <v>191</v>
      </c>
      <c r="D1443" s="206">
        <v>55.849487630724184</v>
      </c>
      <c r="E1443" s="207">
        <v>-7</v>
      </c>
      <c r="F1443" s="208">
        <v>22.998765832018133</v>
      </c>
      <c r="H1443" s="199"/>
      <c r="I1443" s="125"/>
    </row>
    <row r="1444" spans="1:9">
      <c r="A1444" s="216">
        <v>43526</v>
      </c>
      <c r="B1444" s="194">
        <v>2</v>
      </c>
      <c r="C1444" s="205">
        <v>206</v>
      </c>
      <c r="D1444" s="206">
        <v>55.972346601470235</v>
      </c>
      <c r="E1444" s="207">
        <v>-7</v>
      </c>
      <c r="F1444" s="208">
        <v>22.046150609642687</v>
      </c>
      <c r="H1444" s="199"/>
      <c r="I1444" s="125"/>
    </row>
    <row r="1445" spans="1:9">
      <c r="A1445" s="216">
        <v>43526</v>
      </c>
      <c r="B1445" s="194">
        <v>3</v>
      </c>
      <c r="C1445" s="205">
        <v>221</v>
      </c>
      <c r="D1445" s="206">
        <v>56.095405803633867</v>
      </c>
      <c r="E1445" s="207">
        <v>-7</v>
      </c>
      <c r="F1445" s="208">
        <v>21.093349625843825</v>
      </c>
      <c r="H1445" s="199"/>
      <c r="I1445" s="125"/>
    </row>
    <row r="1446" spans="1:9">
      <c r="A1446" s="216">
        <v>43526</v>
      </c>
      <c r="B1446" s="194">
        <v>4</v>
      </c>
      <c r="C1446" s="205">
        <v>236</v>
      </c>
      <c r="D1446" s="206">
        <v>56.218675040390735</v>
      </c>
      <c r="E1446" s="207">
        <v>-7</v>
      </c>
      <c r="F1446" s="208">
        <v>20.140363363148417</v>
      </c>
      <c r="H1446" s="199"/>
      <c r="I1446" s="125"/>
    </row>
    <row r="1447" spans="1:9">
      <c r="A1447" s="216">
        <v>43526</v>
      </c>
      <c r="B1447" s="194">
        <v>5</v>
      </c>
      <c r="C1447" s="205">
        <v>251</v>
      </c>
      <c r="D1447" s="206">
        <v>56.342163996643535</v>
      </c>
      <c r="E1447" s="207">
        <v>-7</v>
      </c>
      <c r="F1447" s="208">
        <v>19.187192304220719</v>
      </c>
      <c r="H1447" s="199"/>
      <c r="I1447" s="125"/>
    </row>
    <row r="1448" spans="1:9">
      <c r="A1448" s="216">
        <v>43526</v>
      </c>
      <c r="B1448" s="194">
        <v>6</v>
      </c>
      <c r="C1448" s="205">
        <v>266</v>
      </c>
      <c r="D1448" s="206">
        <v>56.465852359262954</v>
      </c>
      <c r="E1448" s="207">
        <v>-7</v>
      </c>
      <c r="F1448" s="208">
        <v>18.233836963784888</v>
      </c>
      <c r="H1448" s="199"/>
      <c r="I1448" s="125"/>
    </row>
    <row r="1449" spans="1:9">
      <c r="A1449" s="216">
        <v>43526</v>
      </c>
      <c r="B1449" s="194">
        <v>7</v>
      </c>
      <c r="C1449" s="205">
        <v>281</v>
      </c>
      <c r="D1449" s="206">
        <v>56.589749832783127</v>
      </c>
      <c r="E1449" s="207">
        <v>-7</v>
      </c>
      <c r="F1449" s="208">
        <v>17.399999999999999</v>
      </c>
      <c r="H1449" s="199"/>
      <c r="I1449" s="125"/>
    </row>
    <row r="1450" spans="1:9">
      <c r="A1450" s="216">
        <v>43526</v>
      </c>
      <c r="B1450" s="194">
        <v>8</v>
      </c>
      <c r="C1450" s="205">
        <v>296</v>
      </c>
      <c r="D1450" s="206">
        <v>56.713866200543634</v>
      </c>
      <c r="E1450" s="207">
        <v>-7</v>
      </c>
      <c r="F1450" s="208">
        <v>16.326575380958346</v>
      </c>
      <c r="H1450" s="199"/>
      <c r="I1450" s="125"/>
    </row>
    <row r="1451" spans="1:9">
      <c r="A1451" s="216">
        <v>43526</v>
      </c>
      <c r="B1451" s="194">
        <v>9</v>
      </c>
      <c r="C1451" s="205">
        <v>311</v>
      </c>
      <c r="D1451" s="206">
        <v>56.83818107063189</v>
      </c>
      <c r="E1451" s="207">
        <v>-7</v>
      </c>
      <c r="F1451" s="208">
        <v>15.372670126052341</v>
      </c>
      <c r="H1451" s="199"/>
      <c r="I1451" s="125"/>
    </row>
    <row r="1452" spans="1:9">
      <c r="A1452" s="216">
        <v>43526</v>
      </c>
      <c r="B1452" s="194">
        <v>10</v>
      </c>
      <c r="C1452" s="205">
        <v>326</v>
      </c>
      <c r="D1452" s="206">
        <v>56.962704187017152</v>
      </c>
      <c r="E1452" s="207">
        <v>-7</v>
      </c>
      <c r="F1452" s="208">
        <v>14.418582554005113</v>
      </c>
      <c r="H1452" s="199"/>
      <c r="I1452" s="125"/>
    </row>
    <row r="1453" spans="1:9">
      <c r="A1453" s="216">
        <v>43526</v>
      </c>
      <c r="B1453" s="194">
        <v>11</v>
      </c>
      <c r="C1453" s="205">
        <v>341</v>
      </c>
      <c r="D1453" s="206">
        <v>57.087445351696715</v>
      </c>
      <c r="E1453" s="207">
        <v>-7</v>
      </c>
      <c r="F1453" s="208">
        <v>13.464313148261624</v>
      </c>
      <c r="H1453" s="199"/>
      <c r="I1453" s="125"/>
    </row>
    <row r="1454" spans="1:9">
      <c r="A1454" s="216">
        <v>43526</v>
      </c>
      <c r="B1454" s="194">
        <v>12</v>
      </c>
      <c r="C1454" s="205">
        <v>356</v>
      </c>
      <c r="D1454" s="206">
        <v>57.212384153760922</v>
      </c>
      <c r="E1454" s="207">
        <v>-7</v>
      </c>
      <c r="F1454" s="208">
        <v>12.509862424336813</v>
      </c>
      <c r="H1454" s="199"/>
      <c r="I1454" s="125"/>
    </row>
    <row r="1455" spans="1:9">
      <c r="A1455" s="216">
        <v>43526</v>
      </c>
      <c r="B1455" s="194">
        <v>13</v>
      </c>
      <c r="C1455" s="205">
        <v>11</v>
      </c>
      <c r="D1455" s="206">
        <v>57.337530336534428</v>
      </c>
      <c r="E1455" s="207">
        <v>-7</v>
      </c>
      <c r="F1455" s="208">
        <v>11.555230865796613</v>
      </c>
      <c r="H1455" s="199"/>
      <c r="I1455" s="125"/>
    </row>
    <row r="1456" spans="1:9">
      <c r="A1456" s="216">
        <v>43526</v>
      </c>
      <c r="B1456" s="194">
        <v>14</v>
      </c>
      <c r="C1456" s="205">
        <v>26</v>
      </c>
      <c r="D1456" s="206">
        <v>57.462893702544662</v>
      </c>
      <c r="E1456" s="207">
        <v>-7</v>
      </c>
      <c r="F1456" s="208">
        <v>10.60041896708988</v>
      </c>
      <c r="H1456" s="199"/>
      <c r="I1456" s="125"/>
    </row>
    <row r="1457" spans="1:9">
      <c r="A1457" s="216">
        <v>43526</v>
      </c>
      <c r="B1457" s="194">
        <v>15</v>
      </c>
      <c r="C1457" s="205">
        <v>41</v>
      </c>
      <c r="D1457" s="206">
        <v>57.588453839430116</v>
      </c>
      <c r="E1457" s="207">
        <v>-7</v>
      </c>
      <c r="F1457" s="208">
        <v>9.6454272227839333</v>
      </c>
      <c r="H1457" s="199"/>
      <c r="I1457" s="125"/>
    </row>
    <row r="1458" spans="1:9">
      <c r="A1458" s="216">
        <v>43526</v>
      </c>
      <c r="B1458" s="194">
        <v>16</v>
      </c>
      <c r="C1458" s="205">
        <v>56</v>
      </c>
      <c r="D1458" s="206">
        <v>57.714220491682937</v>
      </c>
      <c r="E1458" s="207">
        <v>-7</v>
      </c>
      <c r="F1458" s="208">
        <v>8.6902561274768431</v>
      </c>
      <c r="H1458" s="199"/>
      <c r="I1458" s="125"/>
    </row>
    <row r="1459" spans="1:9">
      <c r="A1459" s="216">
        <v>43526</v>
      </c>
      <c r="B1459" s="194">
        <v>17</v>
      </c>
      <c r="C1459" s="205">
        <v>71</v>
      </c>
      <c r="D1459" s="206">
        <v>57.840203460765167</v>
      </c>
      <c r="E1459" s="207">
        <v>-7</v>
      </c>
      <c r="F1459" s="208">
        <v>7.7349061652769358</v>
      </c>
      <c r="H1459" s="199"/>
      <c r="I1459" s="125"/>
    </row>
    <row r="1460" spans="1:9">
      <c r="A1460" s="216">
        <v>43526</v>
      </c>
      <c r="B1460" s="194">
        <v>18</v>
      </c>
      <c r="C1460" s="205">
        <v>86</v>
      </c>
      <c r="D1460" s="206">
        <v>57.966382335254707</v>
      </c>
      <c r="E1460" s="207">
        <v>-7</v>
      </c>
      <c r="F1460" s="208">
        <v>6.7793778523795645</v>
      </c>
      <c r="H1460" s="199"/>
      <c r="I1460" s="125"/>
    </row>
    <row r="1461" spans="1:9">
      <c r="A1461" s="216">
        <v>43526</v>
      </c>
      <c r="B1461" s="194">
        <v>19</v>
      </c>
      <c r="C1461" s="205">
        <v>101</v>
      </c>
      <c r="D1461" s="206">
        <v>58.09276689730126</v>
      </c>
      <c r="E1461" s="207">
        <v>-7</v>
      </c>
      <c r="F1461" s="208">
        <v>5.823671673100943</v>
      </c>
      <c r="H1461" s="199"/>
      <c r="I1461" s="125"/>
    </row>
    <row r="1462" spans="1:9">
      <c r="A1462" s="216">
        <v>43526</v>
      </c>
      <c r="B1462" s="194">
        <v>20</v>
      </c>
      <c r="C1462" s="205">
        <v>116</v>
      </c>
      <c r="D1462" s="206">
        <v>58.219366870940803</v>
      </c>
      <c r="E1462" s="207">
        <v>-7</v>
      </c>
      <c r="F1462" s="208">
        <v>4.8677881118668509</v>
      </c>
      <c r="H1462" s="199"/>
      <c r="I1462" s="125"/>
    </row>
    <row r="1463" spans="1:9">
      <c r="A1463" s="216">
        <v>43526</v>
      </c>
      <c r="B1463" s="194">
        <v>21</v>
      </c>
      <c r="C1463" s="205">
        <v>131</v>
      </c>
      <c r="D1463" s="206">
        <v>58.346161862532426</v>
      </c>
      <c r="E1463" s="207">
        <v>-7</v>
      </c>
      <c r="F1463" s="208">
        <v>3.9117276958286773</v>
      </c>
      <c r="H1463" s="199"/>
      <c r="I1463" s="125"/>
    </row>
    <row r="1464" spans="1:9">
      <c r="A1464" s="216">
        <v>43526</v>
      </c>
      <c r="B1464" s="194">
        <v>22</v>
      </c>
      <c r="C1464" s="205">
        <v>146</v>
      </c>
      <c r="D1464" s="206">
        <v>58.473161655883814</v>
      </c>
      <c r="E1464" s="207">
        <v>-7</v>
      </c>
      <c r="F1464" s="208">
        <v>2.9554908883326902</v>
      </c>
      <c r="H1464" s="199"/>
      <c r="I1464" s="125"/>
    </row>
    <row r="1465" spans="1:9">
      <c r="A1465" s="216">
        <v>43526</v>
      </c>
      <c r="B1465" s="194">
        <v>23</v>
      </c>
      <c r="C1465" s="205">
        <v>161</v>
      </c>
      <c r="D1465" s="206">
        <v>58.600376051781495</v>
      </c>
      <c r="E1465" s="207">
        <v>-7</v>
      </c>
      <c r="F1465" s="208">
        <v>1.9990781847113581</v>
      </c>
      <c r="H1465" s="199"/>
      <c r="I1465" s="125"/>
    </row>
    <row r="1466" spans="1:9">
      <c r="A1466" s="216">
        <v>43527</v>
      </c>
      <c r="B1466" s="194">
        <v>0</v>
      </c>
      <c r="C1466" s="205">
        <v>176</v>
      </c>
      <c r="D1466" s="206">
        <v>58.727784579067475</v>
      </c>
      <c r="E1466" s="207">
        <v>-7</v>
      </c>
      <c r="F1466" s="208">
        <v>1.0424901018358668</v>
      </c>
      <c r="H1466" s="199"/>
      <c r="I1466" s="125"/>
    </row>
    <row r="1467" spans="1:9">
      <c r="A1467" s="216">
        <v>43527</v>
      </c>
      <c r="B1467" s="194">
        <v>1</v>
      </c>
      <c r="C1467" s="205">
        <v>191</v>
      </c>
      <c r="D1467" s="206">
        <v>58.855397040146613</v>
      </c>
      <c r="E1467" s="207">
        <v>-7</v>
      </c>
      <c r="F1467" s="208">
        <v>8.5727124629144669E-2</v>
      </c>
      <c r="H1467" s="199"/>
      <c r="I1467" s="125"/>
    </row>
    <row r="1468" spans="1:9">
      <c r="A1468" s="216">
        <v>43527</v>
      </c>
      <c r="B1468" s="194">
        <v>2</v>
      </c>
      <c r="C1468" s="205">
        <v>206</v>
      </c>
      <c r="D1468" s="206">
        <v>58.983223235957212</v>
      </c>
      <c r="E1468" s="207">
        <v>-6</v>
      </c>
      <c r="F1468" s="208">
        <v>59.128789738076364</v>
      </c>
      <c r="H1468" s="199"/>
      <c r="I1468" s="125"/>
    </row>
    <row r="1469" spans="1:9">
      <c r="A1469" s="216">
        <v>43527</v>
      </c>
      <c r="B1469" s="194">
        <v>3</v>
      </c>
      <c r="C1469" s="205">
        <v>221</v>
      </c>
      <c r="D1469" s="206">
        <v>59.11124269519803</v>
      </c>
      <c r="E1469" s="207">
        <v>-6</v>
      </c>
      <c r="F1469" s="208">
        <v>58.171678459383109</v>
      </c>
      <c r="H1469" s="199"/>
      <c r="I1469" s="125"/>
    </row>
    <row r="1470" spans="1:9">
      <c r="A1470" s="216">
        <v>43527</v>
      </c>
      <c r="B1470" s="194">
        <v>4</v>
      </c>
      <c r="C1470" s="205">
        <v>236</v>
      </c>
      <c r="D1470" s="206">
        <v>59.239465219440035</v>
      </c>
      <c r="E1470" s="207">
        <v>-6</v>
      </c>
      <c r="F1470" s="208">
        <v>57.214393784429035</v>
      </c>
      <c r="H1470" s="199"/>
      <c r="I1470" s="125"/>
    </row>
    <row r="1471" spans="1:9">
      <c r="A1471" s="216">
        <v>43527</v>
      </c>
      <c r="B1471" s="194">
        <v>5</v>
      </c>
      <c r="C1471" s="205">
        <v>251</v>
      </c>
      <c r="D1471" s="206">
        <v>59.367900609636877</v>
      </c>
      <c r="E1471" s="207">
        <v>-6</v>
      </c>
      <c r="F1471" s="208">
        <v>56.256936177048033</v>
      </c>
      <c r="H1471" s="199"/>
      <c r="I1471" s="125"/>
    </row>
    <row r="1472" spans="1:9">
      <c r="A1472" s="216">
        <v>43527</v>
      </c>
      <c r="B1472" s="194">
        <v>6</v>
      </c>
      <c r="C1472" s="205">
        <v>266</v>
      </c>
      <c r="D1472" s="206">
        <v>59.496528394497545</v>
      </c>
      <c r="E1472" s="207">
        <v>-6</v>
      </c>
      <c r="F1472" s="208">
        <v>55.299306165476736</v>
      </c>
      <c r="H1472" s="199"/>
      <c r="I1472" s="125"/>
    </row>
    <row r="1473" spans="1:9">
      <c r="A1473" s="216">
        <v>43527</v>
      </c>
      <c r="B1473" s="194">
        <v>7</v>
      </c>
      <c r="C1473" s="205">
        <v>281</v>
      </c>
      <c r="D1473" s="206">
        <v>59.625358414673428</v>
      </c>
      <c r="E1473" s="207">
        <v>-6</v>
      </c>
      <c r="F1473" s="208">
        <v>54.4</v>
      </c>
      <c r="H1473" s="199"/>
      <c r="I1473" s="125"/>
    </row>
    <row r="1474" spans="1:9">
      <c r="A1474" s="216">
        <v>43527</v>
      </c>
      <c r="B1474" s="194">
        <v>8</v>
      </c>
      <c r="C1474" s="205">
        <v>296</v>
      </c>
      <c r="D1474" s="206">
        <v>59.754400391847184</v>
      </c>
      <c r="E1474" s="207">
        <v>-6</v>
      </c>
      <c r="F1474" s="208">
        <v>53.383530871555891</v>
      </c>
      <c r="H1474" s="199"/>
      <c r="I1474" s="125"/>
    </row>
    <row r="1475" spans="1:9">
      <c r="A1475" s="216">
        <v>43527</v>
      </c>
      <c r="B1475" s="194">
        <v>9</v>
      </c>
      <c r="C1475" s="205">
        <v>311</v>
      </c>
      <c r="D1475" s="206">
        <v>59.883633894601189</v>
      </c>
      <c r="E1475" s="207">
        <v>-6</v>
      </c>
      <c r="F1475" s="208">
        <v>52.425386592449698</v>
      </c>
      <c r="H1475" s="199"/>
      <c r="I1475" s="125"/>
    </row>
    <row r="1476" spans="1:9">
      <c r="A1476" s="216">
        <v>43527</v>
      </c>
      <c r="B1476" s="194">
        <v>10</v>
      </c>
      <c r="C1476" s="205">
        <v>327</v>
      </c>
      <c r="D1476" s="206">
        <v>1.3068742173345527E-2</v>
      </c>
      <c r="E1476" s="207">
        <v>-6</v>
      </c>
      <c r="F1476" s="208">
        <v>51.467071883590037</v>
      </c>
      <c r="H1476" s="199"/>
      <c r="I1476" s="125"/>
    </row>
    <row r="1477" spans="1:9">
      <c r="A1477" s="216">
        <v>43527</v>
      </c>
      <c r="B1477" s="194">
        <v>11</v>
      </c>
      <c r="C1477" s="205">
        <v>342</v>
      </c>
      <c r="D1477" s="206">
        <v>0.14271467784055858</v>
      </c>
      <c r="E1477" s="207">
        <v>-6</v>
      </c>
      <c r="F1477" s="208">
        <v>50.508587241414276</v>
      </c>
      <c r="H1477" s="199"/>
      <c r="I1477" s="125"/>
    </row>
    <row r="1478" spans="1:9">
      <c r="A1478" s="216">
        <v>43527</v>
      </c>
      <c r="B1478" s="194">
        <v>12</v>
      </c>
      <c r="C1478" s="205">
        <v>357</v>
      </c>
      <c r="D1478" s="206">
        <v>0.27255128711203724</v>
      </c>
      <c r="E1478" s="207">
        <v>-6</v>
      </c>
      <c r="F1478" s="208">
        <v>49.549933162568109</v>
      </c>
      <c r="H1478" s="199"/>
      <c r="I1478" s="125"/>
    </row>
    <row r="1479" spans="1:9">
      <c r="A1479" s="216">
        <v>43527</v>
      </c>
      <c r="B1479" s="194">
        <v>13</v>
      </c>
      <c r="C1479" s="205">
        <v>12</v>
      </c>
      <c r="D1479" s="206">
        <v>0.40258837125520586</v>
      </c>
      <c r="E1479" s="207">
        <v>-6</v>
      </c>
      <c r="F1479" s="208">
        <v>48.591110143611033</v>
      </c>
      <c r="H1479" s="199"/>
      <c r="I1479" s="125"/>
    </row>
    <row r="1480" spans="1:9">
      <c r="A1480" s="216">
        <v>43527</v>
      </c>
      <c r="B1480" s="194">
        <v>14</v>
      </c>
      <c r="C1480" s="205">
        <v>27</v>
      </c>
      <c r="D1480" s="206">
        <v>0.53283567199962079</v>
      </c>
      <c r="E1480" s="207">
        <v>-6</v>
      </c>
      <c r="F1480" s="208">
        <v>47.632118670626475</v>
      </c>
      <c r="H1480" s="199"/>
      <c r="I1480" s="125"/>
    </row>
    <row r="1481" spans="1:9">
      <c r="A1481" s="216">
        <v>43527</v>
      </c>
      <c r="B1481" s="194">
        <v>15</v>
      </c>
      <c r="C1481" s="205">
        <v>42</v>
      </c>
      <c r="D1481" s="206">
        <v>0.66327277521580186</v>
      </c>
      <c r="E1481" s="207">
        <v>-6</v>
      </c>
      <c r="F1481" s="208">
        <v>46.672959261829199</v>
      </c>
      <c r="H1481" s="199"/>
      <c r="I1481" s="125"/>
    </row>
    <row r="1482" spans="1:9">
      <c r="A1482" s="216">
        <v>43527</v>
      </c>
      <c r="B1482" s="194">
        <v>16</v>
      </c>
      <c r="C1482" s="205">
        <v>57</v>
      </c>
      <c r="D1482" s="206">
        <v>0.79390948169219655</v>
      </c>
      <c r="E1482" s="207">
        <v>-6</v>
      </c>
      <c r="F1482" s="208">
        <v>45.713632403343674</v>
      </c>
      <c r="H1482" s="199"/>
      <c r="I1482" s="125"/>
    </row>
    <row r="1483" spans="1:9">
      <c r="A1483" s="216">
        <v>43527</v>
      </c>
      <c r="B1483" s="194">
        <v>17</v>
      </c>
      <c r="C1483" s="205">
        <v>72</v>
      </c>
      <c r="D1483" s="206">
        <v>0.92475553339966154</v>
      </c>
      <c r="E1483" s="207">
        <v>-6</v>
      </c>
      <c r="F1483" s="208">
        <v>44.754138581453553</v>
      </c>
      <c r="H1483" s="199"/>
      <c r="I1483" s="125"/>
    </row>
    <row r="1484" spans="1:9">
      <c r="A1484" s="216">
        <v>43527</v>
      </c>
      <c r="B1484" s="194">
        <v>18</v>
      </c>
      <c r="C1484" s="205">
        <v>87</v>
      </c>
      <c r="D1484" s="206">
        <v>1.055790535005201</v>
      </c>
      <c r="E1484" s="207">
        <v>-6</v>
      </c>
      <c r="F1484" s="208">
        <v>43.794478314597036</v>
      </c>
      <c r="H1484" s="199"/>
      <c r="I1484" s="125"/>
    </row>
    <row r="1485" spans="1:9">
      <c r="A1485" s="216">
        <v>43527</v>
      </c>
      <c r="B1485" s="194">
        <v>19</v>
      </c>
      <c r="C1485" s="205">
        <v>102</v>
      </c>
      <c r="D1485" s="206">
        <v>1.18702422824839</v>
      </c>
      <c r="E1485" s="207">
        <v>-6</v>
      </c>
      <c r="F1485" s="208">
        <v>42.834652099844831</v>
      </c>
      <c r="H1485" s="199"/>
      <c r="I1485" s="125"/>
    </row>
    <row r="1486" spans="1:9">
      <c r="A1486" s="216">
        <v>43527</v>
      </c>
      <c r="B1486" s="194">
        <v>20</v>
      </c>
      <c r="C1486" s="205">
        <v>117</v>
      </c>
      <c r="D1486" s="206">
        <v>1.3184664128993973</v>
      </c>
      <c r="E1486" s="207">
        <v>-6</v>
      </c>
      <c r="F1486" s="208">
        <v>41.874660402137764</v>
      </c>
      <c r="H1486" s="199"/>
      <c r="I1486" s="125"/>
    </row>
    <row r="1487" spans="1:9">
      <c r="A1487" s="216">
        <v>43527</v>
      </c>
      <c r="B1487" s="194">
        <v>21</v>
      </c>
      <c r="C1487" s="205">
        <v>132</v>
      </c>
      <c r="D1487" s="206">
        <v>1.4500966751597844</v>
      </c>
      <c r="E1487" s="207">
        <v>-6</v>
      </c>
      <c r="F1487" s="208">
        <v>40.914503750965622</v>
      </c>
      <c r="H1487" s="199"/>
      <c r="I1487" s="125"/>
    </row>
    <row r="1488" spans="1:9">
      <c r="A1488" s="216">
        <v>43527</v>
      </c>
      <c r="B1488" s="194">
        <v>22</v>
      </c>
      <c r="C1488" s="205">
        <v>147</v>
      </c>
      <c r="D1488" s="206">
        <v>1.5819247949985993</v>
      </c>
      <c r="E1488" s="207">
        <v>-6</v>
      </c>
      <c r="F1488" s="208">
        <v>39.954182632768251</v>
      </c>
      <c r="H1488" s="199"/>
      <c r="I1488" s="125"/>
    </row>
    <row r="1489" spans="1:9">
      <c r="A1489" s="216">
        <v>43527</v>
      </c>
      <c r="B1489" s="194">
        <v>23</v>
      </c>
      <c r="C1489" s="205">
        <v>162</v>
      </c>
      <c r="D1489" s="206">
        <v>1.7139604740782488</v>
      </c>
      <c r="E1489" s="207">
        <v>-6</v>
      </c>
      <c r="F1489" s="208">
        <v>38.993697534208529</v>
      </c>
      <c r="H1489" s="199"/>
      <c r="I1489" s="125"/>
    </row>
    <row r="1490" spans="1:9">
      <c r="A1490" s="216">
        <v>43528</v>
      </c>
      <c r="B1490" s="194">
        <v>0</v>
      </c>
      <c r="C1490" s="205">
        <v>177</v>
      </c>
      <c r="D1490" s="206">
        <v>1.8461833961760021</v>
      </c>
      <c r="E1490" s="207">
        <v>-6</v>
      </c>
      <c r="F1490" s="208">
        <v>38.033048974114578</v>
      </c>
      <c r="H1490" s="199"/>
      <c r="I1490" s="125"/>
    </row>
    <row r="1491" spans="1:9">
      <c r="A1491" s="216">
        <v>43528</v>
      </c>
      <c r="B1491" s="194">
        <v>1</v>
      </c>
      <c r="C1491" s="205">
        <v>192</v>
      </c>
      <c r="D1491" s="206">
        <v>1.9786032425759004</v>
      </c>
      <c r="E1491" s="207">
        <v>-6</v>
      </c>
      <c r="F1491" s="208">
        <v>37.072237439212898</v>
      </c>
      <c r="H1491" s="199"/>
      <c r="I1491" s="125"/>
    </row>
    <row r="1492" spans="1:9">
      <c r="A1492" s="216">
        <v>43528</v>
      </c>
      <c r="B1492" s="194">
        <v>2</v>
      </c>
      <c r="C1492" s="205">
        <v>207</v>
      </c>
      <c r="D1492" s="206">
        <v>2.1112298133380136</v>
      </c>
      <c r="E1492" s="207">
        <v>-6</v>
      </c>
      <c r="F1492" s="208">
        <v>36.111263426960235</v>
      </c>
      <c r="H1492" s="199"/>
      <c r="I1492" s="125"/>
    </row>
    <row r="1493" spans="1:9">
      <c r="A1493" s="216">
        <v>43528</v>
      </c>
      <c r="B1493" s="194">
        <v>3</v>
      </c>
      <c r="C1493" s="205">
        <v>222</v>
      </c>
      <c r="D1493" s="206">
        <v>2.2440427326034751</v>
      </c>
      <c r="E1493" s="207">
        <v>-6</v>
      </c>
      <c r="F1493" s="208">
        <v>35.15012743493152</v>
      </c>
      <c r="H1493" s="199"/>
      <c r="I1493" s="125"/>
    </row>
    <row r="1494" spans="1:9">
      <c r="A1494" s="216">
        <v>43528</v>
      </c>
      <c r="B1494" s="194">
        <v>4</v>
      </c>
      <c r="C1494" s="205">
        <v>237</v>
      </c>
      <c r="D1494" s="206">
        <v>2.3770517409121794</v>
      </c>
      <c r="E1494" s="207">
        <v>-6</v>
      </c>
      <c r="F1494" s="208">
        <v>34.188829960735809</v>
      </c>
      <c r="H1494" s="199"/>
      <c r="I1494" s="125"/>
    </row>
    <row r="1495" spans="1:9">
      <c r="A1495" s="216">
        <v>43528</v>
      </c>
      <c r="B1495" s="194">
        <v>5</v>
      </c>
      <c r="C1495" s="205">
        <v>252</v>
      </c>
      <c r="D1495" s="206">
        <v>2.5102665980654137</v>
      </c>
      <c r="E1495" s="207">
        <v>-6</v>
      </c>
      <c r="F1495" s="208">
        <v>33.227371491265707</v>
      </c>
      <c r="H1495" s="199"/>
      <c r="I1495" s="125"/>
    </row>
    <row r="1496" spans="1:9">
      <c r="A1496" s="216">
        <v>43528</v>
      </c>
      <c r="B1496" s="194">
        <v>6</v>
      </c>
      <c r="C1496" s="205">
        <v>267</v>
      </c>
      <c r="D1496" s="206">
        <v>2.6436668892074522</v>
      </c>
      <c r="E1496" s="207">
        <v>-6</v>
      </c>
      <c r="F1496" s="208">
        <v>32.265752545674417</v>
      </c>
      <c r="H1496" s="199"/>
      <c r="I1496" s="125"/>
    </row>
    <row r="1497" spans="1:9">
      <c r="A1497" s="216">
        <v>43528</v>
      </c>
      <c r="B1497" s="194">
        <v>7</v>
      </c>
      <c r="C1497" s="205">
        <v>282</v>
      </c>
      <c r="D1497" s="206">
        <v>2.7772624125907441</v>
      </c>
      <c r="E1497" s="207">
        <v>-6</v>
      </c>
      <c r="F1497" s="208">
        <v>31.4</v>
      </c>
      <c r="H1497" s="199"/>
      <c r="I1497" s="125"/>
    </row>
    <row r="1498" spans="1:9">
      <c r="A1498" s="216">
        <v>43528</v>
      </c>
      <c r="B1498" s="194">
        <v>8</v>
      </c>
      <c r="C1498" s="205">
        <v>297</v>
      </c>
      <c r="D1498" s="206">
        <v>2.9110629095191598</v>
      </c>
      <c r="E1498" s="207">
        <v>-6</v>
      </c>
      <c r="F1498" s="208">
        <v>30.342035174173763</v>
      </c>
      <c r="H1498" s="199"/>
      <c r="I1498" s="125"/>
    </row>
    <row r="1499" spans="1:9">
      <c r="A1499" s="216">
        <v>43528</v>
      </c>
      <c r="B1499" s="194">
        <v>9</v>
      </c>
      <c r="C1499" s="205">
        <v>312</v>
      </c>
      <c r="D1499" s="206">
        <v>3.0450479632611405</v>
      </c>
      <c r="E1499" s="207">
        <v>-6</v>
      </c>
      <c r="F1499" s="208">
        <v>29.379937765309361</v>
      </c>
      <c r="H1499" s="199"/>
      <c r="I1499" s="125"/>
    </row>
    <row r="1500" spans="1:9">
      <c r="A1500" s="216">
        <v>43528</v>
      </c>
      <c r="B1500" s="194">
        <v>10</v>
      </c>
      <c r="C1500" s="205">
        <v>327</v>
      </c>
      <c r="D1500" s="206">
        <v>3.1792273537132587</v>
      </c>
      <c r="E1500" s="207">
        <v>-6</v>
      </c>
      <c r="F1500" s="208">
        <v>28.41768185004149</v>
      </c>
      <c r="H1500" s="199"/>
      <c r="I1500" s="125"/>
    </row>
    <row r="1501" spans="1:9">
      <c r="A1501" s="216">
        <v>43528</v>
      </c>
      <c r="B1501" s="194">
        <v>11</v>
      </c>
      <c r="C1501" s="205">
        <v>342</v>
      </c>
      <c r="D1501" s="206">
        <v>3.3136109191002561</v>
      </c>
      <c r="E1501" s="207">
        <v>-6</v>
      </c>
      <c r="F1501" s="208">
        <v>27.455267926183193</v>
      </c>
      <c r="H1501" s="199"/>
      <c r="I1501" s="125"/>
    </row>
    <row r="1502" spans="1:9">
      <c r="A1502" s="216">
        <v>43528</v>
      </c>
      <c r="B1502" s="194">
        <v>12</v>
      </c>
      <c r="C1502" s="205">
        <v>357</v>
      </c>
      <c r="D1502" s="206">
        <v>3.4481781052772931</v>
      </c>
      <c r="E1502" s="207">
        <v>-6</v>
      </c>
      <c r="F1502" s="208">
        <v>26.49269651320683</v>
      </c>
      <c r="H1502" s="199"/>
      <c r="I1502" s="125"/>
    </row>
    <row r="1503" spans="1:9">
      <c r="A1503" s="216">
        <v>43528</v>
      </c>
      <c r="B1503" s="194">
        <v>13</v>
      </c>
      <c r="C1503" s="205">
        <v>12</v>
      </c>
      <c r="D1503" s="206">
        <v>3.5829387506123567</v>
      </c>
      <c r="E1503" s="207">
        <v>-6</v>
      </c>
      <c r="F1503" s="208">
        <v>25.529968098299118</v>
      </c>
      <c r="H1503" s="199"/>
      <c r="I1503" s="125"/>
    </row>
    <row r="1504" spans="1:9">
      <c r="A1504" s="216">
        <v>43528</v>
      </c>
      <c r="B1504" s="194">
        <v>14</v>
      </c>
      <c r="C1504" s="205">
        <v>27</v>
      </c>
      <c r="D1504" s="206">
        <v>3.7179026533758019</v>
      </c>
      <c r="E1504" s="207">
        <v>-6</v>
      </c>
      <c r="F1504" s="208">
        <v>24.567083168641979</v>
      </c>
      <c r="H1504" s="199"/>
      <c r="I1504" s="125"/>
    </row>
    <row r="1505" spans="1:9">
      <c r="A1505" s="216">
        <v>43528</v>
      </c>
      <c r="B1505" s="194">
        <v>15</v>
      </c>
      <c r="C1505" s="205">
        <v>42</v>
      </c>
      <c r="D1505" s="206">
        <v>3.8530493385147224</v>
      </c>
      <c r="E1505" s="207">
        <v>-6</v>
      </c>
      <c r="F1505" s="208">
        <v>23.604042243747259</v>
      </c>
      <c r="H1505" s="199"/>
      <c r="I1505" s="125"/>
    </row>
    <row r="1506" spans="1:9">
      <c r="A1506" s="216">
        <v>43528</v>
      </c>
      <c r="B1506" s="194">
        <v>16</v>
      </c>
      <c r="C1506" s="205">
        <v>57</v>
      </c>
      <c r="D1506" s="206">
        <v>3.9883886240097866</v>
      </c>
      <c r="E1506" s="207">
        <v>-6</v>
      </c>
      <c r="F1506" s="208">
        <v>22.64084582170879</v>
      </c>
      <c r="H1506" s="199"/>
      <c r="I1506" s="125"/>
    </row>
    <row r="1507" spans="1:9">
      <c r="A1507" s="216">
        <v>43528</v>
      </c>
      <c r="B1507" s="194">
        <v>17</v>
      </c>
      <c r="C1507" s="205">
        <v>72</v>
      </c>
      <c r="D1507" s="206">
        <v>4.1239302489714191</v>
      </c>
      <c r="E1507" s="207">
        <v>-6</v>
      </c>
      <c r="F1507" s="208">
        <v>21.677494368208681</v>
      </c>
      <c r="H1507" s="199"/>
      <c r="I1507" s="125"/>
    </row>
    <row r="1508" spans="1:9">
      <c r="A1508" s="216">
        <v>43528</v>
      </c>
      <c r="B1508" s="194">
        <v>18</v>
      </c>
      <c r="C1508" s="205">
        <v>87</v>
      </c>
      <c r="D1508" s="206">
        <v>4.2596537975109072</v>
      </c>
      <c r="E1508" s="207">
        <v>-6</v>
      </c>
      <c r="F1508" s="208">
        <v>20.713988413620008</v>
      </c>
      <c r="H1508" s="199"/>
      <c r="I1508" s="125"/>
    </row>
    <row r="1509" spans="1:9">
      <c r="A1509" s="216">
        <v>43528</v>
      </c>
      <c r="B1509" s="194">
        <v>19</v>
      </c>
      <c r="C1509" s="205">
        <v>102</v>
      </c>
      <c r="D1509" s="206">
        <v>4.3955690671717207</v>
      </c>
      <c r="E1509" s="207">
        <v>-6</v>
      </c>
      <c r="F1509" s="208">
        <v>19.750328445274121</v>
      </c>
      <c r="H1509" s="199"/>
      <c r="I1509" s="125"/>
    </row>
    <row r="1510" spans="1:9">
      <c r="A1510" s="216">
        <v>43528</v>
      </c>
      <c r="B1510" s="194">
        <v>20</v>
      </c>
      <c r="C1510" s="205">
        <v>117</v>
      </c>
      <c r="D1510" s="206">
        <v>4.5316857968796853</v>
      </c>
      <c r="E1510" s="207">
        <v>-6</v>
      </c>
      <c r="F1510" s="208">
        <v>18.786514950487181</v>
      </c>
      <c r="H1510" s="199"/>
      <c r="I1510" s="125"/>
    </row>
    <row r="1511" spans="1:9">
      <c r="A1511" s="216">
        <v>43528</v>
      </c>
      <c r="B1511" s="194">
        <v>21</v>
      </c>
      <c r="C1511" s="205">
        <v>132</v>
      </c>
      <c r="D1511" s="206">
        <v>4.6679835701547745</v>
      </c>
      <c r="E1511" s="207">
        <v>-6</v>
      </c>
      <c r="F1511" s="208">
        <v>17.822548448915878</v>
      </c>
      <c r="H1511" s="199"/>
      <c r="I1511" s="125"/>
    </row>
    <row r="1512" spans="1:9">
      <c r="A1512" s="216">
        <v>43528</v>
      </c>
      <c r="B1512" s="194">
        <v>22</v>
      </c>
      <c r="C1512" s="205">
        <v>147</v>
      </c>
      <c r="D1512" s="206">
        <v>4.8044721843592697</v>
      </c>
      <c r="E1512" s="207">
        <v>-6</v>
      </c>
      <c r="F1512" s="208">
        <v>16.85842942791016</v>
      </c>
      <c r="H1512" s="199"/>
      <c r="I1512" s="125"/>
    </row>
    <row r="1513" spans="1:9">
      <c r="A1513" s="216">
        <v>43528</v>
      </c>
      <c r="B1513" s="194">
        <v>23</v>
      </c>
      <c r="C1513" s="205">
        <v>162</v>
      </c>
      <c r="D1513" s="206">
        <v>4.9411613791232867</v>
      </c>
      <c r="E1513" s="207">
        <v>-6</v>
      </c>
      <c r="F1513" s="208">
        <v>15.894158385590291</v>
      </c>
      <c r="H1513" s="199"/>
      <c r="I1513" s="125"/>
    </row>
    <row r="1514" spans="1:9">
      <c r="A1514" s="216">
        <v>43529</v>
      </c>
      <c r="B1514" s="194">
        <v>0</v>
      </c>
      <c r="C1514" s="205">
        <v>177</v>
      </c>
      <c r="D1514" s="206">
        <v>5.0780307955130866</v>
      </c>
      <c r="E1514" s="207">
        <v>-6</v>
      </c>
      <c r="F1514" s="208">
        <v>14.929735820073233</v>
      </c>
      <c r="H1514" s="199"/>
      <c r="I1514" s="125"/>
    </row>
    <row r="1515" spans="1:9">
      <c r="A1515" s="216">
        <v>43529</v>
      </c>
      <c r="B1515" s="194">
        <v>1</v>
      </c>
      <c r="C1515" s="205">
        <v>192</v>
      </c>
      <c r="D1515" s="206">
        <v>5.2150900935049549</v>
      </c>
      <c r="E1515" s="207">
        <v>-6</v>
      </c>
      <c r="F1515" s="208">
        <v>13.965162229507815</v>
      </c>
      <c r="H1515" s="199"/>
      <c r="I1515" s="125"/>
    </row>
    <row r="1516" spans="1:9">
      <c r="A1516" s="216">
        <v>43529</v>
      </c>
      <c r="B1516" s="194">
        <v>2</v>
      </c>
      <c r="C1516" s="205">
        <v>207</v>
      </c>
      <c r="D1516" s="206">
        <v>5.3523490908582971</v>
      </c>
      <c r="E1516" s="207">
        <v>-6</v>
      </c>
      <c r="F1516" s="208">
        <v>13.000438101288374</v>
      </c>
      <c r="H1516" s="199"/>
      <c r="I1516" s="125"/>
    </row>
    <row r="1517" spans="1:9">
      <c r="A1517" s="216">
        <v>43529</v>
      </c>
      <c r="B1517" s="194">
        <v>3</v>
      </c>
      <c r="C1517" s="205">
        <v>222</v>
      </c>
      <c r="D1517" s="206">
        <v>5.4897874286871229</v>
      </c>
      <c r="E1517" s="207">
        <v>-6</v>
      </c>
      <c r="F1517" s="208">
        <v>12.035563955069897</v>
      </c>
      <c r="H1517" s="199"/>
      <c r="I1517" s="125"/>
    </row>
    <row r="1518" spans="1:9">
      <c r="A1518" s="216">
        <v>43529</v>
      </c>
      <c r="B1518" s="194">
        <v>4</v>
      </c>
      <c r="C1518" s="205">
        <v>237</v>
      </c>
      <c r="D1518" s="206">
        <v>5.627414786814029</v>
      </c>
      <c r="E1518" s="207">
        <v>-6</v>
      </c>
      <c r="F1518" s="208">
        <v>11.070540278216239</v>
      </c>
      <c r="H1518" s="199"/>
      <c r="I1518" s="125"/>
    </row>
    <row r="1519" spans="1:9">
      <c r="A1519" s="216">
        <v>43529</v>
      </c>
      <c r="B1519" s="194">
        <v>5</v>
      </c>
      <c r="C1519" s="205">
        <v>252</v>
      </c>
      <c r="D1519" s="206">
        <v>5.7652409616991918</v>
      </c>
      <c r="E1519" s="207">
        <v>-6</v>
      </c>
      <c r="F1519" s="208">
        <v>10.10536755811513</v>
      </c>
      <c r="H1519" s="199"/>
      <c r="I1519" s="125"/>
    </row>
    <row r="1520" spans="1:9">
      <c r="A1520" s="216">
        <v>43529</v>
      </c>
      <c r="B1520" s="194">
        <v>6</v>
      </c>
      <c r="C1520" s="205">
        <v>267</v>
      </c>
      <c r="D1520" s="206">
        <v>5.9032455957833463</v>
      </c>
      <c r="E1520" s="207">
        <v>-6</v>
      </c>
      <c r="F1520" s="208">
        <v>9.140046325192408</v>
      </c>
      <c r="H1520" s="199"/>
      <c r="I1520" s="125"/>
    </row>
    <row r="1521" spans="1:9">
      <c r="A1521" s="216">
        <v>43529</v>
      </c>
      <c r="B1521" s="194">
        <v>7</v>
      </c>
      <c r="C1521" s="205">
        <v>282</v>
      </c>
      <c r="D1521" s="206">
        <v>6.0414383675197314</v>
      </c>
      <c r="E1521" s="207">
        <v>-6</v>
      </c>
      <c r="F1521" s="208">
        <v>8.3000000000000007</v>
      </c>
      <c r="H1521" s="199"/>
      <c r="I1521" s="125"/>
    </row>
    <row r="1522" spans="1:9">
      <c r="A1522" s="216">
        <v>43529</v>
      </c>
      <c r="B1522" s="194">
        <v>8</v>
      </c>
      <c r="C1522" s="205">
        <v>297</v>
      </c>
      <c r="D1522" s="206">
        <v>6.1798290738067863</v>
      </c>
      <c r="E1522" s="207">
        <v>-6</v>
      </c>
      <c r="F1522" s="208">
        <v>7.2089602162406585</v>
      </c>
      <c r="H1522" s="199"/>
      <c r="I1522" s="125"/>
    </row>
    <row r="1523" spans="1:9">
      <c r="A1523" s="216">
        <v>43529</v>
      </c>
      <c r="B1523" s="194">
        <v>9</v>
      </c>
      <c r="C1523" s="205">
        <v>312</v>
      </c>
      <c r="D1523" s="206">
        <v>6.3183973564218832</v>
      </c>
      <c r="E1523" s="207">
        <v>-6</v>
      </c>
      <c r="F1523" s="208">
        <v>6.2431963580248251</v>
      </c>
      <c r="H1523" s="199"/>
      <c r="I1523" s="125"/>
    </row>
    <row r="1524" spans="1:9">
      <c r="A1524" s="216">
        <v>43529</v>
      </c>
      <c r="B1524" s="194">
        <v>10</v>
      </c>
      <c r="C1524" s="205">
        <v>327</v>
      </c>
      <c r="D1524" s="206">
        <v>6.4571528934516209</v>
      </c>
      <c r="E1524" s="207">
        <v>-6</v>
      </c>
      <c r="F1524" s="208">
        <v>5.2772859578099762</v>
      </c>
      <c r="H1524" s="199"/>
      <c r="I1524" s="125"/>
    </row>
    <row r="1525" spans="1:9">
      <c r="A1525" s="216">
        <v>43529</v>
      </c>
      <c r="B1525" s="194">
        <v>11</v>
      </c>
      <c r="C1525" s="205">
        <v>342</v>
      </c>
      <c r="D1525" s="206">
        <v>6.5961055017191939</v>
      </c>
      <c r="E1525" s="207">
        <v>-6</v>
      </c>
      <c r="F1525" s="208">
        <v>4.3112295028551451</v>
      </c>
      <c r="H1525" s="199"/>
      <c r="I1525" s="125"/>
    </row>
    <row r="1526" spans="1:9">
      <c r="A1526" s="216">
        <v>43529</v>
      </c>
      <c r="B1526" s="194">
        <v>12</v>
      </c>
      <c r="C1526" s="205">
        <v>357</v>
      </c>
      <c r="D1526" s="206">
        <v>6.7352347636847298</v>
      </c>
      <c r="E1526" s="207">
        <v>-6</v>
      </c>
      <c r="F1526" s="208">
        <v>3.3450275127500895</v>
      </c>
      <c r="H1526" s="199"/>
      <c r="I1526" s="125"/>
    </row>
    <row r="1527" spans="1:9">
      <c r="A1527" s="216">
        <v>43529</v>
      </c>
      <c r="B1527" s="194">
        <v>13</v>
      </c>
      <c r="C1527" s="205">
        <v>12</v>
      </c>
      <c r="D1527" s="206">
        <v>6.8745504160426663</v>
      </c>
      <c r="E1527" s="207">
        <v>-6</v>
      </c>
      <c r="F1527" s="208">
        <v>2.3786804855519783</v>
      </c>
      <c r="H1527" s="199"/>
      <c r="I1527" s="125"/>
    </row>
    <row r="1528" spans="1:9">
      <c r="A1528" s="216">
        <v>43529</v>
      </c>
      <c r="B1528" s="194">
        <v>14</v>
      </c>
      <c r="C1528" s="205">
        <v>27</v>
      </c>
      <c r="D1528" s="206">
        <v>7.0140622952455089</v>
      </c>
      <c r="E1528" s="207">
        <v>-6</v>
      </c>
      <c r="F1528" s="208">
        <v>1.4121888868137411</v>
      </c>
      <c r="H1528" s="199"/>
      <c r="I1528" s="125"/>
    </row>
    <row r="1529" spans="1:9">
      <c r="A1529" s="216">
        <v>43529</v>
      </c>
      <c r="B1529" s="194">
        <v>15</v>
      </c>
      <c r="C1529" s="205">
        <v>42</v>
      </c>
      <c r="D1529" s="206">
        <v>7.153749884455749</v>
      </c>
      <c r="E1529" s="207">
        <v>-6</v>
      </c>
      <c r="F1529" s="208">
        <v>0.44555324690552567</v>
      </c>
      <c r="H1529" s="199"/>
      <c r="I1529" s="125"/>
    </row>
    <row r="1530" spans="1:9">
      <c r="A1530" s="216">
        <v>43529</v>
      </c>
      <c r="B1530" s="194">
        <v>16</v>
      </c>
      <c r="C1530" s="205">
        <v>57</v>
      </c>
      <c r="D1530" s="206">
        <v>7.2936229998050806</v>
      </c>
      <c r="E1530" s="207">
        <v>-5</v>
      </c>
      <c r="F1530" s="208">
        <v>59.478774052897236</v>
      </c>
      <c r="H1530" s="199"/>
      <c r="I1530" s="125"/>
    </row>
    <row r="1531" spans="1:9">
      <c r="A1531" s="216">
        <v>43529</v>
      </c>
      <c r="B1531" s="194">
        <v>17</v>
      </c>
      <c r="C1531" s="205">
        <v>72</v>
      </c>
      <c r="D1531" s="206">
        <v>7.4336914378218921</v>
      </c>
      <c r="E1531" s="207">
        <v>-5</v>
      </c>
      <c r="F1531" s="208">
        <v>58.511851791904292</v>
      </c>
      <c r="H1531" s="199"/>
      <c r="I1531" s="125"/>
    </row>
    <row r="1532" spans="1:9">
      <c r="A1532" s="216">
        <v>43529</v>
      </c>
      <c r="B1532" s="194">
        <v>18</v>
      </c>
      <c r="C1532" s="205">
        <v>87</v>
      </c>
      <c r="D1532" s="206">
        <v>7.5739347205299623</v>
      </c>
      <c r="E1532" s="207">
        <v>-5</v>
      </c>
      <c r="F1532" s="208">
        <v>57.544786983444126</v>
      </c>
      <c r="H1532" s="199"/>
      <c r="I1532" s="125"/>
    </row>
    <row r="1533" spans="1:9">
      <c r="A1533" s="216">
        <v>43529</v>
      </c>
      <c r="B1533" s="194">
        <v>19</v>
      </c>
      <c r="C1533" s="205">
        <v>102</v>
      </c>
      <c r="D1533" s="206">
        <v>7.7143626444870961</v>
      </c>
      <c r="E1533" s="207">
        <v>-5</v>
      </c>
      <c r="F1533" s="208">
        <v>56.577580114457845</v>
      </c>
      <c r="H1533" s="199"/>
      <c r="I1533" s="125"/>
    </row>
    <row r="1534" spans="1:9">
      <c r="A1534" s="216">
        <v>43529</v>
      </c>
      <c r="B1534" s="194">
        <v>20</v>
      </c>
      <c r="C1534" s="205">
        <v>117</v>
      </c>
      <c r="D1534" s="206">
        <v>7.8549850059010851</v>
      </c>
      <c r="E1534" s="207">
        <v>-5</v>
      </c>
      <c r="F1534" s="208">
        <v>55.610231682720865</v>
      </c>
      <c r="H1534" s="199"/>
      <c r="I1534" s="125"/>
    </row>
    <row r="1535" spans="1:9">
      <c r="A1535" s="216">
        <v>43529</v>
      </c>
      <c r="B1535" s="194">
        <v>21</v>
      </c>
      <c r="C1535" s="205">
        <v>132</v>
      </c>
      <c r="D1535" s="206">
        <v>7.9957813267799338</v>
      </c>
      <c r="E1535" s="207">
        <v>-5</v>
      </c>
      <c r="F1535" s="208">
        <v>54.642742186004192</v>
      </c>
      <c r="H1535" s="199"/>
      <c r="I1535" s="125"/>
    </row>
    <row r="1536" spans="1:9">
      <c r="A1536" s="216">
        <v>43529</v>
      </c>
      <c r="B1536" s="194">
        <v>22</v>
      </c>
      <c r="C1536" s="205">
        <v>147</v>
      </c>
      <c r="D1536" s="206">
        <v>8.1367614229270657</v>
      </c>
      <c r="E1536" s="207">
        <v>-5</v>
      </c>
      <c r="F1536" s="208">
        <v>53.675112121962059</v>
      </c>
      <c r="H1536" s="199"/>
      <c r="I1536" s="125"/>
    </row>
    <row r="1537" spans="1:9">
      <c r="A1537" s="216">
        <v>43529</v>
      </c>
      <c r="B1537" s="194">
        <v>23</v>
      </c>
      <c r="C1537" s="205">
        <v>162</v>
      </c>
      <c r="D1537" s="206">
        <v>8.2779350313285249</v>
      </c>
      <c r="E1537" s="207">
        <v>-5</v>
      </c>
      <c r="F1537" s="208">
        <v>52.707341977457816</v>
      </c>
      <c r="H1537" s="199"/>
      <c r="I1537" s="125"/>
    </row>
    <row r="1538" spans="1:9">
      <c r="A1538" s="216">
        <v>43530</v>
      </c>
      <c r="B1538" s="194">
        <v>0</v>
      </c>
      <c r="C1538" s="205">
        <v>177</v>
      </c>
      <c r="D1538" s="206">
        <v>8.4192817330205116</v>
      </c>
      <c r="E1538" s="207">
        <v>-5</v>
      </c>
      <c r="F1538" s="208">
        <v>51.739432271687292</v>
      </c>
      <c r="H1538" s="199"/>
      <c r="I1538" s="125"/>
    </row>
    <row r="1539" spans="1:9">
      <c r="A1539" s="216">
        <v>43530</v>
      </c>
      <c r="B1539" s="194">
        <v>1</v>
      </c>
      <c r="C1539" s="205">
        <v>192</v>
      </c>
      <c r="D1539" s="206">
        <v>8.5608113235406336</v>
      </c>
      <c r="E1539" s="207">
        <v>-5</v>
      </c>
      <c r="F1539" s="208">
        <v>50.771383491365221</v>
      </c>
      <c r="H1539" s="199"/>
      <c r="I1539" s="125"/>
    </row>
    <row r="1540" spans="1:9">
      <c r="A1540" s="216">
        <v>43530</v>
      </c>
      <c r="B1540" s="194">
        <v>2</v>
      </c>
      <c r="C1540" s="205">
        <v>207</v>
      </c>
      <c r="D1540" s="206">
        <v>8.7025335403370718</v>
      </c>
      <c r="E1540" s="207">
        <v>-5</v>
      </c>
      <c r="F1540" s="208">
        <v>49.803196123155317</v>
      </c>
      <c r="H1540" s="199"/>
      <c r="I1540" s="125"/>
    </row>
    <row r="1541" spans="1:9">
      <c r="A1541" s="216">
        <v>43530</v>
      </c>
      <c r="B1541" s="194">
        <v>3</v>
      </c>
      <c r="C1541" s="205">
        <v>222</v>
      </c>
      <c r="D1541" s="206">
        <v>8.8444279831634276</v>
      </c>
      <c r="E1541" s="207">
        <v>-5</v>
      </c>
      <c r="F1541" s="208">
        <v>48.834870696974434</v>
      </c>
      <c r="H1541" s="199"/>
      <c r="I1541" s="125"/>
    </row>
    <row r="1542" spans="1:9">
      <c r="A1542" s="216">
        <v>43530</v>
      </c>
      <c r="B1542" s="194">
        <v>4</v>
      </c>
      <c r="C1542" s="205">
        <v>237</v>
      </c>
      <c r="D1542" s="206">
        <v>8.9865044283726547</v>
      </c>
      <c r="E1542" s="207">
        <v>-5</v>
      </c>
      <c r="F1542" s="208">
        <v>47.866407677685707</v>
      </c>
      <c r="H1542" s="199"/>
      <c r="I1542" s="125"/>
    </row>
    <row r="1543" spans="1:9">
      <c r="A1543" s="216">
        <v>43530</v>
      </c>
      <c r="B1543" s="194">
        <v>5</v>
      </c>
      <c r="C1543" s="205">
        <v>252</v>
      </c>
      <c r="D1543" s="206">
        <v>9.1287725730808233</v>
      </c>
      <c r="E1543" s="207">
        <v>-5</v>
      </c>
      <c r="F1543" s="208">
        <v>46.897807562595077</v>
      </c>
      <c r="H1543" s="199"/>
      <c r="I1543" s="125"/>
    </row>
    <row r="1544" spans="1:9">
      <c r="A1544" s="216">
        <v>43530</v>
      </c>
      <c r="B1544" s="194">
        <v>6</v>
      </c>
      <c r="C1544" s="205">
        <v>267</v>
      </c>
      <c r="D1544" s="206">
        <v>9.2712120572150525</v>
      </c>
      <c r="E1544" s="207">
        <v>-5</v>
      </c>
      <c r="F1544" s="208">
        <v>45.929070870640594</v>
      </c>
      <c r="H1544" s="199"/>
      <c r="I1544" s="125"/>
    </row>
    <row r="1545" spans="1:9">
      <c r="A1545" s="216">
        <v>43530</v>
      </c>
      <c r="B1545" s="194">
        <v>7</v>
      </c>
      <c r="C1545" s="205">
        <v>282</v>
      </c>
      <c r="D1545" s="206">
        <v>9.4138326756649349</v>
      </c>
      <c r="E1545" s="207">
        <v>-5</v>
      </c>
      <c r="F1545" s="208">
        <v>45</v>
      </c>
      <c r="H1545" s="199"/>
      <c r="I1545" s="125"/>
    </row>
    <row r="1546" spans="1:9">
      <c r="A1546" s="216">
        <v>43530</v>
      </c>
      <c r="B1546" s="194">
        <v>8</v>
      </c>
      <c r="C1546" s="205">
        <v>297</v>
      </c>
      <c r="D1546" s="206">
        <v>9.5566441067285268</v>
      </c>
      <c r="E1546" s="207">
        <v>-5</v>
      </c>
      <c r="F1546" s="208">
        <v>43.991189701380549</v>
      </c>
      <c r="H1546" s="199"/>
      <c r="I1546" s="125"/>
    </row>
    <row r="1547" spans="1:9">
      <c r="A1547" s="216">
        <v>43530</v>
      </c>
      <c r="B1547" s="194">
        <v>9</v>
      </c>
      <c r="C1547" s="205">
        <v>312</v>
      </c>
      <c r="D1547" s="206">
        <v>9.6996260284925029</v>
      </c>
      <c r="E1547" s="207">
        <v>-5</v>
      </c>
      <c r="F1547" s="208">
        <v>43.022046229036803</v>
      </c>
      <c r="H1547" s="199"/>
      <c r="I1547" s="125"/>
    </row>
    <row r="1548" spans="1:9">
      <c r="A1548" s="216">
        <v>43530</v>
      </c>
      <c r="B1548" s="194">
        <v>10</v>
      </c>
      <c r="C1548" s="205">
        <v>327</v>
      </c>
      <c r="D1548" s="206">
        <v>9.8427881180407439</v>
      </c>
      <c r="E1548" s="207">
        <v>-5</v>
      </c>
      <c r="F1548" s="208">
        <v>42.052768157277441</v>
      </c>
      <c r="H1548" s="199"/>
      <c r="I1548" s="125"/>
    </row>
    <row r="1549" spans="1:9">
      <c r="A1549" s="216">
        <v>43530</v>
      </c>
      <c r="B1549" s="194">
        <v>11</v>
      </c>
      <c r="C1549" s="205">
        <v>342</v>
      </c>
      <c r="D1549" s="206">
        <v>9.98614017148725</v>
      </c>
      <c r="E1549" s="207">
        <v>-5</v>
      </c>
      <c r="F1549" s="208">
        <v>41.083355982956121</v>
      </c>
      <c r="H1549" s="199"/>
      <c r="I1549" s="125"/>
    </row>
    <row r="1550" spans="1:9">
      <c r="A1550" s="216">
        <v>43530</v>
      </c>
      <c r="B1550" s="194">
        <v>12</v>
      </c>
      <c r="C1550" s="205">
        <v>357</v>
      </c>
      <c r="D1550" s="206">
        <v>10.129661827267</v>
      </c>
      <c r="E1550" s="207">
        <v>-5</v>
      </c>
      <c r="F1550" s="208">
        <v>40.11381020288141</v>
      </c>
      <c r="H1550" s="199"/>
      <c r="I1550" s="125"/>
    </row>
    <row r="1551" spans="1:9">
      <c r="A1551" s="216">
        <v>43530</v>
      </c>
      <c r="B1551" s="194">
        <v>13</v>
      </c>
      <c r="C1551" s="205">
        <v>12</v>
      </c>
      <c r="D1551" s="206">
        <v>10.273362763118712</v>
      </c>
      <c r="E1551" s="207">
        <v>-5</v>
      </c>
      <c r="F1551" s="208">
        <v>39.144131313772768</v>
      </c>
      <c r="H1551" s="199"/>
      <c r="I1551" s="125"/>
    </row>
    <row r="1552" spans="1:9">
      <c r="A1552" s="216">
        <v>43530</v>
      </c>
      <c r="B1552" s="194">
        <v>14</v>
      </c>
      <c r="C1552" s="205">
        <v>27</v>
      </c>
      <c r="D1552" s="206">
        <v>10.417252773949883</v>
      </c>
      <c r="E1552" s="207">
        <v>-5</v>
      </c>
      <c r="F1552" s="208">
        <v>38.174319801473828</v>
      </c>
      <c r="H1552" s="199"/>
      <c r="I1552" s="125"/>
    </row>
    <row r="1553" spans="1:9">
      <c r="A1553" s="216">
        <v>43530</v>
      </c>
      <c r="B1553" s="194">
        <v>15</v>
      </c>
      <c r="C1553" s="205">
        <v>42</v>
      </c>
      <c r="D1553" s="206">
        <v>10.561311498502448</v>
      </c>
      <c r="E1553" s="207">
        <v>-5</v>
      </c>
      <c r="F1553" s="208">
        <v>37.204376184210858</v>
      </c>
      <c r="H1553" s="199"/>
      <c r="I1553" s="125"/>
    </row>
    <row r="1554" spans="1:9">
      <c r="A1554" s="216">
        <v>43530</v>
      </c>
      <c r="B1554" s="194">
        <v>16</v>
      </c>
      <c r="C1554" s="205">
        <v>57</v>
      </c>
      <c r="D1554" s="206">
        <v>10.705548634090718</v>
      </c>
      <c r="E1554" s="207">
        <v>-5</v>
      </c>
      <c r="F1554" s="208">
        <v>36.234300947547489</v>
      </c>
      <c r="H1554" s="199"/>
      <c r="I1554" s="125"/>
    </row>
    <row r="1555" spans="1:9">
      <c r="A1555" s="216">
        <v>43530</v>
      </c>
      <c r="B1555" s="194">
        <v>17</v>
      </c>
      <c r="C1555" s="205">
        <v>72</v>
      </c>
      <c r="D1555" s="206">
        <v>10.849973955529038</v>
      </c>
      <c r="E1555" s="207">
        <v>-5</v>
      </c>
      <c r="F1555" s="208">
        <v>35.264094577071994</v>
      </c>
      <c r="H1555" s="199"/>
      <c r="I1555" s="125"/>
    </row>
    <row r="1556" spans="1:9">
      <c r="A1556" s="216">
        <v>43530</v>
      </c>
      <c r="B1556" s="194">
        <v>18</v>
      </c>
      <c r="C1556" s="205">
        <v>87</v>
      </c>
      <c r="D1556" s="206">
        <v>10.994567061961789</v>
      </c>
      <c r="E1556" s="207">
        <v>-5</v>
      </c>
      <c r="F1556" s="208">
        <v>34.293757601627846</v>
      </c>
      <c r="H1556" s="199"/>
      <c r="I1556" s="125"/>
    </row>
    <row r="1557" spans="1:9">
      <c r="A1557" s="216">
        <v>43530</v>
      </c>
      <c r="B1557" s="194">
        <v>19</v>
      </c>
      <c r="C1557" s="205">
        <v>102</v>
      </c>
      <c r="D1557" s="206">
        <v>11.139337690617594</v>
      </c>
      <c r="E1557" s="207">
        <v>-5</v>
      </c>
      <c r="F1557" s="208">
        <v>33.323290484813164</v>
      </c>
      <c r="H1557" s="199"/>
      <c r="I1557" s="125"/>
    </row>
    <row r="1558" spans="1:9">
      <c r="A1558" s="216">
        <v>43530</v>
      </c>
      <c r="B1558" s="194">
        <v>20</v>
      </c>
      <c r="C1558" s="205">
        <v>117</v>
      </c>
      <c r="D1558" s="206">
        <v>11.284295654528762</v>
      </c>
      <c r="E1558" s="207">
        <v>-5</v>
      </c>
      <c r="F1558" s="208">
        <v>32.352693722755518</v>
      </c>
      <c r="H1558" s="199"/>
      <c r="I1558" s="125"/>
    </row>
    <row r="1559" spans="1:9">
      <c r="A1559" s="216">
        <v>43530</v>
      </c>
      <c r="B1559" s="194">
        <v>21</v>
      </c>
      <c r="C1559" s="205">
        <v>132</v>
      </c>
      <c r="D1559" s="206">
        <v>11.429420475039933</v>
      </c>
      <c r="E1559" s="207">
        <v>-5</v>
      </c>
      <c r="F1559" s="208">
        <v>31.381967833136581</v>
      </c>
      <c r="H1559" s="199"/>
      <c r="I1559" s="125"/>
    </row>
    <row r="1560" spans="1:9">
      <c r="A1560" s="216">
        <v>43530</v>
      </c>
      <c r="B1560" s="194">
        <v>22</v>
      </c>
      <c r="C1560" s="205">
        <v>147</v>
      </c>
      <c r="D1560" s="206">
        <v>11.574721946874433</v>
      </c>
      <c r="E1560" s="207">
        <v>-5</v>
      </c>
      <c r="F1560" s="208">
        <v>30.411113300925443</v>
      </c>
      <c r="H1560" s="199"/>
      <c r="I1560" s="125"/>
    </row>
    <row r="1561" spans="1:9">
      <c r="A1561" s="216">
        <v>43530</v>
      </c>
      <c r="B1561" s="194">
        <v>23</v>
      </c>
      <c r="C1561" s="205">
        <v>162</v>
      </c>
      <c r="D1561" s="206">
        <v>11.720209864784579</v>
      </c>
      <c r="E1561" s="207">
        <v>-5</v>
      </c>
      <c r="F1561" s="208">
        <v>29.440130611190245</v>
      </c>
      <c r="H1561" s="199"/>
      <c r="I1561" s="125"/>
    </row>
    <row r="1562" spans="1:9">
      <c r="A1562" s="216">
        <v>43531</v>
      </c>
      <c r="B1562" s="194">
        <v>0</v>
      </c>
      <c r="C1562" s="205">
        <v>177</v>
      </c>
      <c r="D1562" s="206">
        <v>11.865863748676588</v>
      </c>
      <c r="E1562" s="207">
        <v>-5</v>
      </c>
      <c r="F1562" s="208">
        <v>28.46902028119791</v>
      </c>
      <c r="H1562" s="199"/>
      <c r="I1562" s="125"/>
    </row>
    <row r="1563" spans="1:9">
      <c r="A1563" s="216">
        <v>43531</v>
      </c>
      <c r="B1563" s="194">
        <v>1</v>
      </c>
      <c r="C1563" s="205">
        <v>192</v>
      </c>
      <c r="D1563" s="206">
        <v>12.011693393844212</v>
      </c>
      <c r="E1563" s="207">
        <v>-5</v>
      </c>
      <c r="F1563" s="208">
        <v>27.497782806522473</v>
      </c>
      <c r="H1563" s="199"/>
      <c r="I1563" s="125"/>
    </row>
    <row r="1564" spans="1:9">
      <c r="A1564" s="216">
        <v>43531</v>
      </c>
      <c r="B1564" s="194">
        <v>2</v>
      </c>
      <c r="C1564" s="205">
        <v>207</v>
      </c>
      <c r="D1564" s="206">
        <v>12.157708594133396</v>
      </c>
      <c r="E1564" s="207">
        <v>-5</v>
      </c>
      <c r="F1564" s="208">
        <v>26.526418650097199</v>
      </c>
      <c r="H1564" s="199"/>
      <c r="I1564" s="125"/>
    </row>
    <row r="1565" spans="1:9">
      <c r="A1565" s="216">
        <v>43531</v>
      </c>
      <c r="B1565" s="194">
        <v>3</v>
      </c>
      <c r="C1565" s="205">
        <v>222</v>
      </c>
      <c r="D1565" s="206">
        <v>12.303888870362698</v>
      </c>
      <c r="E1565" s="207">
        <v>-5</v>
      </c>
      <c r="F1565" s="208">
        <v>25.554928339835694</v>
      </c>
      <c r="H1565" s="199"/>
      <c r="I1565" s="125"/>
    </row>
    <row r="1566" spans="1:9">
      <c r="A1566" s="216">
        <v>43531</v>
      </c>
      <c r="B1566" s="194">
        <v>4</v>
      </c>
      <c r="C1566" s="205">
        <v>237</v>
      </c>
      <c r="D1566" s="206">
        <v>12.450244017218779</v>
      </c>
      <c r="E1566" s="207">
        <v>-5</v>
      </c>
      <c r="F1566" s="208">
        <v>24.583312360036373</v>
      </c>
      <c r="H1566" s="199"/>
      <c r="I1566" s="125"/>
    </row>
    <row r="1567" spans="1:9">
      <c r="A1567" s="216">
        <v>43531</v>
      </c>
      <c r="B1567" s="194">
        <v>5</v>
      </c>
      <c r="C1567" s="205">
        <v>252</v>
      </c>
      <c r="D1567" s="206">
        <v>12.596783828337834</v>
      </c>
      <c r="E1567" s="207">
        <v>-5</v>
      </c>
      <c r="F1567" s="208">
        <v>23.611571194957524</v>
      </c>
      <c r="H1567" s="199"/>
      <c r="I1567" s="125"/>
    </row>
    <row r="1568" spans="1:9">
      <c r="A1568" s="216">
        <v>43531</v>
      </c>
      <c r="B1568" s="194">
        <v>6</v>
      </c>
      <c r="C1568" s="205">
        <v>267</v>
      </c>
      <c r="D1568" s="206">
        <v>12.743487843915773</v>
      </c>
      <c r="E1568" s="207">
        <v>-5</v>
      </c>
      <c r="F1568" s="208">
        <v>22.639705361343765</v>
      </c>
      <c r="H1568" s="199"/>
      <c r="I1568" s="125"/>
    </row>
    <row r="1569" spans="1:9">
      <c r="A1569" s="216">
        <v>43531</v>
      </c>
      <c r="B1569" s="194">
        <v>7</v>
      </c>
      <c r="C1569" s="205">
        <v>282</v>
      </c>
      <c r="D1569" s="206">
        <v>12.890365858497717</v>
      </c>
      <c r="E1569" s="207">
        <v>-5</v>
      </c>
      <c r="F1569" s="208">
        <v>21.8</v>
      </c>
      <c r="H1569" s="199"/>
      <c r="I1569" s="125"/>
    </row>
    <row r="1570" spans="1:9">
      <c r="A1570" s="216">
        <v>43531</v>
      </c>
      <c r="B1570" s="194">
        <v>8</v>
      </c>
      <c r="C1570" s="205">
        <v>297</v>
      </c>
      <c r="D1570" s="206">
        <v>13.037427567255691</v>
      </c>
      <c r="E1570" s="207">
        <v>-5</v>
      </c>
      <c r="F1570" s="208">
        <v>20.695601635107366</v>
      </c>
      <c r="H1570" s="199"/>
      <c r="I1570" s="125"/>
    </row>
    <row r="1571" spans="1:9">
      <c r="A1571" s="216">
        <v>43531</v>
      </c>
      <c r="B1571" s="194">
        <v>9</v>
      </c>
      <c r="C1571" s="205">
        <v>312</v>
      </c>
      <c r="D1571" s="206">
        <v>13.1846526088259</v>
      </c>
      <c r="E1571" s="207">
        <v>-5</v>
      </c>
      <c r="F1571" s="208">
        <v>19.723364731806576</v>
      </c>
      <c r="H1571" s="199"/>
      <c r="I1571" s="125"/>
    </row>
    <row r="1572" spans="1:9">
      <c r="A1572" s="216">
        <v>43531</v>
      </c>
      <c r="B1572" s="194">
        <v>10</v>
      </c>
      <c r="C1572" s="205">
        <v>327</v>
      </c>
      <c r="D1572" s="206">
        <v>13.332050777378299</v>
      </c>
      <c r="E1572" s="207">
        <v>-5</v>
      </c>
      <c r="F1572" s="208">
        <v>18.751005127742744</v>
      </c>
      <c r="H1572" s="199"/>
      <c r="I1572" s="125"/>
    </row>
    <row r="1573" spans="1:9">
      <c r="A1573" s="216">
        <v>43531</v>
      </c>
      <c r="B1573" s="194">
        <v>11</v>
      </c>
      <c r="C1573" s="205">
        <v>342</v>
      </c>
      <c r="D1573" s="206">
        <v>13.479631748799648</v>
      </c>
      <c r="E1573" s="207">
        <v>-5</v>
      </c>
      <c r="F1573" s="208">
        <v>17.778523306347935</v>
      </c>
      <c r="H1573" s="199"/>
      <c r="I1573" s="125"/>
    </row>
    <row r="1574" spans="1:9">
      <c r="A1574" s="216">
        <v>43531</v>
      </c>
      <c r="B1574" s="194">
        <v>12</v>
      </c>
      <c r="C1574" s="205">
        <v>357</v>
      </c>
      <c r="D1574" s="206">
        <v>13.627375160846213</v>
      </c>
      <c r="E1574" s="207">
        <v>-5</v>
      </c>
      <c r="F1574" s="208">
        <v>16.805919783576311</v>
      </c>
      <c r="H1574" s="199"/>
      <c r="I1574" s="125"/>
    </row>
    <row r="1575" spans="1:9">
      <c r="A1575" s="216">
        <v>43531</v>
      </c>
      <c r="B1575" s="194">
        <v>13</v>
      </c>
      <c r="C1575" s="205">
        <v>12</v>
      </c>
      <c r="D1575" s="206">
        <v>13.775290806797784</v>
      </c>
      <c r="E1575" s="207">
        <v>-5</v>
      </c>
      <c r="F1575" s="208">
        <v>15.833195042584052</v>
      </c>
      <c r="H1575" s="199"/>
      <c r="I1575" s="125"/>
    </row>
    <row r="1576" spans="1:9">
      <c r="A1576" s="216">
        <v>43531</v>
      </c>
      <c r="B1576" s="194">
        <v>14</v>
      </c>
      <c r="C1576" s="205">
        <v>27</v>
      </c>
      <c r="D1576" s="206">
        <v>13.92338836371863</v>
      </c>
      <c r="E1576" s="207">
        <v>-5</v>
      </c>
      <c r="F1576" s="208">
        <v>14.860349566420332</v>
      </c>
      <c r="H1576" s="199"/>
      <c r="I1576" s="125"/>
    </row>
    <row r="1577" spans="1:9">
      <c r="A1577" s="216">
        <v>43531</v>
      </c>
      <c r="B1577" s="194">
        <v>15</v>
      </c>
      <c r="C1577" s="205">
        <v>42</v>
      </c>
      <c r="D1577" s="206">
        <v>14.071647468826995</v>
      </c>
      <c r="E1577" s="207">
        <v>-5</v>
      </c>
      <c r="F1577" s="208">
        <v>13.88738388150113</v>
      </c>
      <c r="H1577" s="199"/>
      <c r="I1577" s="125"/>
    </row>
    <row r="1578" spans="1:9">
      <c r="A1578" s="216">
        <v>43531</v>
      </c>
      <c r="B1578" s="194">
        <v>16</v>
      </c>
      <c r="C1578" s="205">
        <v>57</v>
      </c>
      <c r="D1578" s="206">
        <v>14.220077916018283</v>
      </c>
      <c r="E1578" s="207">
        <v>-5</v>
      </c>
      <c r="F1578" s="208">
        <v>12.914298448787154</v>
      </c>
      <c r="H1578" s="199"/>
      <c r="I1578" s="125"/>
    </row>
    <row r="1579" spans="1:9">
      <c r="A1579" s="216">
        <v>43531</v>
      </c>
      <c r="B1579" s="194">
        <v>17</v>
      </c>
      <c r="C1579" s="205">
        <v>72</v>
      </c>
      <c r="D1579" s="206">
        <v>14.368689380781063</v>
      </c>
      <c r="E1579" s="207">
        <v>-5</v>
      </c>
      <c r="F1579" s="208">
        <v>11.941093761777566</v>
      </c>
      <c r="H1579" s="199"/>
      <c r="I1579" s="125"/>
    </row>
    <row r="1580" spans="1:9">
      <c r="A1580" s="216">
        <v>43531</v>
      </c>
      <c r="B1580" s="194">
        <v>18</v>
      </c>
      <c r="C1580" s="205">
        <v>87</v>
      </c>
      <c r="D1580" s="206">
        <v>14.517461540076511</v>
      </c>
      <c r="E1580" s="207">
        <v>-5</v>
      </c>
      <c r="F1580" s="208">
        <v>10.967770335566254</v>
      </c>
      <c r="H1580" s="199"/>
      <c r="I1580" s="125"/>
    </row>
    <row r="1581" spans="1:9">
      <c r="A1581" s="216">
        <v>43531</v>
      </c>
      <c r="B1581" s="194">
        <v>19</v>
      </c>
      <c r="C1581" s="205">
        <v>102</v>
      </c>
      <c r="D1581" s="206">
        <v>14.666404089358025</v>
      </c>
      <c r="E1581" s="207">
        <v>-5</v>
      </c>
      <c r="F1581" s="208">
        <v>9.9943286524182184</v>
      </c>
      <c r="H1581" s="199"/>
      <c r="I1581" s="125"/>
    </row>
    <row r="1582" spans="1:9">
      <c r="A1582" s="216">
        <v>43531</v>
      </c>
      <c r="B1582" s="194">
        <v>20</v>
      </c>
      <c r="C1582" s="205">
        <v>117</v>
      </c>
      <c r="D1582" s="206">
        <v>14.815526802036061</v>
      </c>
      <c r="E1582" s="207">
        <v>-5</v>
      </c>
      <c r="F1582" s="208">
        <v>9.0207691944932655</v>
      </c>
      <c r="H1582" s="199"/>
      <c r="I1582" s="125"/>
    </row>
    <row r="1583" spans="1:9">
      <c r="A1583" s="216">
        <v>43531</v>
      </c>
      <c r="B1583" s="194">
        <v>21</v>
      </c>
      <c r="C1583" s="205">
        <v>132</v>
      </c>
      <c r="D1583" s="206">
        <v>14.964809276832511</v>
      </c>
      <c r="E1583" s="207">
        <v>-5</v>
      </c>
      <c r="F1583" s="208">
        <v>8.0470924763376139</v>
      </c>
      <c r="H1583" s="199"/>
      <c r="I1583" s="125"/>
    </row>
    <row r="1584" spans="1:9">
      <c r="A1584" s="216">
        <v>43531</v>
      </c>
      <c r="B1584" s="194">
        <v>22</v>
      </c>
      <c r="C1584" s="205">
        <v>147</v>
      </c>
      <c r="D1584" s="206">
        <v>15.114261247697982</v>
      </c>
      <c r="E1584" s="207">
        <v>-5</v>
      </c>
      <c r="F1584" s="208">
        <v>7.0732989907603105</v>
      </c>
      <c r="H1584" s="199"/>
      <c r="I1584" s="125"/>
    </row>
    <row r="1585" spans="1:9">
      <c r="A1585" s="216">
        <v>43531</v>
      </c>
      <c r="B1585" s="194">
        <v>23</v>
      </c>
      <c r="C1585" s="205">
        <v>162</v>
      </c>
      <c r="D1585" s="206">
        <v>15.263892508035042</v>
      </c>
      <c r="E1585" s="207">
        <v>-5</v>
      </c>
      <c r="F1585" s="208">
        <v>6.099389197559475</v>
      </c>
      <c r="H1585" s="199"/>
      <c r="I1585" s="125"/>
    </row>
    <row r="1586" spans="1:9">
      <c r="A1586" s="216">
        <v>43532</v>
      </c>
      <c r="B1586" s="194">
        <v>0</v>
      </c>
      <c r="C1586" s="205">
        <v>177</v>
      </c>
      <c r="D1586" s="206">
        <v>15.413682635996224</v>
      </c>
      <c r="E1586" s="207">
        <v>-5</v>
      </c>
      <c r="F1586" s="208">
        <v>5.125363621800112</v>
      </c>
      <c r="H1586" s="199"/>
      <c r="I1586" s="125"/>
    </row>
    <row r="1587" spans="1:9">
      <c r="A1587" s="216">
        <v>43532</v>
      </c>
      <c r="B1587" s="194">
        <v>1</v>
      </c>
      <c r="C1587" s="205">
        <v>192</v>
      </c>
      <c r="D1587" s="206">
        <v>15.563641365740182</v>
      </c>
      <c r="E1587" s="207">
        <v>-5</v>
      </c>
      <c r="F1587" s="208">
        <v>4.1512227447673666</v>
      </c>
      <c r="H1587" s="199"/>
      <c r="I1587" s="125"/>
    </row>
    <row r="1588" spans="1:9">
      <c r="A1588" s="216">
        <v>43532</v>
      </c>
      <c r="B1588" s="194">
        <v>2</v>
      </c>
      <c r="C1588" s="205">
        <v>207</v>
      </c>
      <c r="D1588" s="206">
        <v>15.713778490966206</v>
      </c>
      <c r="E1588" s="207">
        <v>-5</v>
      </c>
      <c r="F1588" s="208">
        <v>3.1769670476400691</v>
      </c>
      <c r="H1588" s="199"/>
      <c r="I1588" s="125"/>
    </row>
    <row r="1589" spans="1:9">
      <c r="A1589" s="216">
        <v>43532</v>
      </c>
      <c r="B1589" s="194">
        <v>3</v>
      </c>
      <c r="C1589" s="205">
        <v>222</v>
      </c>
      <c r="D1589" s="206">
        <v>15.864073588957126</v>
      </c>
      <c r="E1589" s="207">
        <v>-5</v>
      </c>
      <c r="F1589" s="208">
        <v>2.2025970440002496</v>
      </c>
      <c r="H1589" s="199"/>
      <c r="I1589" s="125"/>
    </row>
    <row r="1590" spans="1:9">
      <c r="A1590" s="216">
        <v>43532</v>
      </c>
      <c r="B1590" s="194">
        <v>4</v>
      </c>
      <c r="C1590" s="205">
        <v>237</v>
      </c>
      <c r="D1590" s="206">
        <v>16.014536394026777</v>
      </c>
      <c r="E1590" s="207">
        <v>-5</v>
      </c>
      <c r="F1590" s="208">
        <v>1.2281132147445106</v>
      </c>
      <c r="H1590" s="199"/>
      <c r="I1590" s="125"/>
    </row>
    <row r="1591" spans="1:9">
      <c r="A1591" s="216">
        <v>43532</v>
      </c>
      <c r="B1591" s="194">
        <v>5</v>
      </c>
      <c r="C1591" s="205">
        <v>252</v>
      </c>
      <c r="D1591" s="206">
        <v>16.16517671813483</v>
      </c>
      <c r="E1591" s="207">
        <v>-5</v>
      </c>
      <c r="F1591" s="208">
        <v>0.253516051269429</v>
      </c>
      <c r="H1591" s="199"/>
      <c r="I1591" s="125"/>
    </row>
    <row r="1592" spans="1:9">
      <c r="A1592" s="216">
        <v>43532</v>
      </c>
      <c r="B1592" s="194">
        <v>6</v>
      </c>
      <c r="C1592" s="205">
        <v>267</v>
      </c>
      <c r="D1592" s="206">
        <v>16.315974081245486</v>
      </c>
      <c r="E1592" s="207">
        <v>-4</v>
      </c>
      <c r="F1592" s="208">
        <v>59.278806044965613</v>
      </c>
      <c r="H1592" s="199"/>
      <c r="I1592" s="125"/>
    </row>
    <row r="1593" spans="1:9">
      <c r="A1593" s="216">
        <v>43532</v>
      </c>
      <c r="B1593" s="194">
        <v>7</v>
      </c>
      <c r="C1593" s="205">
        <v>282</v>
      </c>
      <c r="D1593" s="206">
        <v>16.466938275506209</v>
      </c>
      <c r="E1593" s="207">
        <v>-4</v>
      </c>
      <c r="F1593" s="208">
        <v>58.4</v>
      </c>
      <c r="H1593" s="199"/>
      <c r="I1593" s="125"/>
    </row>
    <row r="1594" spans="1:9">
      <c r="A1594" s="216">
        <v>43532</v>
      </c>
      <c r="B1594" s="194">
        <v>8</v>
      </c>
      <c r="C1594" s="205">
        <v>297</v>
      </c>
      <c r="D1594" s="206">
        <v>16.618079113089834</v>
      </c>
      <c r="E1594" s="207">
        <v>-4</v>
      </c>
      <c r="F1594" s="208">
        <v>57.329049457304926</v>
      </c>
      <c r="H1594" s="199"/>
      <c r="I1594" s="125"/>
    </row>
    <row r="1595" spans="1:9">
      <c r="A1595" s="216">
        <v>43532</v>
      </c>
      <c r="B1595" s="194">
        <v>9</v>
      </c>
      <c r="C1595" s="205">
        <v>312</v>
      </c>
      <c r="D1595" s="206">
        <v>16.769376073234525</v>
      </c>
      <c r="E1595" s="207">
        <v>-4</v>
      </c>
      <c r="F1595" s="208">
        <v>56.354003868578566</v>
      </c>
      <c r="H1595" s="199"/>
      <c r="I1595" s="125"/>
    </row>
    <row r="1596" spans="1:9">
      <c r="A1596" s="216">
        <v>43532</v>
      </c>
      <c r="B1596" s="194">
        <v>10</v>
      </c>
      <c r="C1596" s="205">
        <v>327</v>
      </c>
      <c r="D1596" s="206">
        <v>16.920838968790122</v>
      </c>
      <c r="E1596" s="207">
        <v>-4</v>
      </c>
      <c r="F1596" s="208">
        <v>55.378847400544977</v>
      </c>
      <c r="H1596" s="199"/>
      <c r="I1596" s="125"/>
    </row>
    <row r="1597" spans="1:9">
      <c r="A1597" s="216">
        <v>43532</v>
      </c>
      <c r="B1597" s="194">
        <v>11</v>
      </c>
      <c r="C1597" s="205">
        <v>342</v>
      </c>
      <c r="D1597" s="206">
        <v>17.072477591491406</v>
      </c>
      <c r="E1597" s="207">
        <v>-4</v>
      </c>
      <c r="F1597" s="208">
        <v>54.403580532610064</v>
      </c>
      <c r="H1597" s="199"/>
      <c r="I1597" s="125"/>
    </row>
    <row r="1598" spans="1:9">
      <c r="A1598" s="216">
        <v>43532</v>
      </c>
      <c r="B1598" s="194">
        <v>12</v>
      </c>
      <c r="C1598" s="205">
        <v>357</v>
      </c>
      <c r="D1598" s="206">
        <v>17.224271459580223</v>
      </c>
      <c r="E1598" s="207">
        <v>-4</v>
      </c>
      <c r="F1598" s="208">
        <v>53.428203787702024</v>
      </c>
      <c r="H1598" s="199"/>
      <c r="I1598" s="125"/>
    </row>
    <row r="1599" spans="1:9">
      <c r="A1599" s="216">
        <v>43532</v>
      </c>
      <c r="B1599" s="194">
        <v>13</v>
      </c>
      <c r="C1599" s="205">
        <v>12</v>
      </c>
      <c r="D1599" s="206">
        <v>17.376230366330176</v>
      </c>
      <c r="E1599" s="207">
        <v>-4</v>
      </c>
      <c r="F1599" s="208">
        <v>52.452717623181201</v>
      </c>
      <c r="H1599" s="199"/>
      <c r="I1599" s="125"/>
    </row>
    <row r="1600" spans="1:9">
      <c r="A1600" s="216">
        <v>43532</v>
      </c>
      <c r="B1600" s="194">
        <v>14</v>
      </c>
      <c r="C1600" s="205">
        <v>27</v>
      </c>
      <c r="D1600" s="206">
        <v>17.528364103000911</v>
      </c>
      <c r="E1600" s="207">
        <v>-4</v>
      </c>
      <c r="F1600" s="208">
        <v>51.477122528804422</v>
      </c>
      <c r="H1600" s="199"/>
      <c r="I1600" s="125"/>
    </row>
    <row r="1601" spans="1:9">
      <c r="A1601" s="216">
        <v>43532</v>
      </c>
      <c r="B1601" s="194">
        <v>15</v>
      </c>
      <c r="C1601" s="205">
        <v>42</v>
      </c>
      <c r="D1601" s="206">
        <v>17.680652187513033</v>
      </c>
      <c r="E1601" s="207">
        <v>-4</v>
      </c>
      <c r="F1601" s="208">
        <v>50.501419016040515</v>
      </c>
      <c r="H1601" s="199"/>
      <c r="I1601" s="125"/>
    </row>
    <row r="1602" spans="1:9">
      <c r="A1602" s="216">
        <v>43532</v>
      </c>
      <c r="B1602" s="194">
        <v>16</v>
      </c>
      <c r="C1602" s="205">
        <v>57</v>
      </c>
      <c r="D1602" s="206">
        <v>17.833104451713666</v>
      </c>
      <c r="E1602" s="207">
        <v>-4</v>
      </c>
      <c r="F1602" s="208">
        <v>49.525607563346398</v>
      </c>
      <c r="H1602" s="199"/>
      <c r="I1602" s="125"/>
    </row>
    <row r="1603" spans="1:9">
      <c r="A1603" s="216">
        <v>43532</v>
      </c>
      <c r="B1603" s="194">
        <v>17</v>
      </c>
      <c r="C1603" s="205">
        <v>72</v>
      </c>
      <c r="D1603" s="206">
        <v>17.985730569524208</v>
      </c>
      <c r="E1603" s="207">
        <v>-4</v>
      </c>
      <c r="F1603" s="208">
        <v>48.549688649066454</v>
      </c>
      <c r="H1603" s="199"/>
      <c r="I1603" s="125"/>
    </row>
    <row r="1604" spans="1:9">
      <c r="A1604" s="216">
        <v>43532</v>
      </c>
      <c r="B1604" s="194">
        <v>18</v>
      </c>
      <c r="C1604" s="205">
        <v>87</v>
      </c>
      <c r="D1604" s="206">
        <v>18.138510176084139</v>
      </c>
      <c r="E1604" s="207">
        <v>-4</v>
      </c>
      <c r="F1604" s="208">
        <v>47.57366278402003</v>
      </c>
      <c r="H1604" s="199"/>
      <c r="I1604" s="125"/>
    </row>
    <row r="1605" spans="1:9">
      <c r="A1605" s="216">
        <v>43532</v>
      </c>
      <c r="B1605" s="194">
        <v>19</v>
      </c>
      <c r="C1605" s="205">
        <v>102</v>
      </c>
      <c r="D1605" s="206">
        <v>18.291453063631309</v>
      </c>
      <c r="E1605" s="207">
        <v>-4</v>
      </c>
      <c r="F1605" s="208">
        <v>46.597530456954566</v>
      </c>
      <c r="H1605" s="199"/>
      <c r="I1605" s="125"/>
    </row>
    <row r="1606" spans="1:9">
      <c r="A1606" s="216">
        <v>43532</v>
      </c>
      <c r="B1606" s="194">
        <v>20</v>
      </c>
      <c r="C1606" s="205">
        <v>117</v>
      </c>
      <c r="D1606" s="206">
        <v>18.444568905530332</v>
      </c>
      <c r="E1606" s="207">
        <v>-4</v>
      </c>
      <c r="F1606" s="208">
        <v>45.621292123752752</v>
      </c>
      <c r="H1606" s="199"/>
      <c r="I1606" s="125"/>
    </row>
    <row r="1607" spans="1:9">
      <c r="A1607" s="216">
        <v>43532</v>
      </c>
      <c r="B1607" s="194">
        <v>21</v>
      </c>
      <c r="C1607" s="205">
        <v>132</v>
      </c>
      <c r="D1607" s="206">
        <v>18.597837376534017</v>
      </c>
      <c r="E1607" s="207">
        <v>-4</v>
      </c>
      <c r="F1607" s="208">
        <v>44.644948305567581</v>
      </c>
      <c r="H1607" s="199"/>
      <c r="I1607" s="125"/>
    </row>
    <row r="1608" spans="1:9">
      <c r="A1608" s="216">
        <v>43532</v>
      </c>
      <c r="B1608" s="194">
        <v>22</v>
      </c>
      <c r="C1608" s="205">
        <v>147</v>
      </c>
      <c r="D1608" s="206">
        <v>18.751268169734772</v>
      </c>
      <c r="E1608" s="207">
        <v>-4</v>
      </c>
      <c r="F1608" s="208">
        <v>43.668499479550853</v>
      </c>
      <c r="H1608" s="199"/>
      <c r="I1608" s="125"/>
    </row>
    <row r="1609" spans="1:9">
      <c r="A1609" s="216">
        <v>43532</v>
      </c>
      <c r="B1609" s="194">
        <v>23</v>
      </c>
      <c r="C1609" s="205">
        <v>162</v>
      </c>
      <c r="D1609" s="206">
        <v>18.90487105700231</v>
      </c>
      <c r="E1609" s="207">
        <v>-4</v>
      </c>
      <c r="F1609" s="208">
        <v>42.691946122802108</v>
      </c>
      <c r="H1609" s="199"/>
      <c r="I1609" s="125"/>
    </row>
    <row r="1610" spans="1:9">
      <c r="A1610" s="216">
        <v>43533</v>
      </c>
      <c r="B1610" s="194">
        <v>0</v>
      </c>
      <c r="C1610" s="205">
        <v>177</v>
      </c>
      <c r="D1610" s="206">
        <v>19.058625613658364</v>
      </c>
      <c r="E1610" s="207">
        <v>-4</v>
      </c>
      <c r="F1610" s="208">
        <v>41.715288744835007</v>
      </c>
      <c r="H1610" s="199"/>
      <c r="I1610" s="125"/>
    </row>
    <row r="1611" spans="1:9">
      <c r="A1611" s="216">
        <v>43533</v>
      </c>
      <c r="B1611" s="194">
        <v>1</v>
      </c>
      <c r="C1611" s="205">
        <v>192</v>
      </c>
      <c r="D1611" s="206">
        <v>19.212541631224553</v>
      </c>
      <c r="E1611" s="207">
        <v>-4</v>
      </c>
      <c r="F1611" s="208">
        <v>40.738527822277675</v>
      </c>
      <c r="H1611" s="199"/>
      <c r="I1611" s="125"/>
    </row>
    <row r="1612" spans="1:9">
      <c r="A1612" s="216">
        <v>43533</v>
      </c>
      <c r="B1612" s="194">
        <v>2</v>
      </c>
      <c r="C1612" s="205">
        <v>207</v>
      </c>
      <c r="D1612" s="206">
        <v>19.366628842082605</v>
      </c>
      <c r="E1612" s="207">
        <v>-4</v>
      </c>
      <c r="F1612" s="208">
        <v>39.761663831474564</v>
      </c>
      <c r="H1612" s="199"/>
      <c r="I1612" s="125"/>
    </row>
    <row r="1613" spans="1:9">
      <c r="A1613" s="216">
        <v>43533</v>
      </c>
      <c r="B1613" s="194">
        <v>3</v>
      </c>
      <c r="C1613" s="205">
        <v>222</v>
      </c>
      <c r="D1613" s="206">
        <v>19.52086684006872</v>
      </c>
      <c r="E1613" s="207">
        <v>-4</v>
      </c>
      <c r="F1613" s="208">
        <v>38.784697292159422</v>
      </c>
      <c r="H1613" s="199"/>
      <c r="I1613" s="125"/>
    </row>
    <row r="1614" spans="1:9">
      <c r="A1614" s="216">
        <v>43533</v>
      </c>
      <c r="B1614" s="194">
        <v>4</v>
      </c>
      <c r="C1614" s="205">
        <v>237</v>
      </c>
      <c r="D1614" s="206">
        <v>19.675265358282559</v>
      </c>
      <c r="E1614" s="207">
        <v>-4</v>
      </c>
      <c r="F1614" s="208">
        <v>37.80762865847079</v>
      </c>
      <c r="H1614" s="199"/>
      <c r="I1614" s="125"/>
    </row>
    <row r="1615" spans="1:9">
      <c r="A1615" s="216">
        <v>43533</v>
      </c>
      <c r="B1615" s="194">
        <v>5</v>
      </c>
      <c r="C1615" s="205">
        <v>252</v>
      </c>
      <c r="D1615" s="206">
        <v>19.829834186697326</v>
      </c>
      <c r="E1615" s="207">
        <v>-4</v>
      </c>
      <c r="F1615" s="208">
        <v>36.830458416990588</v>
      </c>
      <c r="H1615" s="199"/>
      <c r="I1615" s="125"/>
    </row>
    <row r="1616" spans="1:9">
      <c r="A1616" s="216">
        <v>43533</v>
      </c>
      <c r="B1616" s="194">
        <v>6</v>
      </c>
      <c r="C1616" s="205">
        <v>267</v>
      </c>
      <c r="D1616" s="206">
        <v>19.984552900232302</v>
      </c>
      <c r="E1616" s="207">
        <v>-4</v>
      </c>
      <c r="F1616" s="208">
        <v>35.853187075885074</v>
      </c>
      <c r="H1616" s="199"/>
      <c r="I1616" s="125"/>
    </row>
    <row r="1617" spans="1:9">
      <c r="A1617" s="216">
        <v>43533</v>
      </c>
      <c r="B1617" s="194">
        <v>7</v>
      </c>
      <c r="C1617" s="205">
        <v>282</v>
      </c>
      <c r="D1617" s="206">
        <v>20.139431230309128</v>
      </c>
      <c r="E1617" s="207">
        <v>-4</v>
      </c>
      <c r="F1617" s="208">
        <v>35</v>
      </c>
      <c r="H1617" s="199"/>
      <c r="I1617" s="125"/>
    </row>
    <row r="1618" spans="1:9">
      <c r="A1618" s="216">
        <v>43533</v>
      </c>
      <c r="B1618" s="194">
        <v>8</v>
      </c>
      <c r="C1618" s="205">
        <v>297</v>
      </c>
      <c r="D1618" s="206">
        <v>20.294478967427949</v>
      </c>
      <c r="E1618" s="207">
        <v>-4</v>
      </c>
      <c r="F1618" s="208">
        <v>33.898342995535828</v>
      </c>
      <c r="H1618" s="199"/>
      <c r="I1618" s="125"/>
    </row>
    <row r="1619" spans="1:9">
      <c r="A1619" s="216">
        <v>43533</v>
      </c>
      <c r="B1619" s="194">
        <v>9</v>
      </c>
      <c r="C1619" s="205">
        <v>312</v>
      </c>
      <c r="D1619" s="206">
        <v>20.449675686023738</v>
      </c>
      <c r="E1619" s="207">
        <v>-4</v>
      </c>
      <c r="F1619" s="208">
        <v>32.920771238706976</v>
      </c>
      <c r="H1619" s="199"/>
      <c r="I1619" s="125"/>
    </row>
    <row r="1620" spans="1:9">
      <c r="A1620" s="216">
        <v>43533</v>
      </c>
      <c r="B1620" s="194">
        <v>10</v>
      </c>
      <c r="C1620" s="205">
        <v>327</v>
      </c>
      <c r="D1620" s="206">
        <v>20.605031116703003</v>
      </c>
      <c r="E1620" s="207">
        <v>-4</v>
      </c>
      <c r="F1620" s="208">
        <v>31.943100325368992</v>
      </c>
      <c r="H1620" s="199"/>
      <c r="I1620" s="125"/>
    </row>
    <row r="1621" spans="1:9">
      <c r="A1621" s="216">
        <v>43533</v>
      </c>
      <c r="B1621" s="194">
        <v>11</v>
      </c>
      <c r="C1621" s="205">
        <v>342</v>
      </c>
      <c r="D1621" s="206">
        <v>20.760555088730825</v>
      </c>
      <c r="E1621" s="207">
        <v>-4</v>
      </c>
      <c r="F1621" s="208">
        <v>30.965330707914873</v>
      </c>
      <c r="H1621" s="199"/>
      <c r="I1621" s="125"/>
    </row>
    <row r="1622" spans="1:9">
      <c r="A1622" s="216">
        <v>43533</v>
      </c>
      <c r="B1622" s="194">
        <v>12</v>
      </c>
      <c r="C1622" s="205">
        <v>357</v>
      </c>
      <c r="D1622" s="206">
        <v>20.916227077696021</v>
      </c>
      <c r="E1622" s="207">
        <v>-4</v>
      </c>
      <c r="F1622" s="208">
        <v>29.987462904079063</v>
      </c>
      <c r="H1622" s="199"/>
      <c r="I1622" s="125"/>
    </row>
    <row r="1623" spans="1:9">
      <c r="A1623" s="216">
        <v>43533</v>
      </c>
      <c r="B1623" s="194">
        <v>13</v>
      </c>
      <c r="C1623" s="205">
        <v>12</v>
      </c>
      <c r="D1623" s="206">
        <v>21.072056893196098</v>
      </c>
      <c r="E1623" s="207">
        <v>-4</v>
      </c>
      <c r="F1623" s="208">
        <v>29.009497387528267</v>
      </c>
      <c r="H1623" s="199"/>
      <c r="I1623" s="125"/>
    </row>
    <row r="1624" spans="1:9">
      <c r="A1624" s="216">
        <v>43533</v>
      </c>
      <c r="B1624" s="194">
        <v>14</v>
      </c>
      <c r="C1624" s="205">
        <v>27</v>
      </c>
      <c r="D1624" s="206">
        <v>21.228054323613108</v>
      </c>
      <c r="E1624" s="207">
        <v>-4</v>
      </c>
      <c r="F1624" s="208">
        <v>28.031434631885652</v>
      </c>
      <c r="H1624" s="199"/>
      <c r="I1624" s="125"/>
    </row>
    <row r="1625" spans="1:9">
      <c r="A1625" s="216">
        <v>43533</v>
      </c>
      <c r="B1625" s="194">
        <v>15</v>
      </c>
      <c r="C1625" s="205">
        <v>42</v>
      </c>
      <c r="D1625" s="206">
        <v>21.384198884073413</v>
      </c>
      <c r="E1625" s="207">
        <v>-4</v>
      </c>
      <c r="F1625" s="208">
        <v>27.053275143117688</v>
      </c>
      <c r="H1625" s="199"/>
      <c r="I1625" s="125"/>
    </row>
    <row r="1626" spans="1:9">
      <c r="A1626" s="216">
        <v>43533</v>
      </c>
      <c r="B1626" s="194">
        <v>16</v>
      </c>
      <c r="C1626" s="205">
        <v>57</v>
      </c>
      <c r="D1626" s="206">
        <v>21.540500363531407</v>
      </c>
      <c r="E1626" s="207">
        <v>-4</v>
      </c>
      <c r="F1626" s="208">
        <v>26.075019394215833</v>
      </c>
      <c r="H1626" s="199"/>
      <c r="I1626" s="125"/>
    </row>
    <row r="1627" spans="1:9">
      <c r="A1627" s="216">
        <v>43533</v>
      </c>
      <c r="B1627" s="194">
        <v>17</v>
      </c>
      <c r="C1627" s="205">
        <v>72</v>
      </c>
      <c r="D1627" s="206">
        <v>21.696968550479028</v>
      </c>
      <c r="E1627" s="207">
        <v>-4</v>
      </c>
      <c r="F1627" s="208">
        <v>25.096667868910902</v>
      </c>
      <c r="H1627" s="199"/>
      <c r="I1627" s="125"/>
    </row>
    <row r="1628" spans="1:9">
      <c r="A1628" s="216">
        <v>43533</v>
      </c>
      <c r="B1628" s="194">
        <v>18</v>
      </c>
      <c r="C1628" s="205">
        <v>87</v>
      </c>
      <c r="D1628" s="206">
        <v>21.853582958759716</v>
      </c>
      <c r="E1628" s="207">
        <v>-4</v>
      </c>
      <c r="F1628" s="208">
        <v>24.118221050575865</v>
      </c>
      <c r="H1628" s="199"/>
      <c r="I1628" s="125"/>
    </row>
    <row r="1629" spans="1:9">
      <c r="A1629" s="216">
        <v>43533</v>
      </c>
      <c r="B1629" s="194">
        <v>19</v>
      </c>
      <c r="C1629" s="205">
        <v>102</v>
      </c>
      <c r="D1629" s="206">
        <v>22.010353377019953</v>
      </c>
      <c r="E1629" s="207">
        <v>-4</v>
      </c>
      <c r="F1629" s="208">
        <v>23.139679422431598</v>
      </c>
      <c r="H1629" s="199"/>
      <c r="I1629" s="125"/>
    </row>
    <row r="1630" spans="1:9">
      <c r="A1630" s="216">
        <v>43533</v>
      </c>
      <c r="B1630" s="194">
        <v>20</v>
      </c>
      <c r="C1630" s="205">
        <v>117</v>
      </c>
      <c r="D1630" s="206">
        <v>22.16728959304163</v>
      </c>
      <c r="E1630" s="207">
        <v>-4</v>
      </c>
      <c r="F1630" s="208">
        <v>22.161043456323437</v>
      </c>
      <c r="H1630" s="199"/>
      <c r="I1630" s="125"/>
    </row>
    <row r="1631" spans="1:9">
      <c r="A1631" s="216">
        <v>43533</v>
      </c>
      <c r="B1631" s="194">
        <v>21</v>
      </c>
      <c r="C1631" s="205">
        <v>132</v>
      </c>
      <c r="D1631" s="206">
        <v>22.324371120588467</v>
      </c>
      <c r="E1631" s="207">
        <v>-4</v>
      </c>
      <c r="F1631" s="208">
        <v>21.182313656914467</v>
      </c>
      <c r="H1631" s="199"/>
      <c r="I1631" s="125"/>
    </row>
    <row r="1632" spans="1:9">
      <c r="A1632" s="216">
        <v>43533</v>
      </c>
      <c r="B1632" s="194">
        <v>22</v>
      </c>
      <c r="C1632" s="205">
        <v>147</v>
      </c>
      <c r="D1632" s="206">
        <v>22.481607786657491</v>
      </c>
      <c r="E1632" s="207">
        <v>-4</v>
      </c>
      <c r="F1632" s="208">
        <v>20.203490495537793</v>
      </c>
      <c r="H1632" s="199"/>
      <c r="I1632" s="125"/>
    </row>
    <row r="1633" spans="1:9">
      <c r="A1633" s="216">
        <v>43533</v>
      </c>
      <c r="B1633" s="194">
        <v>23</v>
      </c>
      <c r="C1633" s="205">
        <v>162</v>
      </c>
      <c r="D1633" s="206">
        <v>22.639009259912655</v>
      </c>
      <c r="E1633" s="207">
        <v>-4</v>
      </c>
      <c r="F1633" s="208">
        <v>19.224574443428253</v>
      </c>
      <c r="H1633" s="199"/>
      <c r="I1633" s="125"/>
    </row>
    <row r="1634" spans="1:9">
      <c r="A1634" s="216">
        <v>43534</v>
      </c>
      <c r="B1634" s="194">
        <v>0</v>
      </c>
      <c r="C1634" s="205">
        <v>177</v>
      </c>
      <c r="D1634" s="206">
        <v>22.796555211534155</v>
      </c>
      <c r="E1634" s="207">
        <v>-4</v>
      </c>
      <c r="F1634" s="208">
        <v>18.245566015212695</v>
      </c>
      <c r="H1634" s="199"/>
      <c r="I1634" s="125"/>
    </row>
    <row r="1635" spans="1:9">
      <c r="A1635" s="216">
        <v>43534</v>
      </c>
      <c r="B1635" s="194">
        <v>1</v>
      </c>
      <c r="C1635" s="205">
        <v>192</v>
      </c>
      <c r="D1635" s="206">
        <v>22.954255329756847</v>
      </c>
      <c r="E1635" s="207">
        <v>-4</v>
      </c>
      <c r="F1635" s="208">
        <v>17.266465659673518</v>
      </c>
      <c r="H1635" s="199"/>
      <c r="I1635" s="125"/>
    </row>
    <row r="1636" spans="1:9">
      <c r="A1636" s="216">
        <v>43534</v>
      </c>
      <c r="B1636" s="194">
        <v>2</v>
      </c>
      <c r="C1636" s="205">
        <v>207</v>
      </c>
      <c r="D1636" s="206">
        <v>23.112119381600564</v>
      </c>
      <c r="E1636" s="207">
        <v>-4</v>
      </c>
      <c r="F1636" s="208">
        <v>16.2872738580778</v>
      </c>
      <c r="H1636" s="199"/>
      <c r="I1636" s="125"/>
    </row>
    <row r="1637" spans="1:9">
      <c r="A1637" s="216">
        <v>43534</v>
      </c>
      <c r="B1637" s="194">
        <v>3</v>
      </c>
      <c r="C1637" s="205">
        <v>222</v>
      </c>
      <c r="D1637" s="206">
        <v>23.270126938691647</v>
      </c>
      <c r="E1637" s="207">
        <v>-4</v>
      </c>
      <c r="F1637" s="208">
        <v>15.307991113429793</v>
      </c>
      <c r="H1637" s="199"/>
      <c r="I1637" s="125"/>
    </row>
    <row r="1638" spans="1:9">
      <c r="A1638" s="216">
        <v>43534</v>
      </c>
      <c r="B1638" s="194">
        <v>4</v>
      </c>
      <c r="C1638" s="205">
        <v>237</v>
      </c>
      <c r="D1638" s="206">
        <v>23.428287786934447</v>
      </c>
      <c r="E1638" s="207">
        <v>-4</v>
      </c>
      <c r="F1638" s="208">
        <v>14.328617895396256</v>
      </c>
      <c r="H1638" s="199"/>
      <c r="I1638" s="125"/>
    </row>
    <row r="1639" spans="1:9">
      <c r="A1639" s="216">
        <v>43534</v>
      </c>
      <c r="B1639" s="194">
        <v>5</v>
      </c>
      <c r="C1639" s="205">
        <v>252</v>
      </c>
      <c r="D1639" s="206">
        <v>23.586611653163345</v>
      </c>
      <c r="E1639" s="207">
        <v>-4</v>
      </c>
      <c r="F1639" s="208">
        <v>13.349154673660841</v>
      </c>
      <c r="H1639" s="199"/>
      <c r="I1639" s="125"/>
    </row>
    <row r="1640" spans="1:9">
      <c r="A1640" s="216">
        <v>43534</v>
      </c>
      <c r="B1640" s="194">
        <v>6</v>
      </c>
      <c r="C1640" s="205">
        <v>267</v>
      </c>
      <c r="D1640" s="206">
        <v>23.745078108513553</v>
      </c>
      <c r="E1640" s="207">
        <v>-4</v>
      </c>
      <c r="F1640" s="208">
        <v>12.369601950216662</v>
      </c>
      <c r="H1640" s="199"/>
      <c r="I1640" s="125"/>
    </row>
    <row r="1641" spans="1:9">
      <c r="A1641" s="216">
        <v>43534</v>
      </c>
      <c r="B1641" s="194">
        <v>7</v>
      </c>
      <c r="C1641" s="205">
        <v>282</v>
      </c>
      <c r="D1641" s="206">
        <v>23.903696937931045</v>
      </c>
      <c r="E1641" s="207">
        <v>-4</v>
      </c>
      <c r="F1641" s="208">
        <v>11.5</v>
      </c>
      <c r="H1641" s="199"/>
      <c r="I1641" s="125"/>
    </row>
    <row r="1642" spans="1:9">
      <c r="A1642" s="216">
        <v>43534</v>
      </c>
      <c r="B1642" s="194">
        <v>8</v>
      </c>
      <c r="C1642" s="205">
        <v>297</v>
      </c>
      <c r="D1642" s="206">
        <v>24.062477868001224</v>
      </c>
      <c r="E1642" s="207">
        <v>-4</v>
      </c>
      <c r="F1642" s="208">
        <v>10.410229884878799</v>
      </c>
      <c r="H1642" s="199"/>
      <c r="I1642" s="125"/>
    </row>
    <row r="1643" spans="1:9">
      <c r="A1643" s="216">
        <v>43534</v>
      </c>
      <c r="B1643" s="194">
        <v>9</v>
      </c>
      <c r="C1643" s="205">
        <v>312</v>
      </c>
      <c r="D1643" s="206">
        <v>24.221400487749634</v>
      </c>
      <c r="E1643" s="207">
        <v>-4</v>
      </c>
      <c r="F1643" s="208">
        <v>9.4304115019943602</v>
      </c>
      <c r="H1643" s="199"/>
      <c r="I1643" s="125"/>
    </row>
    <row r="1644" spans="1:9">
      <c r="A1644" s="216">
        <v>43534</v>
      </c>
      <c r="B1644" s="194">
        <v>10</v>
      </c>
      <c r="C1644" s="205">
        <v>327</v>
      </c>
      <c r="D1644" s="206">
        <v>24.380474523499061</v>
      </c>
      <c r="E1644" s="207">
        <v>-4</v>
      </c>
      <c r="F1644" s="208">
        <v>8.4505055245028871</v>
      </c>
      <c r="H1644" s="199"/>
      <c r="I1644" s="125"/>
    </row>
    <row r="1645" spans="1:9">
      <c r="A1645" s="216">
        <v>43534</v>
      </c>
      <c r="B1645" s="194">
        <v>11</v>
      </c>
      <c r="C1645" s="205">
        <v>342</v>
      </c>
      <c r="D1645" s="206">
        <v>24.539709759102379</v>
      </c>
      <c r="E1645" s="207">
        <v>-4</v>
      </c>
      <c r="F1645" s="208">
        <v>7.4705124202068163</v>
      </c>
      <c r="H1645" s="199"/>
      <c r="I1645" s="125"/>
    </row>
    <row r="1646" spans="1:9">
      <c r="A1646" s="216">
        <v>43534</v>
      </c>
      <c r="B1646" s="194">
        <v>12</v>
      </c>
      <c r="C1646" s="205">
        <v>357</v>
      </c>
      <c r="D1646" s="206">
        <v>24.69908576384455</v>
      </c>
      <c r="E1646" s="207">
        <v>-4</v>
      </c>
      <c r="F1646" s="208">
        <v>6.4904326895115716</v>
      </c>
      <c r="H1646" s="199"/>
      <c r="I1646" s="125"/>
    </row>
    <row r="1647" spans="1:9">
      <c r="A1647" s="216">
        <v>43534</v>
      </c>
      <c r="B1647" s="194">
        <v>13</v>
      </c>
      <c r="C1647" s="205">
        <v>12</v>
      </c>
      <c r="D1647" s="206">
        <v>24.858612301816976</v>
      </c>
      <c r="E1647" s="207">
        <v>-4</v>
      </c>
      <c r="F1647" s="208">
        <v>5.5102667997312338</v>
      </c>
      <c r="H1647" s="199"/>
      <c r="I1647" s="125"/>
    </row>
    <row r="1648" spans="1:9">
      <c r="A1648" s="216">
        <v>43534</v>
      </c>
      <c r="B1648" s="194">
        <v>14</v>
      </c>
      <c r="C1648" s="205">
        <v>27</v>
      </c>
      <c r="D1648" s="206">
        <v>25.018299058128051</v>
      </c>
      <c r="E1648" s="207">
        <v>-4</v>
      </c>
      <c r="F1648" s="208">
        <v>4.5300152287030393</v>
      </c>
      <c r="H1648" s="199"/>
      <c r="I1648" s="125"/>
    </row>
    <row r="1649" spans="1:9">
      <c r="A1649" s="216">
        <v>43534</v>
      </c>
      <c r="B1649" s="194">
        <v>15</v>
      </c>
      <c r="C1649" s="205">
        <v>42</v>
      </c>
      <c r="D1649" s="206">
        <v>25.178125698912197</v>
      </c>
      <c r="E1649" s="207">
        <v>-4</v>
      </c>
      <c r="F1649" s="208">
        <v>3.5496784540905502</v>
      </c>
      <c r="H1649" s="199"/>
      <c r="I1649" s="125"/>
    </row>
    <row r="1650" spans="1:9">
      <c r="A1650" s="216">
        <v>43534</v>
      </c>
      <c r="B1650" s="194">
        <v>16</v>
      </c>
      <c r="C1650" s="205">
        <v>57</v>
      </c>
      <c r="D1650" s="206">
        <v>25.338101890004054</v>
      </c>
      <c r="E1650" s="207">
        <v>-4</v>
      </c>
      <c r="F1650" s="208">
        <v>2.5692569532368914</v>
      </c>
      <c r="H1650" s="199"/>
      <c r="I1650" s="125"/>
    </row>
    <row r="1651" spans="1:9">
      <c r="A1651" s="216">
        <v>43534</v>
      </c>
      <c r="B1651" s="194">
        <v>17</v>
      </c>
      <c r="C1651" s="205">
        <v>72</v>
      </c>
      <c r="D1651" s="206">
        <v>25.498237412887192</v>
      </c>
      <c r="E1651" s="207">
        <v>-4</v>
      </c>
      <c r="F1651" s="208">
        <v>1.5887511921799913</v>
      </c>
      <c r="H1651" s="199"/>
      <c r="I1651" s="125"/>
    </row>
    <row r="1652" spans="1:9">
      <c r="A1652" s="216">
        <v>43534</v>
      </c>
      <c r="B1652" s="194">
        <v>18</v>
      </c>
      <c r="C1652" s="205">
        <v>87</v>
      </c>
      <c r="D1652" s="206">
        <v>25.658511874947294</v>
      </c>
      <c r="E1652" s="207">
        <v>-4</v>
      </c>
      <c r="F1652" s="208">
        <v>0.60816166961378926</v>
      </c>
      <c r="H1652" s="199"/>
      <c r="I1652" s="125"/>
    </row>
    <row r="1653" spans="1:9">
      <c r="A1653" s="216">
        <v>43534</v>
      </c>
      <c r="B1653" s="194">
        <v>19</v>
      </c>
      <c r="C1653" s="205">
        <v>102</v>
      </c>
      <c r="D1653" s="206">
        <v>25.818934998684711</v>
      </c>
      <c r="E1653" s="207">
        <v>-3</v>
      </c>
      <c r="F1653" s="208">
        <v>59.627488850934142</v>
      </c>
      <c r="H1653" s="199"/>
      <c r="I1653" s="125"/>
    </row>
    <row r="1654" spans="1:9">
      <c r="A1654" s="216">
        <v>43534</v>
      </c>
      <c r="B1654" s="194">
        <v>20</v>
      </c>
      <c r="C1654" s="205">
        <v>117</v>
      </c>
      <c r="D1654" s="206">
        <v>25.979516526712132</v>
      </c>
      <c r="E1654" s="207">
        <v>-3</v>
      </c>
      <c r="F1654" s="208">
        <v>58.646733201398746</v>
      </c>
      <c r="H1654" s="199"/>
      <c r="I1654" s="125"/>
    </row>
    <row r="1655" spans="1:9">
      <c r="A1655" s="216">
        <v>43534</v>
      </c>
      <c r="B1655" s="194">
        <v>21</v>
      </c>
      <c r="C1655" s="205">
        <v>132</v>
      </c>
      <c r="D1655" s="206">
        <v>26.14023602489965</v>
      </c>
      <c r="E1655" s="207">
        <v>-3</v>
      </c>
      <c r="F1655" s="208">
        <v>57.665895229715211</v>
      </c>
      <c r="H1655" s="199"/>
      <c r="I1655" s="125"/>
    </row>
    <row r="1656" spans="1:9">
      <c r="A1656" s="216">
        <v>43534</v>
      </c>
      <c r="B1656" s="194">
        <v>22</v>
      </c>
      <c r="C1656" s="205">
        <v>147</v>
      </c>
      <c r="D1656" s="206">
        <v>26.301103274051911</v>
      </c>
      <c r="E1656" s="207">
        <v>-3</v>
      </c>
      <c r="F1656" s="208">
        <v>56.684975378451384</v>
      </c>
      <c r="H1656" s="199"/>
      <c r="I1656" s="125"/>
    </row>
    <row r="1657" spans="1:9">
      <c r="A1657" s="216">
        <v>43534</v>
      </c>
      <c r="B1657" s="194">
        <v>23</v>
      </c>
      <c r="C1657" s="205">
        <v>162</v>
      </c>
      <c r="D1657" s="206">
        <v>26.462127996421145</v>
      </c>
      <c r="E1657" s="207">
        <v>-3</v>
      </c>
      <c r="F1657" s="208">
        <v>55.703974122930546</v>
      </c>
      <c r="H1657" s="199"/>
      <c r="I1657" s="125"/>
    </row>
    <row r="1658" spans="1:9">
      <c r="A1658" s="216">
        <v>43535</v>
      </c>
      <c r="B1658" s="194">
        <v>0</v>
      </c>
      <c r="C1658" s="205">
        <v>177</v>
      </c>
      <c r="D1658" s="206">
        <v>26.623289756324766</v>
      </c>
      <c r="E1658" s="207">
        <v>-3</v>
      </c>
      <c r="F1658" s="208">
        <v>54.722891959907912</v>
      </c>
      <c r="H1658" s="199"/>
      <c r="I1658" s="125"/>
    </row>
    <row r="1659" spans="1:9">
      <c r="A1659" s="216">
        <v>43535</v>
      </c>
      <c r="B1659" s="194">
        <v>1</v>
      </c>
      <c r="C1659" s="205">
        <v>192</v>
      </c>
      <c r="D1659" s="206">
        <v>26.784598314844743</v>
      </c>
      <c r="E1659" s="207">
        <v>-3</v>
      </c>
      <c r="F1659" s="208">
        <v>53.741729353044789</v>
      </c>
      <c r="H1659" s="199"/>
      <c r="I1659" s="125"/>
    </row>
    <row r="1660" spans="1:9">
      <c r="A1660" s="216">
        <v>43535</v>
      </c>
      <c r="B1660" s="194">
        <v>2</v>
      </c>
      <c r="C1660" s="205">
        <v>207</v>
      </c>
      <c r="D1660" s="206">
        <v>26.946063450636188</v>
      </c>
      <c r="E1660" s="207">
        <v>-3</v>
      </c>
      <c r="F1660" s="208">
        <v>52.760486765701771</v>
      </c>
      <c r="H1660" s="199"/>
      <c r="I1660" s="125"/>
    </row>
    <row r="1661" spans="1:9">
      <c r="A1661" s="216">
        <v>43535</v>
      </c>
      <c r="B1661" s="194">
        <v>3</v>
      </c>
      <c r="C1661" s="205">
        <v>222</v>
      </c>
      <c r="D1661" s="206">
        <v>27.107664708640868</v>
      </c>
      <c r="E1661" s="207">
        <v>-3</v>
      </c>
      <c r="F1661" s="208">
        <v>51.779164693806827</v>
      </c>
      <c r="H1661" s="199"/>
      <c r="I1661" s="125"/>
    </row>
    <row r="1662" spans="1:9">
      <c r="A1662" s="216">
        <v>43535</v>
      </c>
      <c r="B1662" s="194">
        <v>4</v>
      </c>
      <c r="C1662" s="205">
        <v>237</v>
      </c>
      <c r="D1662" s="206">
        <v>27.269411788641946</v>
      </c>
      <c r="E1662" s="207">
        <v>-3</v>
      </c>
      <c r="F1662" s="208">
        <v>50.797763610940038</v>
      </c>
      <c r="H1662" s="199"/>
      <c r="I1662" s="125"/>
    </row>
    <row r="1663" spans="1:9">
      <c r="A1663" s="216">
        <v>43535</v>
      </c>
      <c r="B1663" s="194">
        <v>5</v>
      </c>
      <c r="C1663" s="205">
        <v>252</v>
      </c>
      <c r="D1663" s="206">
        <v>27.431314508494324</v>
      </c>
      <c r="E1663" s="207">
        <v>-3</v>
      </c>
      <c r="F1663" s="208">
        <v>49.816283957640124</v>
      </c>
      <c r="H1663" s="199"/>
      <c r="I1663" s="125"/>
    </row>
    <row r="1664" spans="1:9">
      <c r="A1664" s="216">
        <v>43535</v>
      </c>
      <c r="B1664" s="194">
        <v>6</v>
      </c>
      <c r="C1664" s="205">
        <v>267</v>
      </c>
      <c r="D1664" s="206">
        <v>27.593352371961828</v>
      </c>
      <c r="E1664" s="207">
        <v>-3</v>
      </c>
      <c r="F1664" s="208">
        <v>48.834726239855044</v>
      </c>
      <c r="H1664" s="199"/>
      <c r="I1664" s="125"/>
    </row>
    <row r="1665" spans="1:9">
      <c r="A1665" s="216">
        <v>43535</v>
      </c>
      <c r="B1665" s="194">
        <v>7</v>
      </c>
      <c r="C1665" s="205">
        <v>282</v>
      </c>
      <c r="D1665" s="206">
        <v>27.755535176205512</v>
      </c>
      <c r="E1665" s="207">
        <v>-3</v>
      </c>
      <c r="F1665" s="208">
        <v>47.9</v>
      </c>
      <c r="H1665" s="199"/>
      <c r="I1665" s="125"/>
    </row>
    <row r="1666" spans="1:9">
      <c r="A1666" s="216">
        <v>43535</v>
      </c>
      <c r="B1666" s="194">
        <v>8</v>
      </c>
      <c r="C1666" s="205">
        <v>297</v>
      </c>
      <c r="D1666" s="206">
        <v>27.917872639993675</v>
      </c>
      <c r="E1666" s="207">
        <v>-3</v>
      </c>
      <c r="F1666" s="208">
        <v>46.871378457425322</v>
      </c>
      <c r="H1666" s="199"/>
      <c r="I1666" s="125"/>
    </row>
    <row r="1667" spans="1:9">
      <c r="A1667" s="216">
        <v>43535</v>
      </c>
      <c r="B1667" s="194">
        <v>9</v>
      </c>
      <c r="C1667" s="205">
        <v>312</v>
      </c>
      <c r="D1667" s="206">
        <v>28.080344323972213</v>
      </c>
      <c r="E1667" s="207">
        <v>-3</v>
      </c>
      <c r="F1667" s="208">
        <v>45.889589348259619</v>
      </c>
      <c r="H1667" s="199"/>
      <c r="I1667" s="125"/>
    </row>
    <row r="1668" spans="1:9">
      <c r="A1668" s="216">
        <v>43535</v>
      </c>
      <c r="B1668" s="194">
        <v>10</v>
      </c>
      <c r="C1668" s="205">
        <v>327</v>
      </c>
      <c r="D1668" s="206">
        <v>28.242960005254645</v>
      </c>
      <c r="E1668" s="207">
        <v>-3</v>
      </c>
      <c r="F1668" s="208">
        <v>44.907724052586289</v>
      </c>
      <c r="H1668" s="199"/>
      <c r="I1668" s="125"/>
    </row>
    <row r="1669" spans="1:9">
      <c r="A1669" s="216">
        <v>43535</v>
      </c>
      <c r="B1669" s="194">
        <v>11</v>
      </c>
      <c r="C1669" s="205">
        <v>342</v>
      </c>
      <c r="D1669" s="206">
        <v>28.405729400017208</v>
      </c>
      <c r="E1669" s="207">
        <v>-3</v>
      </c>
      <c r="F1669" s="208">
        <v>43.925783030931584</v>
      </c>
      <c r="H1669" s="199"/>
      <c r="I1669" s="125"/>
    </row>
    <row r="1670" spans="1:9">
      <c r="A1670" s="216">
        <v>43535</v>
      </c>
      <c r="B1670" s="194">
        <v>12</v>
      </c>
      <c r="C1670" s="205">
        <v>357</v>
      </c>
      <c r="D1670" s="206">
        <v>28.568632069001296</v>
      </c>
      <c r="E1670" s="207">
        <v>-3</v>
      </c>
      <c r="F1670" s="208">
        <v>42.943766787311972</v>
      </c>
      <c r="H1670" s="199"/>
      <c r="I1670" s="125"/>
    </row>
    <row r="1671" spans="1:9">
      <c r="A1671" s="216">
        <v>43535</v>
      </c>
      <c r="B1671" s="194">
        <v>13</v>
      </c>
      <c r="C1671" s="205">
        <v>12</v>
      </c>
      <c r="D1671" s="206">
        <v>28.731677787389387</v>
      </c>
      <c r="E1671" s="207">
        <v>-3</v>
      </c>
      <c r="F1671" s="208">
        <v>41.961675759552335</v>
      </c>
      <c r="H1671" s="199"/>
      <c r="I1671" s="125"/>
    </row>
    <row r="1672" spans="1:9">
      <c r="A1672" s="216">
        <v>43535</v>
      </c>
      <c r="B1672" s="194">
        <v>14</v>
      </c>
      <c r="C1672" s="205">
        <v>27</v>
      </c>
      <c r="D1672" s="206">
        <v>28.894876270592889</v>
      </c>
      <c r="E1672" s="207">
        <v>-3</v>
      </c>
      <c r="F1672" s="208">
        <v>40.979510418140379</v>
      </c>
      <c r="H1672" s="199"/>
      <c r="I1672" s="125"/>
    </row>
    <row r="1673" spans="1:9">
      <c r="A1673" s="216">
        <v>43535</v>
      </c>
      <c r="B1673" s="194">
        <v>15</v>
      </c>
      <c r="C1673" s="205">
        <v>42</v>
      </c>
      <c r="D1673" s="206">
        <v>29.058207077556659</v>
      </c>
      <c r="E1673" s="207">
        <v>-3</v>
      </c>
      <c r="F1673" s="208">
        <v>39.997271255241387</v>
      </c>
      <c r="H1673" s="199"/>
      <c r="I1673" s="125"/>
    </row>
    <row r="1674" spans="1:9">
      <c r="A1674" s="216">
        <v>43535</v>
      </c>
      <c r="B1674" s="194">
        <v>16</v>
      </c>
      <c r="C1674" s="205">
        <v>57</v>
      </c>
      <c r="D1674" s="206">
        <v>29.221680021023104</v>
      </c>
      <c r="E1674" s="207">
        <v>-3</v>
      </c>
      <c r="F1674" s="208">
        <v>39.014958729619913</v>
      </c>
      <c r="H1674" s="199"/>
      <c r="I1674" s="125"/>
    </row>
    <row r="1675" spans="1:9">
      <c r="A1675" s="216">
        <v>43535</v>
      </c>
      <c r="B1675" s="194">
        <v>17</v>
      </c>
      <c r="C1675" s="205">
        <v>72</v>
      </c>
      <c r="D1675" s="206">
        <v>29.385304717302745</v>
      </c>
      <c r="E1675" s="207">
        <v>-3</v>
      </c>
      <c r="F1675" s="208">
        <v>38.032573299808874</v>
      </c>
      <c r="H1675" s="199"/>
      <c r="I1675" s="125"/>
    </row>
    <row r="1676" spans="1:9">
      <c r="A1676" s="216">
        <v>43535</v>
      </c>
      <c r="B1676" s="194">
        <v>18</v>
      </c>
      <c r="C1676" s="205">
        <v>87</v>
      </c>
      <c r="D1676" s="206">
        <v>29.549060841694939</v>
      </c>
      <c r="E1676" s="207">
        <v>-3</v>
      </c>
      <c r="F1676" s="208">
        <v>37.050115456952646</v>
      </c>
      <c r="H1676" s="199"/>
      <c r="I1676" s="125"/>
    </row>
    <row r="1677" spans="1:9">
      <c r="A1677" s="216">
        <v>43535</v>
      </c>
      <c r="B1677" s="194">
        <v>19</v>
      </c>
      <c r="C1677" s="205">
        <v>102</v>
      </c>
      <c r="D1677" s="206">
        <v>29.7129580486137</v>
      </c>
      <c r="E1677" s="207">
        <v>-3</v>
      </c>
      <c r="F1677" s="208">
        <v>36.067585669842771</v>
      </c>
      <c r="H1677" s="199"/>
      <c r="I1677" s="125"/>
    </row>
    <row r="1678" spans="1:9">
      <c r="A1678" s="216">
        <v>43535</v>
      </c>
      <c r="B1678" s="194">
        <v>20</v>
      </c>
      <c r="C1678" s="205">
        <v>117</v>
      </c>
      <c r="D1678" s="206">
        <v>29.877006109691706</v>
      </c>
      <c r="E1678" s="207">
        <v>-3</v>
      </c>
      <c r="F1678" s="208">
        <v>35.084984374055146</v>
      </c>
      <c r="H1678" s="199"/>
      <c r="I1678" s="125"/>
    </row>
    <row r="1679" spans="1:9">
      <c r="A1679" s="216">
        <v>43535</v>
      </c>
      <c r="B1679" s="194">
        <v>21</v>
      </c>
      <c r="C1679" s="205">
        <v>132</v>
      </c>
      <c r="D1679" s="206">
        <v>30.04118463990153</v>
      </c>
      <c r="E1679" s="207">
        <v>-3</v>
      </c>
      <c r="F1679" s="208">
        <v>34.102312070650243</v>
      </c>
      <c r="H1679" s="199"/>
      <c r="I1679" s="125"/>
    </row>
    <row r="1680" spans="1:9">
      <c r="A1680" s="216">
        <v>43535</v>
      </c>
      <c r="B1680" s="194">
        <v>22</v>
      </c>
      <c r="C1680" s="205">
        <v>147</v>
      </c>
      <c r="D1680" s="206">
        <v>30.205503291956575</v>
      </c>
      <c r="E1680" s="207">
        <v>-3</v>
      </c>
      <c r="F1680" s="208">
        <v>33.119569216513547</v>
      </c>
      <c r="H1680" s="199"/>
      <c r="I1680" s="125"/>
    </row>
    <row r="1681" spans="1:9">
      <c r="A1681" s="216">
        <v>43535</v>
      </c>
      <c r="B1681" s="194">
        <v>23</v>
      </c>
      <c r="C1681" s="205">
        <v>162</v>
      </c>
      <c r="D1681" s="206">
        <v>30.369971836186664</v>
      </c>
      <c r="E1681" s="207">
        <v>-3</v>
      </c>
      <c r="F1681" s="208">
        <v>32.136756268144566</v>
      </c>
      <c r="H1681" s="199"/>
      <c r="I1681" s="125"/>
    </row>
    <row r="1682" spans="1:9">
      <c r="A1682" s="216">
        <v>43536</v>
      </c>
      <c r="B1682" s="194">
        <v>0</v>
      </c>
      <c r="C1682" s="205">
        <v>177</v>
      </c>
      <c r="D1682" s="206">
        <v>30.53456988614812</v>
      </c>
      <c r="E1682" s="207">
        <v>-3</v>
      </c>
      <c r="F1682" s="208">
        <v>31.153873714676514</v>
      </c>
      <c r="H1682" s="199"/>
      <c r="I1682" s="125"/>
    </row>
    <row r="1683" spans="1:9">
      <c r="A1683" s="216">
        <v>43536</v>
      </c>
      <c r="B1683" s="194">
        <v>1</v>
      </c>
      <c r="C1683" s="205">
        <v>192</v>
      </c>
      <c r="D1683" s="206">
        <v>30.699307093406674</v>
      </c>
      <c r="E1683" s="207">
        <v>-3</v>
      </c>
      <c r="F1683" s="208">
        <v>30.170922011907109</v>
      </c>
      <c r="H1683" s="199"/>
      <c r="I1683" s="125"/>
    </row>
    <row r="1684" spans="1:9">
      <c r="A1684" s="216">
        <v>43536</v>
      </c>
      <c r="B1684" s="194">
        <v>2</v>
      </c>
      <c r="C1684" s="205">
        <v>207</v>
      </c>
      <c r="D1684" s="206">
        <v>30.864193225937129</v>
      </c>
      <c r="E1684" s="207">
        <v>-3</v>
      </c>
      <c r="F1684" s="208">
        <v>29.187901626333357</v>
      </c>
      <c r="H1684" s="199"/>
      <c r="I1684" s="125"/>
    </row>
    <row r="1685" spans="1:9">
      <c r="A1685" s="216">
        <v>43536</v>
      </c>
      <c r="B1685" s="194">
        <v>3</v>
      </c>
      <c r="C1685" s="205">
        <v>222</v>
      </c>
      <c r="D1685" s="206">
        <v>31.029207896023649</v>
      </c>
      <c r="E1685" s="207">
        <v>-3</v>
      </c>
      <c r="F1685" s="208">
        <v>28.204813024100773</v>
      </c>
      <c r="H1685" s="199"/>
      <c r="I1685" s="125"/>
    </row>
    <row r="1686" spans="1:9">
      <c r="A1686" s="216">
        <v>43536</v>
      </c>
      <c r="B1686" s="194">
        <v>4</v>
      </c>
      <c r="C1686" s="205">
        <v>237</v>
      </c>
      <c r="D1686" s="206">
        <v>31.194360753095225</v>
      </c>
      <c r="E1686" s="207">
        <v>-3</v>
      </c>
      <c r="F1686" s="208">
        <v>27.221656670996719</v>
      </c>
      <c r="H1686" s="199"/>
      <c r="I1686" s="125"/>
    </row>
    <row r="1687" spans="1:9">
      <c r="A1687" s="216">
        <v>43536</v>
      </c>
      <c r="B1687" s="194">
        <v>5</v>
      </c>
      <c r="C1687" s="205">
        <v>252</v>
      </c>
      <c r="D1687" s="206">
        <v>31.359661623720854</v>
      </c>
      <c r="E1687" s="207">
        <v>-3</v>
      </c>
      <c r="F1687" s="208">
        <v>26.238433021490639</v>
      </c>
      <c r="H1687" s="199"/>
      <c r="I1687" s="125"/>
    </row>
    <row r="1688" spans="1:9">
      <c r="A1688" s="216">
        <v>43536</v>
      </c>
      <c r="B1688" s="194">
        <v>6</v>
      </c>
      <c r="C1688" s="205">
        <v>267</v>
      </c>
      <c r="D1688" s="206">
        <v>31.525089960099422</v>
      </c>
      <c r="E1688" s="207">
        <v>-3</v>
      </c>
      <c r="F1688" s="208">
        <v>25.255142562667654</v>
      </c>
      <c r="H1688" s="199"/>
      <c r="I1688" s="125"/>
    </row>
    <row r="1689" spans="1:9">
      <c r="A1689" s="216">
        <v>43536</v>
      </c>
      <c r="B1689" s="194">
        <v>7</v>
      </c>
      <c r="C1689" s="205">
        <v>282</v>
      </c>
      <c r="D1689" s="206">
        <v>31.690655548128461</v>
      </c>
      <c r="E1689" s="207">
        <v>-3</v>
      </c>
      <c r="F1689" s="208">
        <v>24.4</v>
      </c>
      <c r="H1689" s="199"/>
      <c r="I1689" s="125"/>
    </row>
    <row r="1690" spans="1:9">
      <c r="A1690" s="216">
        <v>43536</v>
      </c>
      <c r="B1690" s="194">
        <v>8</v>
      </c>
      <c r="C1690" s="205">
        <v>297</v>
      </c>
      <c r="D1690" s="206">
        <v>31.85636815338512</v>
      </c>
      <c r="E1690" s="207">
        <v>-3</v>
      </c>
      <c r="F1690" s="208">
        <v>23.288363031905568</v>
      </c>
      <c r="H1690" s="199"/>
      <c r="I1690" s="125"/>
    </row>
    <row r="1691" spans="1:9">
      <c r="A1691" s="216">
        <v>43536</v>
      </c>
      <c r="B1691" s="194">
        <v>9</v>
      </c>
      <c r="C1691" s="205">
        <v>312</v>
      </c>
      <c r="D1691" s="206">
        <v>32.022207265953284</v>
      </c>
      <c r="E1691" s="207">
        <v>-3</v>
      </c>
      <c r="F1691" s="208">
        <v>22.304874910404333</v>
      </c>
      <c r="H1691" s="199"/>
      <c r="I1691" s="125"/>
    </row>
    <row r="1692" spans="1:9">
      <c r="A1692" s="216">
        <v>43536</v>
      </c>
      <c r="B1692" s="194">
        <v>10</v>
      </c>
      <c r="C1692" s="205">
        <v>327</v>
      </c>
      <c r="D1692" s="206">
        <v>32.188182650603494</v>
      </c>
      <c r="E1692" s="207">
        <v>-3</v>
      </c>
      <c r="F1692" s="208">
        <v>21.321321814681042</v>
      </c>
      <c r="H1692" s="199"/>
      <c r="I1692" s="125"/>
    </row>
    <row r="1693" spans="1:9">
      <c r="A1693" s="216">
        <v>43536</v>
      </c>
      <c r="B1693" s="194">
        <v>11</v>
      </c>
      <c r="C1693" s="205">
        <v>342</v>
      </c>
      <c r="D1693" s="206">
        <v>32.354304070438502</v>
      </c>
      <c r="E1693" s="207">
        <v>-3</v>
      </c>
      <c r="F1693" s="208">
        <v>20.33770420807663</v>
      </c>
      <c r="H1693" s="199"/>
      <c r="I1693" s="125"/>
    </row>
    <row r="1694" spans="1:9">
      <c r="A1694" s="216">
        <v>43536</v>
      </c>
      <c r="B1694" s="194">
        <v>12</v>
      </c>
      <c r="C1694" s="205">
        <v>357</v>
      </c>
      <c r="D1694" s="206">
        <v>32.520551014430339</v>
      </c>
      <c r="E1694" s="207">
        <v>-3</v>
      </c>
      <c r="F1694" s="208">
        <v>19.354022575598712</v>
      </c>
      <c r="H1694" s="199"/>
      <c r="I1694" s="125"/>
    </row>
    <row r="1695" spans="1:9">
      <c r="A1695" s="216">
        <v>43536</v>
      </c>
      <c r="B1695" s="194">
        <v>13</v>
      </c>
      <c r="C1695" s="205">
        <v>12</v>
      </c>
      <c r="D1695" s="206">
        <v>32.68693324472423</v>
      </c>
      <c r="E1695" s="207">
        <v>-3</v>
      </c>
      <c r="F1695" s="208">
        <v>18.370277368996426</v>
      </c>
      <c r="H1695" s="199"/>
      <c r="I1695" s="125"/>
    </row>
    <row r="1696" spans="1:9">
      <c r="A1696" s="216">
        <v>43536</v>
      </c>
      <c r="B1696" s="194">
        <v>14</v>
      </c>
      <c r="C1696" s="205">
        <v>27</v>
      </c>
      <c r="D1696" s="206">
        <v>32.853460523618878</v>
      </c>
      <c r="E1696" s="207">
        <v>-3</v>
      </c>
      <c r="F1696" s="208">
        <v>17.386469039569519</v>
      </c>
      <c r="H1696" s="199"/>
      <c r="I1696" s="125"/>
    </row>
    <row r="1697" spans="1:9">
      <c r="A1697" s="216">
        <v>43536</v>
      </c>
      <c r="B1697" s="194">
        <v>15</v>
      </c>
      <c r="C1697" s="205">
        <v>42</v>
      </c>
      <c r="D1697" s="206">
        <v>33.020112337449063</v>
      </c>
      <c r="E1697" s="207">
        <v>-3</v>
      </c>
      <c r="F1697" s="208">
        <v>16.402598071359414</v>
      </c>
      <c r="H1697" s="199"/>
      <c r="I1697" s="125"/>
    </row>
    <row r="1698" spans="1:9">
      <c r="A1698" s="216">
        <v>43536</v>
      </c>
      <c r="B1698" s="194">
        <v>16</v>
      </c>
      <c r="C1698" s="205">
        <v>57</v>
      </c>
      <c r="D1698" s="206">
        <v>33.186898466634034</v>
      </c>
      <c r="E1698" s="207">
        <v>-3</v>
      </c>
      <c r="F1698" s="208">
        <v>15.418664926001346</v>
      </c>
      <c r="H1698" s="199"/>
      <c r="I1698" s="125"/>
    </row>
    <row r="1699" spans="1:9">
      <c r="A1699" s="216">
        <v>43536</v>
      </c>
      <c r="B1699" s="194">
        <v>17</v>
      </c>
      <c r="C1699" s="205">
        <v>72</v>
      </c>
      <c r="D1699" s="206">
        <v>33.353828612340806</v>
      </c>
      <c r="E1699" s="207">
        <v>-3</v>
      </c>
      <c r="F1699" s="208">
        <v>14.434670031794443</v>
      </c>
      <c r="H1699" s="199"/>
      <c r="I1699" s="125"/>
    </row>
    <row r="1700" spans="1:9">
      <c r="A1700" s="216">
        <v>43536</v>
      </c>
      <c r="B1700" s="194">
        <v>18</v>
      </c>
      <c r="C1700" s="205">
        <v>87</v>
      </c>
      <c r="D1700" s="206">
        <v>33.520882318175893</v>
      </c>
      <c r="E1700" s="207">
        <v>-3</v>
      </c>
      <c r="F1700" s="208">
        <v>13.450613882675757</v>
      </c>
      <c r="H1700" s="199"/>
      <c r="I1700" s="125"/>
    </row>
    <row r="1701" spans="1:9">
      <c r="A1701" s="216">
        <v>43536</v>
      </c>
      <c r="B1701" s="194">
        <v>19</v>
      </c>
      <c r="C1701" s="205">
        <v>102</v>
      </c>
      <c r="D1701" s="206">
        <v>33.688069381956041</v>
      </c>
      <c r="E1701" s="207">
        <v>-3</v>
      </c>
      <c r="F1701" s="208">
        <v>12.466496928285586</v>
      </c>
      <c r="H1701" s="199"/>
      <c r="I1701" s="125"/>
    </row>
    <row r="1702" spans="1:9">
      <c r="A1702" s="216">
        <v>43536</v>
      </c>
      <c r="B1702" s="194">
        <v>20</v>
      </c>
      <c r="C1702" s="205">
        <v>117</v>
      </c>
      <c r="D1702" s="206">
        <v>33.855399404881723</v>
      </c>
      <c r="E1702" s="207">
        <v>-3</v>
      </c>
      <c r="F1702" s="208">
        <v>11.482319617799588</v>
      </c>
      <c r="H1702" s="199"/>
      <c r="I1702" s="125"/>
    </row>
    <row r="1703" spans="1:9">
      <c r="A1703" s="216">
        <v>43536</v>
      </c>
      <c r="B1703" s="194">
        <v>21</v>
      </c>
      <c r="C1703" s="205">
        <v>132</v>
      </c>
      <c r="D1703" s="206">
        <v>34.02285200746519</v>
      </c>
      <c r="E1703" s="207">
        <v>-3</v>
      </c>
      <c r="F1703" s="208">
        <v>10.49808243316174</v>
      </c>
      <c r="H1703" s="199"/>
      <c r="I1703" s="125"/>
    </row>
    <row r="1704" spans="1:9">
      <c r="A1704" s="216">
        <v>43536</v>
      </c>
      <c r="B1704" s="194">
        <v>22</v>
      </c>
      <c r="C1704" s="205">
        <v>147</v>
      </c>
      <c r="D1704" s="206">
        <v>34.19043694620882</v>
      </c>
      <c r="E1704" s="207">
        <v>-3</v>
      </c>
      <c r="F1704" s="208">
        <v>9.5137858228957128</v>
      </c>
      <c r="H1704" s="199"/>
      <c r="I1704" s="125"/>
    </row>
    <row r="1705" spans="1:9">
      <c r="A1705" s="216">
        <v>43536</v>
      </c>
      <c r="B1705" s="194">
        <v>23</v>
      </c>
      <c r="C1705" s="205">
        <v>162</v>
      </c>
      <c r="D1705" s="206">
        <v>34.358163859653246</v>
      </c>
      <c r="E1705" s="207">
        <v>-3</v>
      </c>
      <c r="F1705" s="208">
        <v>8.5294302461803362</v>
      </c>
      <c r="H1705" s="199"/>
      <c r="I1705" s="125"/>
    </row>
    <row r="1706" spans="1:9">
      <c r="A1706" s="216">
        <v>43537</v>
      </c>
      <c r="B1706" s="194">
        <v>0</v>
      </c>
      <c r="C1706" s="205">
        <v>177</v>
      </c>
      <c r="D1706" s="206">
        <v>34.526012385078957</v>
      </c>
      <c r="E1706" s="207">
        <v>-3</v>
      </c>
      <c r="F1706" s="208">
        <v>7.5450161618705902</v>
      </c>
      <c r="H1706" s="199"/>
      <c r="I1706" s="125"/>
    </row>
    <row r="1707" spans="1:9">
      <c r="A1707" s="216">
        <v>43537</v>
      </c>
      <c r="B1707" s="194">
        <v>1</v>
      </c>
      <c r="C1707" s="205">
        <v>192</v>
      </c>
      <c r="D1707" s="206">
        <v>34.693992160018752</v>
      </c>
      <c r="E1707" s="207">
        <v>-3</v>
      </c>
      <c r="F1707" s="208">
        <v>6.5605440284329131</v>
      </c>
      <c r="H1707" s="199"/>
      <c r="I1707" s="125"/>
    </row>
    <row r="1708" spans="1:9">
      <c r="A1708" s="216">
        <v>43537</v>
      </c>
      <c r="B1708" s="194">
        <v>2</v>
      </c>
      <c r="C1708" s="205">
        <v>207</v>
      </c>
      <c r="D1708" s="206">
        <v>34.862112938242262</v>
      </c>
      <c r="E1708" s="207">
        <v>-3</v>
      </c>
      <c r="F1708" s="208">
        <v>5.5760142929294254</v>
      </c>
      <c r="H1708" s="199"/>
      <c r="I1708" s="125"/>
    </row>
    <row r="1709" spans="1:9">
      <c r="A1709" s="216">
        <v>43537</v>
      </c>
      <c r="B1709" s="194">
        <v>3</v>
      </c>
      <c r="C1709" s="205">
        <v>222</v>
      </c>
      <c r="D1709" s="206">
        <v>35.030354316551211</v>
      </c>
      <c r="E1709" s="207">
        <v>-3</v>
      </c>
      <c r="F1709" s="208">
        <v>4.5914274351940065</v>
      </c>
      <c r="H1709" s="199"/>
      <c r="I1709" s="125"/>
    </row>
    <row r="1710" spans="1:9">
      <c r="A1710" s="216">
        <v>43537</v>
      </c>
      <c r="B1710" s="194">
        <v>4</v>
      </c>
      <c r="C1710" s="205">
        <v>237</v>
      </c>
      <c r="D1710" s="206">
        <v>35.198725929483885</v>
      </c>
      <c r="E1710" s="207">
        <v>-3</v>
      </c>
      <c r="F1710" s="208">
        <v>3.6067839016372716</v>
      </c>
      <c r="H1710" s="199"/>
      <c r="I1710" s="125"/>
    </row>
    <row r="1711" spans="1:9">
      <c r="A1711" s="216">
        <v>43537</v>
      </c>
      <c r="B1711" s="194">
        <v>5</v>
      </c>
      <c r="C1711" s="205">
        <v>252</v>
      </c>
      <c r="D1711" s="206">
        <v>35.367237529019349</v>
      </c>
      <c r="E1711" s="207">
        <v>-3</v>
      </c>
      <c r="F1711" s="208">
        <v>2.6220841382794013</v>
      </c>
      <c r="H1711" s="199"/>
      <c r="I1711" s="125"/>
    </row>
    <row r="1712" spans="1:9">
      <c r="A1712" s="216">
        <v>43537</v>
      </c>
      <c r="B1712" s="194">
        <v>6</v>
      </c>
      <c r="C1712" s="205">
        <v>267</v>
      </c>
      <c r="D1712" s="206">
        <v>35.535868709495162</v>
      </c>
      <c r="E1712" s="207">
        <v>-3</v>
      </c>
      <c r="F1712" s="208">
        <v>1.6373286348321336</v>
      </c>
      <c r="H1712" s="199"/>
      <c r="I1712" s="125"/>
    </row>
    <row r="1713" spans="1:9">
      <c r="A1713" s="216">
        <v>43537</v>
      </c>
      <c r="B1713" s="194">
        <v>7</v>
      </c>
      <c r="C1713" s="205">
        <v>282</v>
      </c>
      <c r="D1713" s="206">
        <v>35.704629103955767</v>
      </c>
      <c r="E1713" s="207">
        <v>-3</v>
      </c>
      <c r="F1713" s="208">
        <v>0.7</v>
      </c>
      <c r="H1713" s="199"/>
      <c r="I1713" s="125"/>
    </row>
    <row r="1714" spans="1:9">
      <c r="A1714" s="216">
        <v>43537</v>
      </c>
      <c r="B1714" s="194">
        <v>8</v>
      </c>
      <c r="C1714" s="205">
        <v>297</v>
      </c>
      <c r="D1714" s="206">
        <v>35.873528501151668</v>
      </c>
      <c r="E1714" s="207">
        <v>-2</v>
      </c>
      <c r="F1714" s="208">
        <v>59.667652133622759</v>
      </c>
      <c r="H1714" s="199"/>
      <c r="I1714" s="125"/>
    </row>
    <row r="1715" spans="1:9">
      <c r="A1715" s="216">
        <v>43537</v>
      </c>
      <c r="B1715" s="194">
        <v>9</v>
      </c>
      <c r="C1715" s="205">
        <v>312</v>
      </c>
      <c r="D1715" s="206">
        <v>36.04254639521173</v>
      </c>
      <c r="E1715" s="207">
        <v>-2</v>
      </c>
      <c r="F1715" s="208">
        <v>58.682732069494172</v>
      </c>
      <c r="H1715" s="199"/>
      <c r="I1715" s="125"/>
    </row>
    <row r="1716" spans="1:9">
      <c r="A1716" s="216">
        <v>43537</v>
      </c>
      <c r="B1716" s="194">
        <v>10</v>
      </c>
      <c r="C1716" s="205">
        <v>327</v>
      </c>
      <c r="D1716" s="206">
        <v>36.211692495443231</v>
      </c>
      <c r="E1716" s="207">
        <v>-2</v>
      </c>
      <c r="F1716" s="208">
        <v>57.697758066459095</v>
      </c>
      <c r="H1716" s="199"/>
      <c r="I1716" s="125"/>
    </row>
    <row r="1717" spans="1:9">
      <c r="A1717" s="216">
        <v>43537</v>
      </c>
      <c r="B1717" s="194">
        <v>11</v>
      </c>
      <c r="C1717" s="205">
        <v>342</v>
      </c>
      <c r="D1717" s="206">
        <v>36.380976568547112</v>
      </c>
      <c r="E1717" s="207">
        <v>-2</v>
      </c>
      <c r="F1717" s="208">
        <v>56.712730568461957</v>
      </c>
      <c r="H1717" s="199"/>
      <c r="I1717" s="125"/>
    </row>
    <row r="1718" spans="1:9">
      <c r="A1718" s="216">
        <v>43537</v>
      </c>
      <c r="B1718" s="194">
        <v>12</v>
      </c>
      <c r="C1718" s="205">
        <v>357</v>
      </c>
      <c r="D1718" s="206">
        <v>36.550378087329136</v>
      </c>
      <c r="E1718" s="207">
        <v>-2</v>
      </c>
      <c r="F1718" s="208">
        <v>55.727650052058436</v>
      </c>
      <c r="H1718" s="199"/>
      <c r="I1718" s="125"/>
    </row>
    <row r="1719" spans="1:9">
      <c r="A1719" s="216">
        <v>43537</v>
      </c>
      <c r="B1719" s="194">
        <v>13</v>
      </c>
      <c r="C1719" s="205">
        <v>12</v>
      </c>
      <c r="D1719" s="206">
        <v>36.719906797480704</v>
      </c>
      <c r="E1719" s="207">
        <v>-2</v>
      </c>
      <c r="F1719" s="208">
        <v>54.74251696039191</v>
      </c>
      <c r="H1719" s="199"/>
      <c r="I1719" s="125"/>
    </row>
    <row r="1720" spans="1:9">
      <c r="A1720" s="216">
        <v>43537</v>
      </c>
      <c r="B1720" s="194">
        <v>14</v>
      </c>
      <c r="C1720" s="205">
        <v>27</v>
      </c>
      <c r="D1720" s="206">
        <v>36.889572444480478</v>
      </c>
      <c r="E1720" s="207">
        <v>-2</v>
      </c>
      <c r="F1720" s="208">
        <v>53.757331747336565</v>
      </c>
      <c r="H1720" s="199"/>
      <c r="I1720" s="125"/>
    </row>
    <row r="1721" spans="1:9">
      <c r="A1721" s="216">
        <v>43537</v>
      </c>
      <c r="B1721" s="194">
        <v>15</v>
      </c>
      <c r="C1721" s="205">
        <v>42</v>
      </c>
      <c r="D1721" s="206">
        <v>37.059354497791617</v>
      </c>
      <c r="E1721" s="207">
        <v>-2</v>
      </c>
      <c r="F1721" s="208">
        <v>52.772094866349065</v>
      </c>
      <c r="H1721" s="199"/>
      <c r="I1721" s="125"/>
    </row>
    <row r="1722" spans="1:9">
      <c r="A1722" s="216">
        <v>43537</v>
      </c>
      <c r="B1722" s="194">
        <v>16</v>
      </c>
      <c r="C1722" s="205">
        <v>57</v>
      </c>
      <c r="D1722" s="206">
        <v>37.229262702309995</v>
      </c>
      <c r="E1722" s="207">
        <v>-2</v>
      </c>
      <c r="F1722" s="208">
        <v>51.786806770531456</v>
      </c>
      <c r="H1722" s="199"/>
      <c r="I1722" s="125"/>
    </row>
    <row r="1723" spans="1:9">
      <c r="A1723" s="216">
        <v>43537</v>
      </c>
      <c r="B1723" s="194">
        <v>17</v>
      </c>
      <c r="C1723" s="205">
        <v>72</v>
      </c>
      <c r="D1723" s="206">
        <v>37.399306799591443</v>
      </c>
      <c r="E1723" s="207">
        <v>-2</v>
      </c>
      <c r="F1723" s="208">
        <v>50.801467901685726</v>
      </c>
      <c r="H1723" s="199"/>
      <c r="I1723" s="125"/>
    </row>
    <row r="1724" spans="1:9">
      <c r="A1724" s="216">
        <v>43537</v>
      </c>
      <c r="B1724" s="194">
        <v>18</v>
      </c>
      <c r="C1724" s="205">
        <v>87</v>
      </c>
      <c r="D1724" s="206">
        <v>37.569466258748037</v>
      </c>
      <c r="E1724" s="207">
        <v>-2</v>
      </c>
      <c r="F1724" s="208">
        <v>49.816078734150935</v>
      </c>
      <c r="H1724" s="199"/>
      <c r="I1724" s="125"/>
    </row>
    <row r="1725" spans="1:9">
      <c r="A1725" s="216">
        <v>43537</v>
      </c>
      <c r="B1725" s="194">
        <v>19</v>
      </c>
      <c r="C1725" s="205">
        <v>102</v>
      </c>
      <c r="D1725" s="206">
        <v>37.73975081970832</v>
      </c>
      <c r="E1725" s="207">
        <v>-2</v>
      </c>
      <c r="F1725" s="208">
        <v>48.830639709017859</v>
      </c>
      <c r="H1725" s="199"/>
      <c r="I1725" s="125"/>
    </row>
    <row r="1726" spans="1:9">
      <c r="A1726" s="216">
        <v>43537</v>
      </c>
      <c r="B1726" s="194">
        <v>20</v>
      </c>
      <c r="C1726" s="205">
        <v>117</v>
      </c>
      <c r="D1726" s="206">
        <v>37.910170224079707</v>
      </c>
      <c r="E1726" s="207">
        <v>-2</v>
      </c>
      <c r="F1726" s="208">
        <v>47.845151266921455</v>
      </c>
      <c r="H1726" s="199"/>
      <c r="I1726" s="125"/>
    </row>
    <row r="1727" spans="1:9">
      <c r="A1727" s="216">
        <v>43537</v>
      </c>
      <c r="B1727" s="194">
        <v>21</v>
      </c>
      <c r="C1727" s="205">
        <v>132</v>
      </c>
      <c r="D1727" s="206">
        <v>38.08070395671507</v>
      </c>
      <c r="E1727" s="207">
        <v>-2</v>
      </c>
      <c r="F1727" s="208">
        <v>46.859613892210504</v>
      </c>
      <c r="H1727" s="199"/>
      <c r="I1727" s="125"/>
    </row>
    <row r="1728" spans="1:9">
      <c r="A1728" s="216">
        <v>43537</v>
      </c>
      <c r="B1728" s="194">
        <v>22</v>
      </c>
      <c r="C1728" s="205">
        <v>147</v>
      </c>
      <c r="D1728" s="206">
        <v>38.251361756541087</v>
      </c>
      <c r="E1728" s="207">
        <v>-2</v>
      </c>
      <c r="F1728" s="208">
        <v>45.87402800279142</v>
      </c>
      <c r="H1728" s="199"/>
      <c r="I1728" s="125"/>
    </row>
    <row r="1729" spans="1:9">
      <c r="A1729" s="216">
        <v>43537</v>
      </c>
      <c r="B1729" s="194">
        <v>23</v>
      </c>
      <c r="C1729" s="205">
        <v>162</v>
      </c>
      <c r="D1729" s="206">
        <v>38.42215326347457</v>
      </c>
      <c r="E1729" s="207">
        <v>-2</v>
      </c>
      <c r="F1729" s="208">
        <v>44.888394049302669</v>
      </c>
      <c r="H1729" s="199"/>
      <c r="I1729" s="125"/>
    </row>
    <row r="1730" spans="1:9">
      <c r="A1730" s="216">
        <v>43538</v>
      </c>
      <c r="B1730" s="194">
        <v>0</v>
      </c>
      <c r="C1730" s="205">
        <v>177</v>
      </c>
      <c r="D1730" s="206">
        <v>38.593058058243059</v>
      </c>
      <c r="E1730" s="207">
        <v>-2</v>
      </c>
      <c r="F1730" s="208">
        <v>43.902712504014694</v>
      </c>
      <c r="H1730" s="199"/>
      <c r="I1730" s="125"/>
    </row>
    <row r="1731" spans="1:9">
      <c r="A1731" s="216">
        <v>43538</v>
      </c>
      <c r="B1731" s="194">
        <v>1</v>
      </c>
      <c r="C1731" s="205">
        <v>192</v>
      </c>
      <c r="D1731" s="206">
        <v>38.764085877564867</v>
      </c>
      <c r="E1731" s="207">
        <v>-2</v>
      </c>
      <c r="F1731" s="208">
        <v>42.916983805750988</v>
      </c>
      <c r="H1731" s="199"/>
      <c r="I1731" s="125"/>
    </row>
    <row r="1732" spans="1:9">
      <c r="A1732" s="216">
        <v>43538</v>
      </c>
      <c r="B1732" s="194">
        <v>2</v>
      </c>
      <c r="C1732" s="205">
        <v>207</v>
      </c>
      <c r="D1732" s="206">
        <v>38.935246339460718</v>
      </c>
      <c r="E1732" s="207">
        <v>-2</v>
      </c>
      <c r="F1732" s="208">
        <v>41.93120839304062</v>
      </c>
      <c r="H1732" s="199"/>
      <c r="I1732" s="125"/>
    </row>
    <row r="1733" spans="1:9">
      <c r="A1733" s="216">
        <v>43538</v>
      </c>
      <c r="B1733" s="194">
        <v>3</v>
      </c>
      <c r="C1733" s="205">
        <v>222</v>
      </c>
      <c r="D1733" s="206">
        <v>39.106519021953545</v>
      </c>
      <c r="E1733" s="207">
        <v>-2</v>
      </c>
      <c r="F1733" s="208">
        <v>40.945386737087823</v>
      </c>
      <c r="H1733" s="199"/>
      <c r="I1733" s="125"/>
    </row>
    <row r="1734" spans="1:9">
      <c r="A1734" s="216">
        <v>43538</v>
      </c>
      <c r="B1734" s="194">
        <v>4</v>
      </c>
      <c r="C1734" s="205">
        <v>237</v>
      </c>
      <c r="D1734" s="206">
        <v>39.277913659561818</v>
      </c>
      <c r="E1734" s="207">
        <v>-2</v>
      </c>
      <c r="F1734" s="208">
        <v>39.959519286723506</v>
      </c>
      <c r="H1734" s="199"/>
      <c r="I1734" s="125"/>
    </row>
    <row r="1735" spans="1:9">
      <c r="A1735" s="216">
        <v>43538</v>
      </c>
      <c r="B1735" s="194">
        <v>5</v>
      </c>
      <c r="C1735" s="205">
        <v>252</v>
      </c>
      <c r="D1735" s="206">
        <v>39.449439867555611</v>
      </c>
      <c r="E1735" s="207">
        <v>-2</v>
      </c>
      <c r="F1735" s="208">
        <v>38.973606457279253</v>
      </c>
      <c r="H1735" s="199"/>
      <c r="I1735" s="125"/>
    </row>
    <row r="1736" spans="1:9">
      <c r="A1736" s="216">
        <v>43538</v>
      </c>
      <c r="B1736" s="194">
        <v>6</v>
      </c>
      <c r="C1736" s="205">
        <v>267</v>
      </c>
      <c r="D1736" s="206">
        <v>39.62107722167616</v>
      </c>
      <c r="E1736" s="207">
        <v>-2</v>
      </c>
      <c r="F1736" s="208">
        <v>37.987648729910234</v>
      </c>
      <c r="H1736" s="199"/>
      <c r="I1736" s="125"/>
    </row>
    <row r="1737" spans="1:9">
      <c r="A1737" s="216">
        <v>43538</v>
      </c>
      <c r="B1737" s="194">
        <v>7</v>
      </c>
      <c r="C1737" s="205">
        <v>282</v>
      </c>
      <c r="D1737" s="206">
        <v>39.792835453836233</v>
      </c>
      <c r="E1737" s="207">
        <v>-2</v>
      </c>
      <c r="F1737" s="208">
        <v>37.1</v>
      </c>
      <c r="H1737" s="199"/>
      <c r="I1737" s="125"/>
    </row>
    <row r="1738" spans="1:9">
      <c r="A1738" s="216">
        <v>43538</v>
      </c>
      <c r="B1738" s="194">
        <v>8</v>
      </c>
      <c r="C1738" s="205">
        <v>297</v>
      </c>
      <c r="D1738" s="206">
        <v>39.964724176608115</v>
      </c>
      <c r="E1738" s="207">
        <v>-2</v>
      </c>
      <c r="F1738" s="208">
        <v>36.015600327951482</v>
      </c>
      <c r="H1738" s="199"/>
      <c r="I1738" s="125"/>
    </row>
    <row r="1739" spans="1:9">
      <c r="A1739" s="216">
        <v>43538</v>
      </c>
      <c r="B1739" s="194">
        <v>9</v>
      </c>
      <c r="C1739" s="205">
        <v>312</v>
      </c>
      <c r="D1739" s="206">
        <v>40.136723002970029</v>
      </c>
      <c r="E1739" s="207">
        <v>-2</v>
      </c>
      <c r="F1739" s="208">
        <v>35.029510558759014</v>
      </c>
      <c r="H1739" s="199"/>
      <c r="I1739" s="125"/>
    </row>
    <row r="1740" spans="1:9">
      <c r="A1740" s="216">
        <v>43538</v>
      </c>
      <c r="B1740" s="194">
        <v>10</v>
      </c>
      <c r="C1740" s="205">
        <v>327</v>
      </c>
      <c r="D1740" s="206">
        <v>40.308841543662766</v>
      </c>
      <c r="E1740" s="207">
        <v>-2</v>
      </c>
      <c r="F1740" s="208">
        <v>34.043377669389713</v>
      </c>
      <c r="H1740" s="199"/>
      <c r="I1740" s="125"/>
    </row>
    <row r="1741" spans="1:9">
      <c r="A1741" s="216">
        <v>43538</v>
      </c>
      <c r="B1741" s="194">
        <v>11</v>
      </c>
      <c r="C1741" s="205">
        <v>342</v>
      </c>
      <c r="D1741" s="206">
        <v>40.48108956648889</v>
      </c>
      <c r="E1741" s="207">
        <v>-2</v>
      </c>
      <c r="F1741" s="208">
        <v>33.057202106179062</v>
      </c>
      <c r="H1741" s="199"/>
      <c r="I1741" s="125"/>
    </row>
    <row r="1742" spans="1:9">
      <c r="A1742" s="216">
        <v>43538</v>
      </c>
      <c r="B1742" s="194">
        <v>12</v>
      </c>
      <c r="C1742" s="205">
        <v>357</v>
      </c>
      <c r="D1742" s="206">
        <v>40.653446544530425</v>
      </c>
      <c r="E1742" s="207">
        <v>-2</v>
      </c>
      <c r="F1742" s="208">
        <v>32.070984315033556</v>
      </c>
      <c r="H1742" s="199"/>
      <c r="I1742" s="125"/>
    </row>
    <row r="1743" spans="1:9">
      <c r="A1743" s="216">
        <v>43538</v>
      </c>
      <c r="B1743" s="194">
        <v>13</v>
      </c>
      <c r="C1743" s="205">
        <v>12</v>
      </c>
      <c r="D1743" s="206">
        <v>40.8259221643182</v>
      </c>
      <c r="E1743" s="207">
        <v>-2</v>
      </c>
      <c r="F1743" s="208">
        <v>31.08472474157109</v>
      </c>
      <c r="H1743" s="199"/>
      <c r="I1743" s="125"/>
    </row>
    <row r="1744" spans="1:9">
      <c r="A1744" s="216">
        <v>43538</v>
      </c>
      <c r="B1744" s="194">
        <v>14</v>
      </c>
      <c r="C1744" s="205">
        <v>27</v>
      </c>
      <c r="D1744" s="206">
        <v>40.998526151936474</v>
      </c>
      <c r="E1744" s="207">
        <v>-2</v>
      </c>
      <c r="F1744" s="208">
        <v>30.098423819969202</v>
      </c>
      <c r="H1744" s="199"/>
      <c r="I1744" s="125"/>
    </row>
    <row r="1745" spans="1:9">
      <c r="A1745" s="216">
        <v>43538</v>
      </c>
      <c r="B1745" s="194">
        <v>15</v>
      </c>
      <c r="C1745" s="205">
        <v>42</v>
      </c>
      <c r="D1745" s="206">
        <v>41.171238016549552</v>
      </c>
      <c r="E1745" s="207">
        <v>-2</v>
      </c>
      <c r="F1745" s="208">
        <v>29.112082017173229</v>
      </c>
      <c r="H1745" s="199"/>
      <c r="I1745" s="125"/>
    </row>
    <row r="1746" spans="1:9">
      <c r="A1746" s="216">
        <v>43538</v>
      </c>
      <c r="B1746" s="194">
        <v>16</v>
      </c>
      <c r="C1746" s="205">
        <v>57</v>
      </c>
      <c r="D1746" s="206">
        <v>41.344067423162016</v>
      </c>
      <c r="E1746" s="207">
        <v>-2</v>
      </c>
      <c r="F1746" s="208">
        <v>28.125699766648864</v>
      </c>
      <c r="H1746" s="199"/>
      <c r="I1746" s="125"/>
    </row>
    <row r="1747" spans="1:9">
      <c r="A1747" s="216">
        <v>43538</v>
      </c>
      <c r="B1747" s="194">
        <v>17</v>
      </c>
      <c r="C1747" s="205">
        <v>72</v>
      </c>
      <c r="D1747" s="206">
        <v>41.517024094877684</v>
      </c>
      <c r="E1747" s="207">
        <v>-2</v>
      </c>
      <c r="F1747" s="208">
        <v>27.13927750153001</v>
      </c>
      <c r="H1747" s="199"/>
      <c r="I1747" s="125"/>
    </row>
    <row r="1748" spans="1:9">
      <c r="A1748" s="216">
        <v>43538</v>
      </c>
      <c r="B1748" s="194">
        <v>18</v>
      </c>
      <c r="C1748" s="205">
        <v>87</v>
      </c>
      <c r="D1748" s="206">
        <v>41.690087538253238</v>
      </c>
      <c r="E1748" s="207">
        <v>-2</v>
      </c>
      <c r="F1748" s="208">
        <v>26.152815698786938</v>
      </c>
      <c r="H1748" s="199"/>
      <c r="I1748" s="125"/>
    </row>
    <row r="1749" spans="1:9">
      <c r="A1749" s="216">
        <v>43538</v>
      </c>
      <c r="B1749" s="194">
        <v>19</v>
      </c>
      <c r="C1749" s="205">
        <v>102</v>
      </c>
      <c r="D1749" s="206">
        <v>41.863267415910741</v>
      </c>
      <c r="E1749" s="207">
        <v>-2</v>
      </c>
      <c r="F1749" s="208">
        <v>25.166314768667199</v>
      </c>
      <c r="H1749" s="199"/>
      <c r="I1749" s="125"/>
    </row>
    <row r="1750" spans="1:9">
      <c r="A1750" s="216">
        <v>43538</v>
      </c>
      <c r="B1750" s="194">
        <v>20</v>
      </c>
      <c r="C1750" s="205">
        <v>117</v>
      </c>
      <c r="D1750" s="206">
        <v>42.036573467985079</v>
      </c>
      <c r="E1750" s="207">
        <v>-2</v>
      </c>
      <c r="F1750" s="208">
        <v>24.179775154350089</v>
      </c>
      <c r="H1750" s="199"/>
      <c r="I1750" s="125"/>
    </row>
    <row r="1751" spans="1:9">
      <c r="A1751" s="216">
        <v>43538</v>
      </c>
      <c r="B1751" s="194">
        <v>21</v>
      </c>
      <c r="C1751" s="205">
        <v>132</v>
      </c>
      <c r="D1751" s="206">
        <v>42.209985139068635</v>
      </c>
      <c r="E1751" s="207">
        <v>-2</v>
      </c>
      <c r="F1751" s="208">
        <v>23.193197320655507</v>
      </c>
      <c r="H1751" s="199"/>
      <c r="I1751" s="125"/>
    </row>
    <row r="1752" spans="1:9">
      <c r="A1752" s="216">
        <v>43538</v>
      </c>
      <c r="B1752" s="194">
        <v>22</v>
      </c>
      <c r="C1752" s="205">
        <v>147</v>
      </c>
      <c r="D1752" s="206">
        <v>42.383512148387581</v>
      </c>
      <c r="E1752" s="207">
        <v>-2</v>
      </c>
      <c r="F1752" s="208">
        <v>22.206581698900536</v>
      </c>
      <c r="H1752" s="199"/>
      <c r="I1752" s="125"/>
    </row>
    <row r="1753" spans="1:9">
      <c r="A1753" s="216">
        <v>43538</v>
      </c>
      <c r="B1753" s="194">
        <v>23</v>
      </c>
      <c r="C1753" s="205">
        <v>162</v>
      </c>
      <c r="D1753" s="206">
        <v>42.557164213844771</v>
      </c>
      <c r="E1753" s="207">
        <v>-2</v>
      </c>
      <c r="F1753" s="208">
        <v>21.219928720108285</v>
      </c>
      <c r="H1753" s="199"/>
      <c r="I1753" s="125"/>
    </row>
    <row r="1754" spans="1:9">
      <c r="A1754" s="216">
        <v>43539</v>
      </c>
      <c r="B1754" s="194">
        <v>0</v>
      </c>
      <c r="C1754" s="205">
        <v>177</v>
      </c>
      <c r="D1754" s="206">
        <v>42.730920797326917</v>
      </c>
      <c r="E1754" s="207">
        <v>-2</v>
      </c>
      <c r="F1754" s="208">
        <v>20.233238848028119</v>
      </c>
      <c r="H1754" s="199"/>
      <c r="I1754" s="125"/>
    </row>
    <row r="1755" spans="1:9">
      <c r="A1755" s="216">
        <v>43539</v>
      </c>
      <c r="B1755" s="194">
        <v>1</v>
      </c>
      <c r="C1755" s="205">
        <v>192</v>
      </c>
      <c r="D1755" s="206">
        <v>42.904791575638228</v>
      </c>
      <c r="E1755" s="207">
        <v>-2</v>
      </c>
      <c r="F1755" s="208">
        <v>19.246512524062098</v>
      </c>
      <c r="H1755" s="199"/>
      <c r="I1755" s="125"/>
    </row>
    <row r="1756" spans="1:9">
      <c r="A1756" s="216">
        <v>43539</v>
      </c>
      <c r="B1756" s="194">
        <v>2</v>
      </c>
      <c r="C1756" s="205">
        <v>207</v>
      </c>
      <c r="D1756" s="206">
        <v>43.078786283546151</v>
      </c>
      <c r="E1756" s="207">
        <v>-2</v>
      </c>
      <c r="F1756" s="208">
        <v>18.259750156067831</v>
      </c>
      <c r="H1756" s="199"/>
      <c r="I1756" s="125"/>
    </row>
    <row r="1757" spans="1:9">
      <c r="A1757" s="216">
        <v>43539</v>
      </c>
      <c r="B1757" s="194">
        <v>3</v>
      </c>
      <c r="C1757" s="205">
        <v>222</v>
      </c>
      <c r="D1757" s="206">
        <v>43.252884360940698</v>
      </c>
      <c r="E1757" s="207">
        <v>-2</v>
      </c>
      <c r="F1757" s="208">
        <v>17.272952217762043</v>
      </c>
      <c r="H1757" s="199"/>
      <c r="I1757" s="125"/>
    </row>
    <row r="1758" spans="1:9">
      <c r="A1758" s="216">
        <v>43539</v>
      </c>
      <c r="B1758" s="194">
        <v>4</v>
      </c>
      <c r="C1758" s="205">
        <v>237</v>
      </c>
      <c r="D1758" s="206">
        <v>43.427095520995067</v>
      </c>
      <c r="E1758" s="207">
        <v>-2</v>
      </c>
      <c r="F1758" s="208">
        <v>16.286119138415831</v>
      </c>
      <c r="H1758" s="199"/>
      <c r="I1758" s="125"/>
    </row>
    <row r="1759" spans="1:9">
      <c r="A1759" s="216">
        <v>43539</v>
      </c>
      <c r="B1759" s="194">
        <v>5</v>
      </c>
      <c r="C1759" s="205">
        <v>252</v>
      </c>
      <c r="D1759" s="206">
        <v>43.601429476757971</v>
      </c>
      <c r="E1759" s="207">
        <v>-2</v>
      </c>
      <c r="F1759" s="208">
        <v>15.299251346995684</v>
      </c>
      <c r="H1759" s="199"/>
      <c r="I1759" s="125"/>
    </row>
    <row r="1760" spans="1:9">
      <c r="A1760" s="216">
        <v>43539</v>
      </c>
      <c r="B1760" s="194">
        <v>6</v>
      </c>
      <c r="C1760" s="205">
        <v>267</v>
      </c>
      <c r="D1760" s="206">
        <v>43.775865665141964</v>
      </c>
      <c r="E1760" s="207">
        <v>-2</v>
      </c>
      <c r="F1760" s="208">
        <v>14.312349305094312</v>
      </c>
      <c r="H1760" s="199"/>
      <c r="I1760" s="125"/>
    </row>
    <row r="1761" spans="1:9">
      <c r="A1761" s="216">
        <v>43539</v>
      </c>
      <c r="B1761" s="194">
        <v>7</v>
      </c>
      <c r="C1761" s="205">
        <v>282</v>
      </c>
      <c r="D1761" s="206">
        <v>43.950413835249265</v>
      </c>
      <c r="E1761" s="207">
        <v>-2</v>
      </c>
      <c r="F1761" s="208">
        <v>13.4</v>
      </c>
      <c r="H1761" s="199"/>
      <c r="I1761" s="125"/>
    </row>
    <row r="1762" spans="1:9">
      <c r="A1762" s="216">
        <v>43539</v>
      </c>
      <c r="B1762" s="194">
        <v>8</v>
      </c>
      <c r="C1762" s="205">
        <v>297</v>
      </c>
      <c r="D1762" s="206">
        <v>44.125083580561295</v>
      </c>
      <c r="E1762" s="207">
        <v>-2</v>
      </c>
      <c r="F1762" s="208">
        <v>12.338444193550728</v>
      </c>
      <c r="H1762" s="199"/>
      <c r="I1762" s="125"/>
    </row>
    <row r="1763" spans="1:9">
      <c r="A1763" s="216">
        <v>43539</v>
      </c>
      <c r="B1763" s="194">
        <v>9</v>
      </c>
      <c r="C1763" s="205">
        <v>312</v>
      </c>
      <c r="D1763" s="206">
        <v>44.299854452365253</v>
      </c>
      <c r="E1763" s="207">
        <v>-2</v>
      </c>
      <c r="F1763" s="208">
        <v>11.351442001330625</v>
      </c>
      <c r="H1763" s="199"/>
      <c r="I1763" s="125"/>
    </row>
    <row r="1764" spans="1:9">
      <c r="A1764" s="216">
        <v>43539</v>
      </c>
      <c r="B1764" s="194">
        <v>10</v>
      </c>
      <c r="C1764" s="205">
        <v>327</v>
      </c>
      <c r="D1764" s="206">
        <v>44.474736159490931</v>
      </c>
      <c r="E1764" s="207">
        <v>-2</v>
      </c>
      <c r="F1764" s="208">
        <v>10.364407302619236</v>
      </c>
      <c r="H1764" s="199"/>
      <c r="I1764" s="125"/>
    </row>
    <row r="1765" spans="1:9">
      <c r="A1765" s="216">
        <v>43539</v>
      </c>
      <c r="B1765" s="194">
        <v>11</v>
      </c>
      <c r="C1765" s="205">
        <v>342</v>
      </c>
      <c r="D1765" s="206">
        <v>44.649738290718233</v>
      </c>
      <c r="E1765" s="207">
        <v>-2</v>
      </c>
      <c r="F1765" s="208">
        <v>9.3773405241875007</v>
      </c>
      <c r="H1765" s="199"/>
      <c r="I1765" s="125"/>
    </row>
    <row r="1766" spans="1:9">
      <c r="A1766" s="216">
        <v>43539</v>
      </c>
      <c r="B1766" s="194">
        <v>12</v>
      </c>
      <c r="C1766" s="205">
        <v>357</v>
      </c>
      <c r="D1766" s="206">
        <v>44.824840395281171</v>
      </c>
      <c r="E1766" s="207">
        <v>-2</v>
      </c>
      <c r="F1766" s="208">
        <v>8.3902421256442494</v>
      </c>
      <c r="H1766" s="199"/>
      <c r="I1766" s="125"/>
    </row>
    <row r="1767" spans="1:9">
      <c r="A1767" s="216">
        <v>43539</v>
      </c>
      <c r="B1767" s="194">
        <v>13</v>
      </c>
      <c r="C1767" s="205">
        <v>12</v>
      </c>
      <c r="D1767" s="206">
        <v>45.000052199065976</v>
      </c>
      <c r="E1767" s="207">
        <v>-2</v>
      </c>
      <c r="F1767" s="208">
        <v>7.40311253320308</v>
      </c>
      <c r="H1767" s="199"/>
      <c r="I1767" s="125"/>
    </row>
    <row r="1768" spans="1:9">
      <c r="A1768" s="216">
        <v>43539</v>
      </c>
      <c r="B1768" s="194">
        <v>14</v>
      </c>
      <c r="C1768" s="205">
        <v>27</v>
      </c>
      <c r="D1768" s="206">
        <v>45.17538326848026</v>
      </c>
      <c r="E1768" s="207">
        <v>-2</v>
      </c>
      <c r="F1768" s="208">
        <v>6.4159521726189439</v>
      </c>
      <c r="H1768" s="199"/>
      <c r="I1768" s="125"/>
    </row>
    <row r="1769" spans="1:9">
      <c r="A1769" s="216">
        <v>43539</v>
      </c>
      <c r="B1769" s="194">
        <v>15</v>
      </c>
      <c r="C1769" s="205">
        <v>42</v>
      </c>
      <c r="D1769" s="206">
        <v>45.350813131006902</v>
      </c>
      <c r="E1769" s="207">
        <v>-2</v>
      </c>
      <c r="F1769" s="208">
        <v>5.4287615135381895</v>
      </c>
      <c r="H1769" s="199"/>
      <c r="I1769" s="125"/>
    </row>
    <row r="1770" spans="1:9">
      <c r="A1770" s="216">
        <v>43539</v>
      </c>
      <c r="B1770" s="194">
        <v>16</v>
      </c>
      <c r="C1770" s="205">
        <v>57</v>
      </c>
      <c r="D1770" s="206">
        <v>45.526351489308894</v>
      </c>
      <c r="E1770" s="207">
        <v>-2</v>
      </c>
      <c r="F1770" s="208">
        <v>4.4415409590272237</v>
      </c>
      <c r="H1770" s="199"/>
      <c r="I1770" s="125"/>
    </row>
    <row r="1771" spans="1:9">
      <c r="A1771" s="216">
        <v>43539</v>
      </c>
      <c r="B1771" s="194">
        <v>17</v>
      </c>
      <c r="C1771" s="205">
        <v>72</v>
      </c>
      <c r="D1771" s="206">
        <v>45.702007986419062</v>
      </c>
      <c r="E1771" s="207">
        <v>-2</v>
      </c>
      <c r="F1771" s="208">
        <v>3.4542909449029224</v>
      </c>
      <c r="H1771" s="199"/>
      <c r="I1771" s="125"/>
    </row>
    <row r="1772" spans="1:9">
      <c r="A1772" s="216">
        <v>43539</v>
      </c>
      <c r="B1772" s="194">
        <v>18</v>
      </c>
      <c r="C1772" s="205">
        <v>87</v>
      </c>
      <c r="D1772" s="206">
        <v>45.877762127225026</v>
      </c>
      <c r="E1772" s="207">
        <v>-2</v>
      </c>
      <c r="F1772" s="208">
        <v>2.4670119287697201</v>
      </c>
      <c r="H1772" s="199"/>
      <c r="I1772" s="125"/>
    </row>
    <row r="1773" spans="1:9">
      <c r="A1773" s="216">
        <v>43539</v>
      </c>
      <c r="B1773" s="194">
        <v>19</v>
      </c>
      <c r="C1773" s="205">
        <v>102</v>
      </c>
      <c r="D1773" s="206">
        <v>46.053623552727743</v>
      </c>
      <c r="E1773" s="207">
        <v>-2</v>
      </c>
      <c r="F1773" s="208">
        <v>1.4797043347000471</v>
      </c>
      <c r="H1773" s="199"/>
      <c r="I1773" s="125"/>
    </row>
    <row r="1774" spans="1:9">
      <c r="A1774" s="216">
        <v>43539</v>
      </c>
      <c r="B1774" s="194">
        <v>20</v>
      </c>
      <c r="C1774" s="205">
        <v>117</v>
      </c>
      <c r="D1774" s="206">
        <v>46.22960196194299</v>
      </c>
      <c r="E1774" s="207">
        <v>-2</v>
      </c>
      <c r="F1774" s="208">
        <v>0.49236858655871352</v>
      </c>
      <c r="H1774" s="199"/>
      <c r="I1774" s="125"/>
    </row>
    <row r="1775" spans="1:9">
      <c r="A1775" s="216">
        <v>43539</v>
      </c>
      <c r="B1775" s="194">
        <v>21</v>
      </c>
      <c r="C1775" s="205">
        <v>132</v>
      </c>
      <c r="D1775" s="206">
        <v>46.405676838101044</v>
      </c>
      <c r="E1775" s="207">
        <v>-1</v>
      </c>
      <c r="F1775" s="208">
        <v>59.505005140853562</v>
      </c>
      <c r="H1775" s="199"/>
      <c r="I1775" s="125"/>
    </row>
    <row r="1776" spans="1:9">
      <c r="A1776" s="216">
        <v>43539</v>
      </c>
      <c r="B1776" s="194">
        <v>22</v>
      </c>
      <c r="C1776" s="205">
        <v>147</v>
      </c>
      <c r="D1776" s="206">
        <v>46.581857819102197</v>
      </c>
      <c r="E1776" s="207">
        <v>-1</v>
      </c>
      <c r="F1776" s="208">
        <v>58.517614420740429</v>
      </c>
      <c r="H1776" s="199"/>
      <c r="I1776" s="125"/>
    </row>
    <row r="1777" spans="1:9">
      <c r="A1777" s="216">
        <v>43539</v>
      </c>
      <c r="B1777" s="194">
        <v>23</v>
      </c>
      <c r="C1777" s="205">
        <v>162</v>
      </c>
      <c r="D1777" s="206">
        <v>46.758154601039337</v>
      </c>
      <c r="E1777" s="207">
        <v>-1</v>
      </c>
      <c r="F1777" s="208">
        <v>57.530196860029164</v>
      </c>
      <c r="H1777" s="199"/>
      <c r="I1777" s="125"/>
    </row>
    <row r="1778" spans="1:9">
      <c r="A1778" s="216">
        <v>43540</v>
      </c>
      <c r="B1778" s="194">
        <v>0</v>
      </c>
      <c r="C1778" s="205">
        <v>177</v>
      </c>
      <c r="D1778" s="206">
        <v>46.934546664961658</v>
      </c>
      <c r="E1778" s="207">
        <v>-1</v>
      </c>
      <c r="F1778" s="208">
        <v>56.542752892201101</v>
      </c>
      <c r="H1778" s="199"/>
      <c r="I1778" s="125"/>
    </row>
    <row r="1779" spans="1:9">
      <c r="A1779" s="216">
        <v>43540</v>
      </c>
      <c r="B1779" s="194">
        <v>1</v>
      </c>
      <c r="C1779" s="205">
        <v>192</v>
      </c>
      <c r="D1779" s="206">
        <v>47.111043646121971</v>
      </c>
      <c r="E1779" s="207">
        <v>-1</v>
      </c>
      <c r="F1779" s="208">
        <v>55.555282950507149</v>
      </c>
      <c r="H1779" s="199"/>
      <c r="I1779" s="125"/>
    </row>
    <row r="1780" spans="1:9">
      <c r="A1780" s="216">
        <v>43540</v>
      </c>
      <c r="B1780" s="194">
        <v>2</v>
      </c>
      <c r="C1780" s="205">
        <v>207</v>
      </c>
      <c r="D1780" s="206">
        <v>47.287655257884467</v>
      </c>
      <c r="E1780" s="207">
        <v>-1</v>
      </c>
      <c r="F1780" s="208">
        <v>54.567787456707649</v>
      </c>
      <c r="H1780" s="199"/>
      <c r="I1780" s="125"/>
    </row>
    <row r="1781" spans="1:9">
      <c r="A1781" s="216">
        <v>43540</v>
      </c>
      <c r="B1781" s="194">
        <v>3</v>
      </c>
      <c r="C1781" s="205">
        <v>222</v>
      </c>
      <c r="D1781" s="206">
        <v>47.464360938416803</v>
      </c>
      <c r="E1781" s="207">
        <v>-1</v>
      </c>
      <c r="F1781" s="208">
        <v>53.580266865338125</v>
      </c>
      <c r="H1781" s="199"/>
      <c r="I1781" s="125"/>
    </row>
    <row r="1782" spans="1:9">
      <c r="A1782" s="216">
        <v>43540</v>
      </c>
      <c r="B1782" s="194">
        <v>4</v>
      </c>
      <c r="C1782" s="205">
        <v>237</v>
      </c>
      <c r="D1782" s="206">
        <v>47.641170340691588</v>
      </c>
      <c r="E1782" s="207">
        <v>-1</v>
      </c>
      <c r="F1782" s="208">
        <v>52.592721597632384</v>
      </c>
      <c r="H1782" s="199"/>
      <c r="I1782" s="125"/>
    </row>
    <row r="1783" spans="1:9">
      <c r="A1783" s="216">
        <v>43540</v>
      </c>
      <c r="B1783" s="194">
        <v>5</v>
      </c>
      <c r="C1783" s="205">
        <v>252</v>
      </c>
      <c r="D1783" s="206">
        <v>47.818093175257559</v>
      </c>
      <c r="E1783" s="207">
        <v>-1</v>
      </c>
      <c r="F1783" s="208">
        <v>51.605152074341454</v>
      </c>
      <c r="H1783" s="199"/>
      <c r="I1783" s="125"/>
    </row>
    <row r="1784" spans="1:9">
      <c r="A1784" s="216">
        <v>43540</v>
      </c>
      <c r="B1784" s="194">
        <v>6</v>
      </c>
      <c r="C1784" s="205">
        <v>267</v>
      </c>
      <c r="D1784" s="206">
        <v>47.995108858063986</v>
      </c>
      <c r="E1784" s="207">
        <v>-1</v>
      </c>
      <c r="F1784" s="208">
        <v>50.617558760233869</v>
      </c>
      <c r="H1784" s="199"/>
      <c r="I1784" s="125"/>
    </row>
    <row r="1785" spans="1:9">
      <c r="A1785" s="216">
        <v>43540</v>
      </c>
      <c r="B1785" s="194">
        <v>7</v>
      </c>
      <c r="C1785" s="205">
        <v>282</v>
      </c>
      <c r="D1785" s="206">
        <v>48.172227078566721</v>
      </c>
      <c r="E1785" s="207">
        <v>-1</v>
      </c>
      <c r="F1785" s="208">
        <v>49.7</v>
      </c>
      <c r="H1785" s="199"/>
      <c r="I1785" s="125"/>
    </row>
    <row r="1786" spans="1:9">
      <c r="A1786" s="216">
        <v>43540</v>
      </c>
      <c r="B1786" s="194">
        <v>8</v>
      </c>
      <c r="C1786" s="205">
        <v>297</v>
      </c>
      <c r="D1786" s="206">
        <v>48.349457525375783</v>
      </c>
      <c r="E1786" s="207">
        <v>-1</v>
      </c>
      <c r="F1786" s="208">
        <v>48.642302384542674</v>
      </c>
      <c r="H1786" s="199"/>
      <c r="I1786" s="125"/>
    </row>
    <row r="1787" spans="1:9">
      <c r="A1787" s="216">
        <v>43540</v>
      </c>
      <c r="B1787" s="194">
        <v>9</v>
      </c>
      <c r="C1787" s="205">
        <v>312</v>
      </c>
      <c r="D1787" s="206">
        <v>48.526779611512438</v>
      </c>
      <c r="E1787" s="207">
        <v>-1</v>
      </c>
      <c r="F1787" s="208">
        <v>47.654640206531468</v>
      </c>
      <c r="H1787" s="199"/>
      <c r="I1787" s="125"/>
    </row>
    <row r="1788" spans="1:9">
      <c r="A1788" s="216">
        <v>43540</v>
      </c>
      <c r="B1788" s="194">
        <v>10</v>
      </c>
      <c r="C1788" s="205">
        <v>327</v>
      </c>
      <c r="D1788" s="206">
        <v>48.704203023975197</v>
      </c>
      <c r="E1788" s="207">
        <v>-1</v>
      </c>
      <c r="F1788" s="208">
        <v>46.666955938509233</v>
      </c>
      <c r="H1788" s="199"/>
      <c r="I1788" s="125"/>
    </row>
    <row r="1789" spans="1:9">
      <c r="A1789" s="216">
        <v>43540</v>
      </c>
      <c r="B1789" s="194">
        <v>11</v>
      </c>
      <c r="C1789" s="205">
        <v>342</v>
      </c>
      <c r="D1789" s="206">
        <v>48.881737449363527</v>
      </c>
      <c r="E1789" s="207">
        <v>-1</v>
      </c>
      <c r="F1789" s="208">
        <v>45.679249999428784</v>
      </c>
      <c r="H1789" s="199"/>
      <c r="I1789" s="125"/>
    </row>
    <row r="1790" spans="1:9">
      <c r="A1790" s="216">
        <v>43540</v>
      </c>
      <c r="B1790" s="194">
        <v>12</v>
      </c>
      <c r="C1790" s="205">
        <v>357</v>
      </c>
      <c r="D1790" s="206">
        <v>49.059362297844018</v>
      </c>
      <c r="E1790" s="207">
        <v>-1</v>
      </c>
      <c r="F1790" s="208">
        <v>44.691522840920612</v>
      </c>
      <c r="H1790" s="199"/>
      <c r="I1790" s="125"/>
    </row>
    <row r="1791" spans="1:9">
      <c r="A1791" s="216">
        <v>43540</v>
      </c>
      <c r="B1791" s="194">
        <v>13</v>
      </c>
      <c r="C1791" s="205">
        <v>12</v>
      </c>
      <c r="D1791" s="206">
        <v>49.237087292198609</v>
      </c>
      <c r="E1791" s="207">
        <v>-1</v>
      </c>
      <c r="F1791" s="208">
        <v>43.703774892377211</v>
      </c>
      <c r="H1791" s="199"/>
      <c r="I1791" s="125"/>
    </row>
    <row r="1792" spans="1:9">
      <c r="A1792" s="216">
        <v>43540</v>
      </c>
      <c r="B1792" s="194">
        <v>14</v>
      </c>
      <c r="C1792" s="205">
        <v>27</v>
      </c>
      <c r="D1792" s="206">
        <v>49.414921999288737</v>
      </c>
      <c r="E1792" s="207">
        <v>-1</v>
      </c>
      <c r="F1792" s="208">
        <v>42.716006549615528</v>
      </c>
      <c r="H1792" s="199"/>
      <c r="I1792" s="125"/>
    </row>
    <row r="1793" spans="1:9">
      <c r="A1793" s="216">
        <v>43540</v>
      </c>
      <c r="B1793" s="194">
        <v>15</v>
      </c>
      <c r="C1793" s="205">
        <v>42</v>
      </c>
      <c r="D1793" s="206">
        <v>49.592845944417263</v>
      </c>
      <c r="E1793" s="207">
        <v>-1</v>
      </c>
      <c r="F1793" s="208">
        <v>41.728218274496157</v>
      </c>
      <c r="H1793" s="199"/>
      <c r="I1793" s="125"/>
    </row>
    <row r="1794" spans="1:9">
      <c r="A1794" s="216">
        <v>43540</v>
      </c>
      <c r="B1794" s="194">
        <v>16</v>
      </c>
      <c r="C1794" s="205">
        <v>57</v>
      </c>
      <c r="D1794" s="206">
        <v>49.770868829077983</v>
      </c>
      <c r="E1794" s="207">
        <v>-1</v>
      </c>
      <c r="F1794" s="208">
        <v>40.740410484360574</v>
      </c>
      <c r="H1794" s="199"/>
      <c r="I1794" s="125"/>
    </row>
    <row r="1795" spans="1:9">
      <c r="A1795" s="216">
        <v>43540</v>
      </c>
      <c r="B1795" s="194">
        <v>17</v>
      </c>
      <c r="C1795" s="205">
        <v>72</v>
      </c>
      <c r="D1795" s="206">
        <v>49.949000196923805</v>
      </c>
      <c r="E1795" s="207">
        <v>-1</v>
      </c>
      <c r="F1795" s="208">
        <v>39.752583596183676</v>
      </c>
      <c r="H1795" s="199"/>
      <c r="I1795" s="125"/>
    </row>
    <row r="1796" spans="1:9">
      <c r="A1796" s="216">
        <v>43540</v>
      </c>
      <c r="B1796" s="194">
        <v>18</v>
      </c>
      <c r="C1796" s="205">
        <v>87</v>
      </c>
      <c r="D1796" s="206">
        <v>50.12721955186521</v>
      </c>
      <c r="E1796" s="207">
        <v>-1</v>
      </c>
      <c r="F1796" s="208">
        <v>38.764738059904332</v>
      </c>
      <c r="H1796" s="199"/>
      <c r="I1796" s="125"/>
    </row>
    <row r="1797" spans="1:9">
      <c r="A1797" s="216">
        <v>43540</v>
      </c>
      <c r="B1797" s="194">
        <v>19</v>
      </c>
      <c r="C1797" s="205">
        <v>102</v>
      </c>
      <c r="D1797" s="206">
        <v>50.305536572623168</v>
      </c>
      <c r="E1797" s="207">
        <v>-1</v>
      </c>
      <c r="F1797" s="208">
        <v>37.776874291886614</v>
      </c>
      <c r="H1797" s="199"/>
      <c r="I1797" s="125"/>
    </row>
    <row r="1798" spans="1:9">
      <c r="A1798" s="216">
        <v>43540</v>
      </c>
      <c r="B1798" s="194">
        <v>20</v>
      </c>
      <c r="C1798" s="205">
        <v>117</v>
      </c>
      <c r="D1798" s="206">
        <v>50.48396087962459</v>
      </c>
      <c r="E1798" s="207">
        <v>-1</v>
      </c>
      <c r="F1798" s="208">
        <v>36.78899271925269</v>
      </c>
      <c r="H1798" s="199"/>
      <c r="I1798" s="125"/>
    </row>
    <row r="1799" spans="1:9">
      <c r="A1799" s="216">
        <v>43540</v>
      </c>
      <c r="B1799" s="194">
        <v>21</v>
      </c>
      <c r="C1799" s="205">
        <v>132</v>
      </c>
      <c r="D1799" s="206">
        <v>50.662471934211339</v>
      </c>
      <c r="E1799" s="207">
        <v>-1</v>
      </c>
      <c r="F1799" s="208">
        <v>35.801093768927899</v>
      </c>
      <c r="H1799" s="199"/>
      <c r="I1799" s="125"/>
    </row>
    <row r="1800" spans="1:9">
      <c r="A1800" s="216">
        <v>43540</v>
      </c>
      <c r="B1800" s="194">
        <v>22</v>
      </c>
      <c r="C1800" s="205">
        <v>147</v>
      </c>
      <c r="D1800" s="206">
        <v>50.841079413168018</v>
      </c>
      <c r="E1800" s="207">
        <v>-1</v>
      </c>
      <c r="F1800" s="208">
        <v>34.813177867417629</v>
      </c>
      <c r="H1800" s="199"/>
      <c r="I1800" s="125"/>
    </row>
    <row r="1801" spans="1:9">
      <c r="A1801" s="216">
        <v>43540</v>
      </c>
      <c r="B1801" s="194">
        <v>23</v>
      </c>
      <c r="C1801" s="205">
        <v>162</v>
      </c>
      <c r="D1801" s="206">
        <v>51.019792934202428</v>
      </c>
      <c r="E1801" s="207">
        <v>-1</v>
      </c>
      <c r="F1801" s="208">
        <v>33.825245429976249</v>
      </c>
      <c r="H1801" s="199"/>
      <c r="I1801" s="125"/>
    </row>
    <row r="1802" spans="1:9">
      <c r="A1802" s="216">
        <v>43541</v>
      </c>
      <c r="B1802" s="194">
        <v>0</v>
      </c>
      <c r="C1802" s="205">
        <v>177</v>
      </c>
      <c r="D1802" s="206">
        <v>51.198591976088892</v>
      </c>
      <c r="E1802" s="207">
        <v>-1</v>
      </c>
      <c r="F1802" s="208">
        <v>32.837296904635181</v>
      </c>
      <c r="H1802" s="199"/>
      <c r="I1802" s="125"/>
    </row>
    <row r="1803" spans="1:9">
      <c r="A1803" s="216">
        <v>43541</v>
      </c>
      <c r="B1803" s="194">
        <v>1</v>
      </c>
      <c r="C1803" s="205">
        <v>192</v>
      </c>
      <c r="D1803" s="206">
        <v>51.377486154866574</v>
      </c>
      <c r="E1803" s="207">
        <v>-1</v>
      </c>
      <c r="F1803" s="208">
        <v>31.849332705942238</v>
      </c>
      <c r="H1803" s="199"/>
      <c r="I1803" s="125"/>
    </row>
    <row r="1804" spans="1:9">
      <c r="A1804" s="216">
        <v>43541</v>
      </c>
      <c r="B1804" s="194">
        <v>2</v>
      </c>
      <c r="C1804" s="205">
        <v>207</v>
      </c>
      <c r="D1804" s="206">
        <v>51.556485143714212</v>
      </c>
      <c r="E1804" s="207">
        <v>-1</v>
      </c>
      <c r="F1804" s="208">
        <v>30.861353248329539</v>
      </c>
      <c r="H1804" s="199"/>
      <c r="I1804" s="125"/>
    </row>
    <row r="1805" spans="1:9">
      <c r="A1805" s="216">
        <v>43541</v>
      </c>
      <c r="B1805" s="194">
        <v>3</v>
      </c>
      <c r="C1805" s="205">
        <v>222</v>
      </c>
      <c r="D1805" s="206">
        <v>51.735568399731733</v>
      </c>
      <c r="E1805" s="207">
        <v>-1</v>
      </c>
      <c r="F1805" s="208">
        <v>29.873358989899561</v>
      </c>
      <c r="H1805" s="199"/>
      <c r="I1805" s="125"/>
    </row>
    <row r="1806" spans="1:9">
      <c r="A1806" s="216">
        <v>43541</v>
      </c>
      <c r="B1806" s="194">
        <v>4</v>
      </c>
      <c r="C1806" s="205">
        <v>237</v>
      </c>
      <c r="D1806" s="206">
        <v>51.914745536898295</v>
      </c>
      <c r="E1806" s="207">
        <v>-1</v>
      </c>
      <c r="F1806" s="208">
        <v>28.885350322383005</v>
      </c>
      <c r="H1806" s="199"/>
      <c r="I1806" s="125"/>
    </row>
    <row r="1807" spans="1:9">
      <c r="A1807" s="216">
        <v>43541</v>
      </c>
      <c r="B1807" s="194">
        <v>5</v>
      </c>
      <c r="C1807" s="205">
        <v>252</v>
      </c>
      <c r="D1807" s="206">
        <v>52.09402624551899</v>
      </c>
      <c r="E1807" s="207">
        <v>-1</v>
      </c>
      <c r="F1807" s="208">
        <v>27.897327670244096</v>
      </c>
      <c r="H1807" s="199"/>
      <c r="I1807" s="125"/>
    </row>
    <row r="1808" spans="1:9">
      <c r="A1808" s="216">
        <v>43541</v>
      </c>
      <c r="B1808" s="194">
        <v>6</v>
      </c>
      <c r="C1808" s="205">
        <v>267</v>
      </c>
      <c r="D1808" s="206">
        <v>52.273389960855638</v>
      </c>
      <c r="E1808" s="207">
        <v>-1</v>
      </c>
      <c r="F1808" s="208">
        <v>26.909291479742716</v>
      </c>
      <c r="H1808" s="199"/>
      <c r="I1808" s="125"/>
    </row>
    <row r="1809" spans="1:9">
      <c r="A1809" s="216">
        <v>43541</v>
      </c>
      <c r="B1809" s="194">
        <v>7</v>
      </c>
      <c r="C1809" s="205">
        <v>282</v>
      </c>
      <c r="D1809" s="206">
        <v>52.452846274442209</v>
      </c>
      <c r="E1809" s="207">
        <v>-1</v>
      </c>
      <c r="F1809" s="208">
        <v>26</v>
      </c>
      <c r="H1809" s="199"/>
      <c r="I1809" s="125"/>
    </row>
    <row r="1810" spans="1:9">
      <c r="A1810" s="216">
        <v>43541</v>
      </c>
      <c r="B1810" s="194">
        <v>8</v>
      </c>
      <c r="C1810" s="205">
        <v>297</v>
      </c>
      <c r="D1810" s="206">
        <v>52.632404855453387</v>
      </c>
      <c r="E1810" s="207">
        <v>-1</v>
      </c>
      <c r="F1810" s="208">
        <v>24.933180135015736</v>
      </c>
      <c r="H1810" s="199"/>
      <c r="I1810" s="125"/>
    </row>
    <row r="1811" spans="1:9">
      <c r="A1811" s="216">
        <v>43541</v>
      </c>
      <c r="B1811" s="194">
        <v>9</v>
      </c>
      <c r="C1811" s="205">
        <v>312</v>
      </c>
      <c r="D1811" s="206">
        <v>52.812045194999655</v>
      </c>
      <c r="E1811" s="207">
        <v>-1</v>
      </c>
      <c r="F1811" s="208">
        <v>23.945105838739099</v>
      </c>
      <c r="H1811" s="199"/>
      <c r="I1811" s="125"/>
    </row>
    <row r="1812" spans="1:9">
      <c r="A1812" s="216">
        <v>43541</v>
      </c>
      <c r="B1812" s="194">
        <v>10</v>
      </c>
      <c r="C1812" s="205">
        <v>327</v>
      </c>
      <c r="D1812" s="206">
        <v>52.991776902559877</v>
      </c>
      <c r="E1812" s="207">
        <v>-1</v>
      </c>
      <c r="F1812" s="208">
        <v>22.957019698152919</v>
      </c>
      <c r="H1812" s="199"/>
      <c r="I1812" s="125"/>
    </row>
    <row r="1813" spans="1:9">
      <c r="A1813" s="216">
        <v>43541</v>
      </c>
      <c r="B1813" s="194">
        <v>11</v>
      </c>
      <c r="C1813" s="205">
        <v>342</v>
      </c>
      <c r="D1813" s="206">
        <v>53.171609605522008</v>
      </c>
      <c r="E1813" s="207">
        <v>-1</v>
      </c>
      <c r="F1813" s="208">
        <v>21.968922102821796</v>
      </c>
      <c r="H1813" s="199"/>
      <c r="I1813" s="125"/>
    </row>
    <row r="1814" spans="1:9">
      <c r="A1814" s="216">
        <v>43541</v>
      </c>
      <c r="B1814" s="194">
        <v>12</v>
      </c>
      <c r="C1814" s="205">
        <v>357</v>
      </c>
      <c r="D1814" s="206">
        <v>53.351522754127245</v>
      </c>
      <c r="E1814" s="207">
        <v>-1</v>
      </c>
      <c r="F1814" s="208">
        <v>20.980813508450986</v>
      </c>
      <c r="H1814" s="199"/>
      <c r="I1814" s="125"/>
    </row>
    <row r="1815" spans="1:9">
      <c r="A1815" s="216">
        <v>43541</v>
      </c>
      <c r="B1815" s="194">
        <v>13</v>
      </c>
      <c r="C1815" s="205">
        <v>12</v>
      </c>
      <c r="D1815" s="206">
        <v>53.53152601359696</v>
      </c>
      <c r="E1815" s="207">
        <v>-1</v>
      </c>
      <c r="F1815" s="208">
        <v>19.992694326198944</v>
      </c>
      <c r="H1815" s="199"/>
      <c r="I1815" s="125"/>
    </row>
    <row r="1816" spans="1:9">
      <c r="A1816" s="216">
        <v>43541</v>
      </c>
      <c r="B1816" s="194">
        <v>14</v>
      </c>
      <c r="C1816" s="205">
        <v>27</v>
      </c>
      <c r="D1816" s="206">
        <v>53.711628990160563</v>
      </c>
      <c r="E1816" s="207">
        <v>-1</v>
      </c>
      <c r="F1816" s="208">
        <v>19.004564967004789</v>
      </c>
      <c r="H1816" s="199"/>
      <c r="I1816" s="125"/>
    </row>
    <row r="1817" spans="1:9">
      <c r="A1817" s="216">
        <v>43541</v>
      </c>
      <c r="B1817" s="194">
        <v>15</v>
      </c>
      <c r="C1817" s="205">
        <v>42</v>
      </c>
      <c r="D1817" s="206">
        <v>53.891811131359333</v>
      </c>
      <c r="E1817" s="207">
        <v>-1</v>
      </c>
      <c r="F1817" s="208">
        <v>18.016425874670023</v>
      </c>
      <c r="H1817" s="199"/>
      <c r="I1817" s="125"/>
    </row>
    <row r="1818" spans="1:9">
      <c r="A1818" s="216">
        <v>43541</v>
      </c>
      <c r="B1818" s="194">
        <v>16</v>
      </c>
      <c r="C1818" s="205">
        <v>57</v>
      </c>
      <c r="D1818" s="206">
        <v>54.07208208155879</v>
      </c>
      <c r="E1818" s="207">
        <v>-1</v>
      </c>
      <c r="F1818" s="208">
        <v>17.028277459518392</v>
      </c>
      <c r="H1818" s="199"/>
      <c r="I1818" s="125"/>
    </row>
    <row r="1819" spans="1:9">
      <c r="A1819" s="216">
        <v>43541</v>
      </c>
      <c r="B1819" s="194">
        <v>17</v>
      </c>
      <c r="C1819" s="205">
        <v>72</v>
      </c>
      <c r="D1819" s="206">
        <v>54.252451502783288</v>
      </c>
      <c r="E1819" s="207">
        <v>-1</v>
      </c>
      <c r="F1819" s="208">
        <v>16.040120142766288</v>
      </c>
      <c r="H1819" s="199"/>
      <c r="I1819" s="125"/>
    </row>
    <row r="1820" spans="1:9">
      <c r="A1820" s="216">
        <v>43541</v>
      </c>
      <c r="B1820" s="194">
        <v>18</v>
      </c>
      <c r="C1820" s="205">
        <v>87</v>
      </c>
      <c r="D1820" s="206">
        <v>54.432898782926031</v>
      </c>
      <c r="E1820" s="207">
        <v>-1</v>
      </c>
      <c r="F1820" s="208">
        <v>15.051954345223741</v>
      </c>
      <c r="H1820" s="199"/>
      <c r="I1820" s="125"/>
    </row>
    <row r="1821" spans="1:9">
      <c r="A1821" s="216">
        <v>43541</v>
      </c>
      <c r="B1821" s="194">
        <v>19</v>
      </c>
      <c r="C1821" s="205">
        <v>102</v>
      </c>
      <c r="D1821" s="206">
        <v>54.613433621593686</v>
      </c>
      <c r="E1821" s="207">
        <v>-1</v>
      </c>
      <c r="F1821" s="208">
        <v>14.063780487556574</v>
      </c>
      <c r="H1821" s="199"/>
      <c r="I1821" s="125"/>
    </row>
    <row r="1822" spans="1:9">
      <c r="A1822" s="216">
        <v>43541</v>
      </c>
      <c r="B1822" s="194">
        <v>20</v>
      </c>
      <c r="C1822" s="205">
        <v>117</v>
      </c>
      <c r="D1822" s="206">
        <v>54.794065600742385</v>
      </c>
      <c r="E1822" s="207">
        <v>-1</v>
      </c>
      <c r="F1822" s="208">
        <v>13.075598979140878</v>
      </c>
      <c r="H1822" s="199"/>
      <c r="I1822" s="125"/>
    </row>
    <row r="1823" spans="1:9">
      <c r="A1823" s="216">
        <v>43541</v>
      </c>
      <c r="B1823" s="194">
        <v>21</v>
      </c>
      <c r="C1823" s="205">
        <v>132</v>
      </c>
      <c r="D1823" s="206">
        <v>54.974774146185723</v>
      </c>
      <c r="E1823" s="207">
        <v>-1</v>
      </c>
      <c r="F1823" s="208">
        <v>12.087410262048355</v>
      </c>
      <c r="H1823" s="199"/>
      <c r="I1823" s="125"/>
    </row>
    <row r="1824" spans="1:9">
      <c r="A1824" s="216">
        <v>43541</v>
      </c>
      <c r="B1824" s="194">
        <v>22</v>
      </c>
      <c r="C1824" s="205">
        <v>147</v>
      </c>
      <c r="D1824" s="206">
        <v>55.155568935415999</v>
      </c>
      <c r="E1824" s="207">
        <v>-1</v>
      </c>
      <c r="F1824" s="208">
        <v>11.099214745132379</v>
      </c>
      <c r="H1824" s="199"/>
      <c r="I1824" s="125"/>
    </row>
    <row r="1825" spans="1:9">
      <c r="A1825" s="216">
        <v>43541</v>
      </c>
      <c r="B1825" s="194">
        <v>23</v>
      </c>
      <c r="C1825" s="205">
        <v>162</v>
      </c>
      <c r="D1825" s="206">
        <v>55.336459568869714</v>
      </c>
      <c r="E1825" s="207">
        <v>-1</v>
      </c>
      <c r="F1825" s="208">
        <v>10.111012836963065</v>
      </c>
      <c r="H1825" s="199"/>
      <c r="I1825" s="125"/>
    </row>
    <row r="1826" spans="1:9">
      <c r="A1826" s="216">
        <v>43542</v>
      </c>
      <c r="B1826" s="194">
        <v>0</v>
      </c>
      <c r="C1826" s="205">
        <v>177</v>
      </c>
      <c r="D1826" s="206">
        <v>55.517425487923902</v>
      </c>
      <c r="E1826" s="207">
        <v>-1</v>
      </c>
      <c r="F1826" s="208">
        <v>9.1228049789211951</v>
      </c>
      <c r="H1826" s="199"/>
      <c r="I1826" s="125"/>
    </row>
    <row r="1827" spans="1:9">
      <c r="A1827" s="216">
        <v>43542</v>
      </c>
      <c r="B1827" s="194">
        <v>1</v>
      </c>
      <c r="C1827" s="205">
        <v>192</v>
      </c>
      <c r="D1827" s="206">
        <v>55.698476351021782</v>
      </c>
      <c r="E1827" s="207">
        <v>-1</v>
      </c>
      <c r="F1827" s="208">
        <v>8.1345915900725529</v>
      </c>
      <c r="H1827" s="199"/>
      <c r="I1827" s="125"/>
    </row>
    <row r="1828" spans="1:9">
      <c r="A1828" s="216">
        <v>43542</v>
      </c>
      <c r="B1828" s="194">
        <v>2</v>
      </c>
      <c r="C1828" s="205">
        <v>207</v>
      </c>
      <c r="D1828" s="206">
        <v>55.879621754734785</v>
      </c>
      <c r="E1828" s="207">
        <v>-1</v>
      </c>
      <c r="F1828" s="208">
        <v>7.1463730561285344</v>
      </c>
      <c r="H1828" s="199"/>
      <c r="I1828" s="125"/>
    </row>
    <row r="1829" spans="1:9">
      <c r="A1829" s="216">
        <v>43542</v>
      </c>
      <c r="B1829" s="194">
        <v>3</v>
      </c>
      <c r="C1829" s="205">
        <v>222</v>
      </c>
      <c r="D1829" s="206">
        <v>56.060841139976105</v>
      </c>
      <c r="E1829" s="207">
        <v>-1</v>
      </c>
      <c r="F1829" s="208">
        <v>6.1581498288012737</v>
      </c>
      <c r="H1829" s="199"/>
      <c r="I1829" s="125"/>
    </row>
    <row r="1830" spans="1:9">
      <c r="A1830" s="216">
        <v>43542</v>
      </c>
      <c r="B1830" s="194">
        <v>4</v>
      </c>
      <c r="C1830" s="205">
        <v>237</v>
      </c>
      <c r="D1830" s="206">
        <v>56.242144162659997</v>
      </c>
      <c r="E1830" s="207">
        <v>-1</v>
      </c>
      <c r="F1830" s="208">
        <v>5.1699223153984519</v>
      </c>
      <c r="H1830" s="199"/>
      <c r="I1830" s="125"/>
    </row>
    <row r="1831" spans="1:9">
      <c r="A1831" s="216">
        <v>43542</v>
      </c>
      <c r="B1831" s="194">
        <v>5</v>
      </c>
      <c r="C1831" s="205">
        <v>252</v>
      </c>
      <c r="D1831" s="206">
        <v>56.423540417227969</v>
      </c>
      <c r="E1831" s="207">
        <v>-1</v>
      </c>
      <c r="F1831" s="208">
        <v>4.181690922875072</v>
      </c>
      <c r="H1831" s="199"/>
      <c r="I1831" s="125"/>
    </row>
    <row r="1832" spans="1:9">
      <c r="A1832" s="216">
        <v>43542</v>
      </c>
      <c r="B1832" s="194">
        <v>6</v>
      </c>
      <c r="C1832" s="205">
        <v>267</v>
      </c>
      <c r="D1832" s="206">
        <v>56.605009343817301</v>
      </c>
      <c r="E1832" s="207">
        <v>-1</v>
      </c>
      <c r="F1832" s="208">
        <v>3.1934560912853405</v>
      </c>
      <c r="H1832" s="199"/>
      <c r="I1832" s="125"/>
    </row>
    <row r="1833" spans="1:9">
      <c r="A1833" s="216">
        <v>43542</v>
      </c>
      <c r="B1833" s="194">
        <v>7</v>
      </c>
      <c r="C1833" s="205">
        <v>282</v>
      </c>
      <c r="D1833" s="206">
        <v>56.786560595634228</v>
      </c>
      <c r="E1833" s="207">
        <v>-1</v>
      </c>
      <c r="F1833" s="208">
        <v>2.2999999999999998</v>
      </c>
      <c r="H1833" s="199"/>
      <c r="I1833" s="125"/>
    </row>
    <row r="1834" spans="1:9">
      <c r="A1834" s="216">
        <v>43542</v>
      </c>
      <c r="B1834" s="194">
        <v>8</v>
      </c>
      <c r="C1834" s="205">
        <v>297</v>
      </c>
      <c r="D1834" s="206">
        <v>56.968203786216236</v>
      </c>
      <c r="E1834" s="207">
        <v>-1</v>
      </c>
      <c r="F1834" s="208">
        <v>1.2169777477638855</v>
      </c>
      <c r="H1834" s="199"/>
      <c r="I1834" s="125"/>
    </row>
    <row r="1835" spans="1:9">
      <c r="A1835" s="216">
        <v>43542</v>
      </c>
      <c r="B1835" s="194">
        <v>9</v>
      </c>
      <c r="C1835" s="205">
        <v>312</v>
      </c>
      <c r="D1835" s="206">
        <v>57.14991835242472</v>
      </c>
      <c r="E1835" s="207">
        <v>-1</v>
      </c>
      <c r="F1835" s="208">
        <v>0.22873507029240958</v>
      </c>
      <c r="H1835" s="199"/>
      <c r="I1835" s="125"/>
    </row>
    <row r="1836" spans="1:9">
      <c r="A1836" s="216">
        <v>43542</v>
      </c>
      <c r="B1836" s="194">
        <v>10</v>
      </c>
      <c r="C1836" s="205">
        <v>327</v>
      </c>
      <c r="D1836" s="206">
        <v>57.331713868346696</v>
      </c>
      <c r="E1836" s="207">
        <v>-1.0000000000000001E-15</v>
      </c>
      <c r="F1836" s="208">
        <v>59.240490611639963</v>
      </c>
      <c r="H1836" s="199"/>
      <c r="I1836" s="125"/>
    </row>
    <row r="1837" spans="1:9">
      <c r="A1837" s="216">
        <v>43542</v>
      </c>
      <c r="B1837" s="194">
        <v>11</v>
      </c>
      <c r="C1837" s="205">
        <v>342</v>
      </c>
      <c r="D1837" s="206">
        <v>57.513599984381472</v>
      </c>
      <c r="E1837" s="207">
        <v>-1.0000000000000001E-15</v>
      </c>
      <c r="F1837" s="208">
        <v>58.252244777432843</v>
      </c>
      <c r="H1837" s="199"/>
      <c r="I1837" s="125"/>
    </row>
    <row r="1838" spans="1:9">
      <c r="A1838" s="216">
        <v>43542</v>
      </c>
      <c r="B1838" s="194">
        <v>12</v>
      </c>
      <c r="C1838" s="205">
        <v>357</v>
      </c>
      <c r="D1838" s="206">
        <v>57.69555619550033</v>
      </c>
      <c r="E1838" s="207">
        <v>-1.0000000000000001E-15</v>
      </c>
      <c r="F1838" s="208">
        <v>57.263998006215054</v>
      </c>
      <c r="H1838" s="199"/>
      <c r="I1838" s="125"/>
    </row>
    <row r="1839" spans="1:9">
      <c r="A1839" s="216">
        <v>43542</v>
      </c>
      <c r="B1839" s="194">
        <v>13</v>
      </c>
      <c r="C1839" s="205">
        <v>12</v>
      </c>
      <c r="D1839" s="206">
        <v>57.877592033659084</v>
      </c>
      <c r="E1839" s="207">
        <v>-1.0000000000000001E-15</v>
      </c>
      <c r="F1839" s="208">
        <v>56.275750703074344</v>
      </c>
      <c r="H1839" s="199"/>
      <c r="I1839" s="125"/>
    </row>
    <row r="1840" spans="1:9">
      <c r="A1840" s="216">
        <v>43542</v>
      </c>
      <c r="B1840" s="194">
        <v>14</v>
      </c>
      <c r="C1840" s="205">
        <v>27</v>
      </c>
      <c r="D1840" s="206">
        <v>58.059717149622401</v>
      </c>
      <c r="E1840" s="207">
        <v>-1.0000000000000001E-15</v>
      </c>
      <c r="F1840" s="208">
        <v>55.287503272984274</v>
      </c>
      <c r="H1840" s="199"/>
      <c r="I1840" s="125"/>
    </row>
    <row r="1841" spans="1:9">
      <c r="A1841" s="216">
        <v>43542</v>
      </c>
      <c r="B1841" s="194">
        <v>15</v>
      </c>
      <c r="C1841" s="205">
        <v>42</v>
      </c>
      <c r="D1841" s="206">
        <v>58.241911035031961</v>
      </c>
      <c r="E1841" s="207">
        <v>-1.0000000000000001E-15</v>
      </c>
      <c r="F1841" s="208">
        <v>54.299256164830283</v>
      </c>
      <c r="H1841" s="199"/>
      <c r="I1841" s="125"/>
    </row>
    <row r="1842" spans="1:9">
      <c r="A1842" s="216">
        <v>43542</v>
      </c>
      <c r="B1842" s="194">
        <v>16</v>
      </c>
      <c r="C1842" s="205">
        <v>57</v>
      </c>
      <c r="D1842" s="206">
        <v>58.424183221505501</v>
      </c>
      <c r="E1842" s="207">
        <v>-1.0000000000000001E-15</v>
      </c>
      <c r="F1842" s="208">
        <v>53.311009761022284</v>
      </c>
      <c r="H1842" s="199"/>
      <c r="I1842" s="125"/>
    </row>
    <row r="1843" spans="1:9">
      <c r="A1843" s="216">
        <v>43542</v>
      </c>
      <c r="B1843" s="194">
        <v>17</v>
      </c>
      <c r="C1843" s="205">
        <v>72</v>
      </c>
      <c r="D1843" s="206">
        <v>58.606543377340756</v>
      </c>
      <c r="E1843" s="207">
        <v>-1.0000000000000001E-15</v>
      </c>
      <c r="F1843" s="208">
        <v>52.322764476876067</v>
      </c>
      <c r="H1843" s="199"/>
      <c r="I1843" s="125"/>
    </row>
    <row r="1844" spans="1:9">
      <c r="A1844" s="216">
        <v>43542</v>
      </c>
      <c r="B1844" s="194">
        <v>18</v>
      </c>
      <c r="C1844" s="205">
        <v>87</v>
      </c>
      <c r="D1844" s="206">
        <v>58.78897093382875</v>
      </c>
      <c r="E1844" s="207">
        <v>-1.0000000000000001E-15</v>
      </c>
      <c r="F1844" s="208">
        <v>51.33452074958894</v>
      </c>
      <c r="H1844" s="199"/>
      <c r="I1844" s="125"/>
    </row>
    <row r="1845" spans="1:9">
      <c r="A1845" s="216">
        <v>43542</v>
      </c>
      <c r="B1845" s="194">
        <v>19</v>
      </c>
      <c r="C1845" s="205">
        <v>102</v>
      </c>
      <c r="D1845" s="206">
        <v>58.971475479984292</v>
      </c>
      <c r="E1845" s="207">
        <v>-1.0000000000000001E-15</v>
      </c>
      <c r="F1845" s="208">
        <v>50.346278982950402</v>
      </c>
      <c r="H1845" s="199"/>
      <c r="I1845" s="125"/>
    </row>
    <row r="1846" spans="1:9">
      <c r="A1846" s="216">
        <v>43542</v>
      </c>
      <c r="B1846" s="194">
        <v>20</v>
      </c>
      <c r="C1846" s="205">
        <v>117</v>
      </c>
      <c r="D1846" s="206">
        <v>59.154066663331548</v>
      </c>
      <c r="E1846" s="207">
        <v>-1.0000000000000001E-15</v>
      </c>
      <c r="F1846" s="208">
        <v>49.358039580644125</v>
      </c>
      <c r="H1846" s="199"/>
      <c r="I1846" s="125"/>
    </row>
    <row r="1847" spans="1:9">
      <c r="A1847" s="216">
        <v>43542</v>
      </c>
      <c r="B1847" s="194">
        <v>21</v>
      </c>
      <c r="C1847" s="205">
        <v>132</v>
      </c>
      <c r="D1847" s="206">
        <v>59.336723933635085</v>
      </c>
      <c r="E1847" s="207">
        <v>-1.0000000000000001E-15</v>
      </c>
      <c r="F1847" s="208">
        <v>48.369802979173315</v>
      </c>
      <c r="H1847" s="199"/>
      <c r="I1847" s="125"/>
    </row>
    <row r="1848" spans="1:9">
      <c r="A1848" s="216">
        <v>43542</v>
      </c>
      <c r="B1848" s="194">
        <v>22</v>
      </c>
      <c r="C1848" s="205">
        <v>147</v>
      </c>
      <c r="D1848" s="206">
        <v>59.519456838978613</v>
      </c>
      <c r="E1848" s="207">
        <v>-1.0000000000000001E-15</v>
      </c>
      <c r="F1848" s="208">
        <v>47.381569592812944</v>
      </c>
      <c r="H1848" s="199"/>
      <c r="I1848" s="125"/>
    </row>
    <row r="1849" spans="1:9">
      <c r="A1849" s="216">
        <v>43542</v>
      </c>
      <c r="B1849" s="194">
        <v>23</v>
      </c>
      <c r="C1849" s="205">
        <v>162</v>
      </c>
      <c r="D1849" s="206">
        <v>59.7022750647875</v>
      </c>
      <c r="E1849" s="207">
        <v>-1.0000000000000001E-15</v>
      </c>
      <c r="F1849" s="208">
        <v>46.393339802462343</v>
      </c>
      <c r="H1849" s="199"/>
      <c r="I1849" s="125"/>
    </row>
    <row r="1850" spans="1:9">
      <c r="A1850" s="216">
        <v>43543</v>
      </c>
      <c r="B1850" s="194">
        <v>0</v>
      </c>
      <c r="C1850" s="205">
        <v>177</v>
      </c>
      <c r="D1850" s="206">
        <v>59.885157981187831</v>
      </c>
      <c r="E1850" s="207">
        <v>-1.0000000000000001E-15</v>
      </c>
      <c r="F1850" s="208">
        <v>45.405114055139947</v>
      </c>
      <c r="H1850" s="199"/>
      <c r="I1850" s="125"/>
    </row>
    <row r="1851" spans="1:9">
      <c r="A1851" s="216">
        <v>43543</v>
      </c>
      <c r="B1851" s="194">
        <v>1</v>
      </c>
      <c r="C1851" s="205">
        <v>193</v>
      </c>
      <c r="D1851" s="206">
        <v>6.8115233328285285E-2</v>
      </c>
      <c r="E1851" s="207">
        <v>-1.0000000000000001E-15</v>
      </c>
      <c r="F1851" s="208">
        <v>44.416892753416533</v>
      </c>
      <c r="H1851" s="199"/>
      <c r="I1851" s="125"/>
    </row>
    <row r="1852" spans="1:9">
      <c r="A1852" s="216">
        <v>43543</v>
      </c>
      <c r="B1852" s="194">
        <v>2</v>
      </c>
      <c r="C1852" s="205">
        <v>208</v>
      </c>
      <c r="D1852" s="206">
        <v>0.2511564659960186</v>
      </c>
      <c r="E1852" s="207">
        <v>-1.0000000000000001E-15</v>
      </c>
      <c r="F1852" s="208">
        <v>43.428676299689059</v>
      </c>
      <c r="H1852" s="199"/>
      <c r="I1852" s="125"/>
    </row>
    <row r="1853" spans="1:9">
      <c r="A1853" s="216">
        <v>43543</v>
      </c>
      <c r="B1853" s="194">
        <v>3</v>
      </c>
      <c r="C1853" s="205">
        <v>223</v>
      </c>
      <c r="D1853" s="206">
        <v>0.43426104822060552</v>
      </c>
      <c r="E1853" s="207">
        <v>-1.0000000000000001E-15</v>
      </c>
      <c r="F1853" s="208">
        <v>42.440465129267949</v>
      </c>
      <c r="H1853" s="199"/>
      <c r="I1853" s="125"/>
    </row>
    <row r="1854" spans="1:9">
      <c r="A1854" s="216">
        <v>43543</v>
      </c>
      <c r="B1854" s="194">
        <v>4</v>
      </c>
      <c r="C1854" s="205">
        <v>238</v>
      </c>
      <c r="D1854" s="206">
        <v>0.61743864351512912</v>
      </c>
      <c r="E1854" s="207">
        <v>-1.0000000000000001E-15</v>
      </c>
      <c r="F1854" s="208">
        <v>41.452259644207643</v>
      </c>
      <c r="H1854" s="199"/>
      <c r="I1854" s="125"/>
    </row>
    <row r="1855" spans="1:9">
      <c r="A1855" s="216">
        <v>43543</v>
      </c>
      <c r="B1855" s="194">
        <v>5</v>
      </c>
      <c r="C1855" s="205">
        <v>253</v>
      </c>
      <c r="D1855" s="206">
        <v>0.80069883672024389</v>
      </c>
      <c r="E1855" s="207">
        <v>-1.0000000000000001E-15</v>
      </c>
      <c r="F1855" s="208">
        <v>40.464060257365801</v>
      </c>
      <c r="H1855" s="199"/>
      <c r="I1855" s="125"/>
    </row>
    <row r="1856" spans="1:9">
      <c r="A1856" s="216">
        <v>43543</v>
      </c>
      <c r="B1856" s="194">
        <v>6</v>
      </c>
      <c r="C1856" s="205">
        <v>268</v>
      </c>
      <c r="D1856" s="206">
        <v>0.98402105488844427</v>
      </c>
      <c r="E1856" s="207">
        <v>-1.0000000000000001E-15</v>
      </c>
      <c r="F1856" s="208">
        <v>39.475867381394025</v>
      </c>
      <c r="H1856" s="199"/>
      <c r="I1856" s="125"/>
    </row>
    <row r="1857" spans="1:9">
      <c r="A1857" s="216">
        <v>43543</v>
      </c>
      <c r="B1857" s="194">
        <v>7</v>
      </c>
      <c r="C1857" s="205">
        <v>283</v>
      </c>
      <c r="D1857" s="206">
        <v>1.1674149403563661</v>
      </c>
      <c r="E1857" s="207">
        <v>-1.0000000000000001E-15</v>
      </c>
      <c r="F1857" s="208">
        <v>38.6</v>
      </c>
      <c r="H1857" s="199"/>
      <c r="I1857" s="125"/>
    </row>
    <row r="1858" spans="1:9">
      <c r="A1858" s="216">
        <v>43543</v>
      </c>
      <c r="B1858" s="194">
        <v>8</v>
      </c>
      <c r="C1858" s="205">
        <v>298</v>
      </c>
      <c r="D1858" s="206">
        <v>1.3508900775025268</v>
      </c>
      <c r="E1858" s="207">
        <v>-1.0000000000000001E-15</v>
      </c>
      <c r="F1858" s="208">
        <v>37.499502800815975</v>
      </c>
      <c r="H1858" s="199"/>
      <c r="I1858" s="125"/>
    </row>
    <row r="1859" spans="1:9">
      <c r="A1859" s="216">
        <v>43543</v>
      </c>
      <c r="B1859" s="194">
        <v>9</v>
      </c>
      <c r="C1859" s="205">
        <v>313</v>
      </c>
      <c r="D1859" s="206">
        <v>1.5344258916195486</v>
      </c>
      <c r="E1859" s="207">
        <v>-1.0000000000000001E-15</v>
      </c>
      <c r="F1859" s="208">
        <v>36.511331931679365</v>
      </c>
      <c r="H1859" s="199"/>
      <c r="I1859" s="125"/>
    </row>
    <row r="1860" spans="1:9">
      <c r="A1860" s="216">
        <v>43543</v>
      </c>
      <c r="B1860" s="194">
        <v>10</v>
      </c>
      <c r="C1860" s="205">
        <v>328</v>
      </c>
      <c r="D1860" s="206">
        <v>1.7180320645866232</v>
      </c>
      <c r="E1860" s="207">
        <v>-1.0000000000000001E-15</v>
      </c>
      <c r="F1860" s="208">
        <v>35.523169222258161</v>
      </c>
      <c r="H1860" s="199"/>
      <c r="I1860" s="125"/>
    </row>
    <row r="1861" spans="1:9">
      <c r="A1861" s="216">
        <v>43543</v>
      </c>
      <c r="B1861" s="194">
        <v>11</v>
      </c>
      <c r="C1861" s="205">
        <v>343</v>
      </c>
      <c r="D1861" s="206">
        <v>1.9017180803143674</v>
      </c>
      <c r="E1861" s="207">
        <v>-1.0000000000000001E-15</v>
      </c>
      <c r="F1861" s="208">
        <v>34.535015073285059</v>
      </c>
      <c r="H1861" s="199"/>
      <c r="I1861" s="125"/>
    </row>
    <row r="1862" spans="1:9">
      <c r="A1862" s="216">
        <v>43543</v>
      </c>
      <c r="B1862" s="194">
        <v>12</v>
      </c>
      <c r="C1862" s="205">
        <v>358</v>
      </c>
      <c r="D1862" s="206">
        <v>2.0854634426416396</v>
      </c>
      <c r="E1862" s="207">
        <v>-1.0000000000000001E-15</v>
      </c>
      <c r="F1862" s="208">
        <v>33.546869929455134</v>
      </c>
      <c r="H1862" s="199"/>
      <c r="I1862" s="125"/>
    </row>
    <row r="1863" spans="1:9">
      <c r="A1863" s="216">
        <v>43543</v>
      </c>
      <c r="B1863" s="194">
        <v>13</v>
      </c>
      <c r="C1863" s="205">
        <v>13</v>
      </c>
      <c r="D1863" s="206">
        <v>2.2692777930511454</v>
      </c>
      <c r="E1863" s="207">
        <v>-1.0000000000000001E-15</v>
      </c>
      <c r="F1863" s="208">
        <v>32.558734169059974</v>
      </c>
      <c r="H1863" s="199"/>
      <c r="I1863" s="125"/>
    </row>
    <row r="1864" spans="1:9">
      <c r="A1864" s="216">
        <v>43543</v>
      </c>
      <c r="B1864" s="194">
        <v>14</v>
      </c>
      <c r="C1864" s="205">
        <v>28</v>
      </c>
      <c r="D1864" s="206">
        <v>2.4531706539266196</v>
      </c>
      <c r="E1864" s="207">
        <v>-1.0000000000000001E-15</v>
      </c>
      <c r="F1864" s="208">
        <v>31.570608203365044</v>
      </c>
      <c r="H1864" s="199"/>
      <c r="I1864" s="125"/>
    </row>
    <row r="1865" spans="1:9">
      <c r="A1865" s="216">
        <v>43543</v>
      </c>
      <c r="B1865" s="194">
        <v>15</v>
      </c>
      <c r="C1865" s="205">
        <v>43</v>
      </c>
      <c r="D1865" s="206">
        <v>2.63712154858041</v>
      </c>
      <c r="E1865" s="207">
        <v>-1.0000000000000001E-15</v>
      </c>
      <c r="F1865" s="208">
        <v>30.582492465512839</v>
      </c>
      <c r="H1865" s="199"/>
      <c r="I1865" s="125"/>
    </row>
    <row r="1866" spans="1:9">
      <c r="A1866" s="216">
        <v>43543</v>
      </c>
      <c r="B1866" s="194">
        <v>16</v>
      </c>
      <c r="C1866" s="205">
        <v>58</v>
      </c>
      <c r="D1866" s="206">
        <v>2.8211399990888708</v>
      </c>
      <c r="E1866" s="207">
        <v>-1.0000000000000001E-15</v>
      </c>
      <c r="F1866" s="208">
        <v>29.594387355367264</v>
      </c>
      <c r="H1866" s="199"/>
      <c r="I1866" s="125"/>
    </row>
    <row r="1867" spans="1:9">
      <c r="A1867" s="216">
        <v>43543</v>
      </c>
      <c r="B1867" s="194">
        <v>17</v>
      </c>
      <c r="C1867" s="205">
        <v>73</v>
      </c>
      <c r="D1867" s="206">
        <v>3.005235645046298</v>
      </c>
      <c r="E1867" s="207">
        <v>-1.0000000000000001E-15</v>
      </c>
      <c r="F1867" s="208">
        <v>28.60629327261686</v>
      </c>
      <c r="H1867" s="199"/>
      <c r="I1867" s="125"/>
    </row>
    <row r="1868" spans="1:9">
      <c r="A1868" s="216">
        <v>43543</v>
      </c>
      <c r="B1868" s="194">
        <v>18</v>
      </c>
      <c r="C1868" s="205">
        <v>88</v>
      </c>
      <c r="D1868" s="206">
        <v>3.1893879698662886</v>
      </c>
      <c r="E1868" s="207">
        <v>-1.0000000000000001E-15</v>
      </c>
      <c r="F1868" s="208">
        <v>27.618210649979037</v>
      </c>
      <c r="H1868" s="199"/>
      <c r="I1868" s="125"/>
    </row>
    <row r="1869" spans="1:9">
      <c r="A1869" s="216">
        <v>43543</v>
      </c>
      <c r="B1869" s="194">
        <v>19</v>
      </c>
      <c r="C1869" s="205">
        <v>103</v>
      </c>
      <c r="D1869" s="206">
        <v>3.3736064949778211</v>
      </c>
      <c r="E1869" s="207">
        <v>-1.0000000000000001E-15</v>
      </c>
      <c r="F1869" s="208">
        <v>26.630139897836546</v>
      </c>
      <c r="H1869" s="199"/>
      <c r="I1869" s="125"/>
    </row>
    <row r="1870" spans="1:9">
      <c r="A1870" s="216">
        <v>43543</v>
      </c>
      <c r="B1870" s="194">
        <v>20</v>
      </c>
      <c r="C1870" s="205">
        <v>118</v>
      </c>
      <c r="D1870" s="206">
        <v>3.5579008597085249</v>
      </c>
      <c r="E1870" s="207">
        <v>-1.0000000000000001E-15</v>
      </c>
      <c r="F1870" s="208">
        <v>25.642081393357099</v>
      </c>
      <c r="H1870" s="199"/>
      <c r="I1870" s="125"/>
    </row>
    <row r="1871" spans="1:9">
      <c r="A1871" s="216">
        <v>43543</v>
      </c>
      <c r="B1871" s="194">
        <v>21</v>
      </c>
      <c r="C1871" s="205">
        <v>133</v>
      </c>
      <c r="D1871" s="206">
        <v>3.7422505462450317</v>
      </c>
      <c r="E1871" s="207">
        <v>-1.0000000000000001E-15</v>
      </c>
      <c r="F1871" s="208">
        <v>24.654035579774451</v>
      </c>
      <c r="H1871" s="199"/>
      <c r="I1871" s="125"/>
    </row>
    <row r="1872" spans="1:9">
      <c r="A1872" s="216">
        <v>43543</v>
      </c>
      <c r="B1872" s="194">
        <v>22</v>
      </c>
      <c r="C1872" s="205">
        <v>148</v>
      </c>
      <c r="D1872" s="206">
        <v>3.9266650759907407</v>
      </c>
      <c r="E1872" s="207">
        <v>-1.0000000000000001E-15</v>
      </c>
      <c r="F1872" s="208">
        <v>23.666002856066306</v>
      </c>
      <c r="H1872" s="199"/>
      <c r="I1872" s="125"/>
    </row>
    <row r="1873" spans="1:9">
      <c r="A1873" s="216">
        <v>43543</v>
      </c>
      <c r="B1873" s="194">
        <v>23</v>
      </c>
      <c r="C1873" s="205">
        <v>163</v>
      </c>
      <c r="D1873" s="206">
        <v>4.111154087818818</v>
      </c>
      <c r="E1873" s="207">
        <v>-1.0000000000000001E-15</v>
      </c>
      <c r="F1873" s="208">
        <v>22.677983620897912</v>
      </c>
      <c r="H1873" s="199"/>
      <c r="I1873" s="125"/>
    </row>
    <row r="1874" spans="1:9">
      <c r="A1874" s="216">
        <v>43544</v>
      </c>
      <c r="B1874" s="194">
        <v>0</v>
      </c>
      <c r="C1874" s="205">
        <v>178</v>
      </c>
      <c r="D1874" s="206">
        <v>4.2956970829828833</v>
      </c>
      <c r="E1874" s="207">
        <v>-1.0000000000000001E-15</v>
      </c>
      <c r="F1874" s="208">
        <v>21.689978306102919</v>
      </c>
      <c r="H1874" s="199"/>
      <c r="I1874" s="125"/>
    </row>
    <row r="1875" spans="1:9">
      <c r="A1875" s="216">
        <v>43544</v>
      </c>
      <c r="B1875" s="194">
        <v>1</v>
      </c>
      <c r="C1875" s="205">
        <v>193</v>
      </c>
      <c r="D1875" s="206">
        <v>4.4803035428424209</v>
      </c>
      <c r="E1875" s="207">
        <v>-1.0000000000000001E-15</v>
      </c>
      <c r="F1875" s="208">
        <v>20.701987310218787</v>
      </c>
      <c r="H1875" s="199"/>
      <c r="I1875" s="125"/>
    </row>
    <row r="1876" spans="1:9">
      <c r="A1876" s="216">
        <v>43544</v>
      </c>
      <c r="B1876" s="194">
        <v>2</v>
      </c>
      <c r="C1876" s="205">
        <v>208</v>
      </c>
      <c r="D1876" s="206">
        <v>4.6649831652058538</v>
      </c>
      <c r="E1876" s="207">
        <v>-1.0000000000000001E-15</v>
      </c>
      <c r="F1876" s="208">
        <v>19.714011031465102</v>
      </c>
      <c r="H1876" s="199"/>
      <c r="I1876" s="125"/>
    </row>
    <row r="1877" spans="1:9">
      <c r="A1877" s="216">
        <v>43544</v>
      </c>
      <c r="B1877" s="194">
        <v>3</v>
      </c>
      <c r="C1877" s="205">
        <v>223</v>
      </c>
      <c r="D1877" s="206">
        <v>4.8497153129926573</v>
      </c>
      <c r="E1877" s="207">
        <v>-1.0000000000000001E-15</v>
      </c>
      <c r="F1877" s="208">
        <v>18.726049912310636</v>
      </c>
      <c r="H1877" s="199"/>
      <c r="I1877" s="125"/>
    </row>
    <row r="1878" spans="1:9">
      <c r="A1878" s="216">
        <v>43544</v>
      </c>
      <c r="B1878" s="194">
        <v>4</v>
      </c>
      <c r="C1878" s="205">
        <v>238</v>
      </c>
      <c r="D1878" s="206">
        <v>5.0345096245814602</v>
      </c>
      <c r="E1878" s="207">
        <v>-1.0000000000000001E-15</v>
      </c>
      <c r="F1878" s="208">
        <v>17.738104328692636</v>
      </c>
      <c r="H1878" s="199"/>
      <c r="I1878" s="125"/>
    </row>
    <row r="1879" spans="1:9">
      <c r="A1879" s="216">
        <v>43544</v>
      </c>
      <c r="B1879" s="194">
        <v>5</v>
      </c>
      <c r="C1879" s="205">
        <v>253</v>
      </c>
      <c r="D1879" s="206">
        <v>5.2193757385896333</v>
      </c>
      <c r="E1879" s="207">
        <v>-1.0000000000000001E-15</v>
      </c>
      <c r="F1879" s="208">
        <v>16.750174689655513</v>
      </c>
      <c r="H1879" s="199"/>
      <c r="I1879" s="125"/>
    </row>
    <row r="1880" spans="1:9">
      <c r="A1880" s="216">
        <v>43544</v>
      </c>
      <c r="B1880" s="194">
        <v>6</v>
      </c>
      <c r="C1880" s="205">
        <v>268</v>
      </c>
      <c r="D1880" s="206">
        <v>5.4042930175887705</v>
      </c>
      <c r="E1880" s="207">
        <v>-1.0000000000000001E-15</v>
      </c>
      <c r="F1880" s="208">
        <v>15.76226142608952</v>
      </c>
      <c r="H1880" s="199"/>
      <c r="I1880" s="125"/>
    </row>
    <row r="1881" spans="1:9">
      <c r="A1881" s="216">
        <v>43544</v>
      </c>
      <c r="B1881" s="194">
        <v>7</v>
      </c>
      <c r="C1881" s="205">
        <v>283</v>
      </c>
      <c r="D1881" s="206">
        <v>5.5892711001467887</v>
      </c>
      <c r="E1881" s="207">
        <v>-1.0000000000000001E-15</v>
      </c>
      <c r="F1881" s="208">
        <v>14.9</v>
      </c>
      <c r="H1881" s="199"/>
      <c r="I1881" s="125"/>
    </row>
    <row r="1882" spans="1:9">
      <c r="A1882" s="216">
        <v>43544</v>
      </c>
      <c r="B1882" s="194">
        <v>8</v>
      </c>
      <c r="C1882" s="205">
        <v>298</v>
      </c>
      <c r="D1882" s="206">
        <v>5.774319623815245</v>
      </c>
      <c r="E1882" s="207">
        <v>-1.0000000000000001E-15</v>
      </c>
      <c r="F1882" s="208">
        <v>13.786485615968964</v>
      </c>
      <c r="H1882" s="199"/>
      <c r="I1882" s="125"/>
    </row>
    <row r="1883" spans="1:9">
      <c r="A1883" s="216">
        <v>43544</v>
      </c>
      <c r="B1883" s="194">
        <v>9</v>
      </c>
      <c r="C1883" s="205">
        <v>313</v>
      </c>
      <c r="D1883" s="206">
        <v>5.9594179517659995</v>
      </c>
      <c r="E1883" s="207">
        <v>-1.0000000000000001E-15</v>
      </c>
      <c r="F1883" s="208">
        <v>12.798623897578457</v>
      </c>
      <c r="H1883" s="199"/>
      <c r="I1883" s="125"/>
    </row>
    <row r="1884" spans="1:9">
      <c r="A1884" s="216">
        <v>43544</v>
      </c>
      <c r="B1884" s="194">
        <v>10</v>
      </c>
      <c r="C1884" s="205">
        <v>328</v>
      </c>
      <c r="D1884" s="206">
        <v>6.1445757220724317</v>
      </c>
      <c r="E1884" s="207">
        <v>-1.0000000000000001E-15</v>
      </c>
      <c r="F1884" s="208">
        <v>11.810780188762303</v>
      </c>
      <c r="H1884" s="199"/>
      <c r="I1884" s="125"/>
    </row>
    <row r="1885" spans="1:9">
      <c r="A1885" s="216">
        <v>43544</v>
      </c>
      <c r="B1885" s="194">
        <v>11</v>
      </c>
      <c r="C1885" s="205">
        <v>343</v>
      </c>
      <c r="D1885" s="206">
        <v>6.329802572419112</v>
      </c>
      <c r="E1885" s="207">
        <v>-1.0000000000000001E-15</v>
      </c>
      <c r="F1885" s="208">
        <v>10.822954864697559</v>
      </c>
      <c r="H1885" s="199"/>
      <c r="I1885" s="125"/>
    </row>
    <row r="1886" spans="1:9">
      <c r="A1886" s="216">
        <v>43544</v>
      </c>
      <c r="B1886" s="194">
        <v>12</v>
      </c>
      <c r="C1886" s="205">
        <v>358</v>
      </c>
      <c r="D1886" s="206">
        <v>6.5150778657630326</v>
      </c>
      <c r="E1886" s="207">
        <v>-1.0000000000000001E-15</v>
      </c>
      <c r="F1886" s="208">
        <v>9.8351483666013628</v>
      </c>
      <c r="H1886" s="199"/>
      <c r="I1886" s="125"/>
    </row>
    <row r="1887" spans="1:9">
      <c r="A1887" s="216">
        <v>43544</v>
      </c>
      <c r="B1887" s="194">
        <v>13</v>
      </c>
      <c r="C1887" s="205">
        <v>13</v>
      </c>
      <c r="D1887" s="206">
        <v>6.7004112986777642</v>
      </c>
      <c r="E1887" s="207">
        <v>-1.0000000000000001E-15</v>
      </c>
      <c r="F1887" s="208">
        <v>8.8473610914626413</v>
      </c>
      <c r="H1887" s="199"/>
      <c r="I1887" s="125"/>
    </row>
    <row r="1888" spans="1:9">
      <c r="A1888" s="216">
        <v>43544</v>
      </c>
      <c r="B1888" s="194">
        <v>14</v>
      </c>
      <c r="C1888" s="205">
        <v>28</v>
      </c>
      <c r="D1888" s="206">
        <v>6.8858123522367265</v>
      </c>
      <c r="E1888" s="207">
        <v>-1.0000000000000001E-15</v>
      </c>
      <c r="F1888" s="208">
        <v>7.8595934360900568</v>
      </c>
      <c r="H1888" s="199"/>
      <c r="I1888" s="125"/>
    </row>
    <row r="1889" spans="1:9">
      <c r="A1889" s="216">
        <v>43544</v>
      </c>
      <c r="B1889" s="194">
        <v>15</v>
      </c>
      <c r="C1889" s="205">
        <v>43</v>
      </c>
      <c r="D1889" s="206">
        <v>7.0712605267198114</v>
      </c>
      <c r="E1889" s="207">
        <v>-1.0000000000000001E-15</v>
      </c>
      <c r="F1889" s="208">
        <v>6.8718458303968806</v>
      </c>
      <c r="H1889" s="199"/>
      <c r="I1889" s="125"/>
    </row>
    <row r="1890" spans="1:9">
      <c r="A1890" s="216">
        <v>43544</v>
      </c>
      <c r="B1890" s="194">
        <v>16</v>
      </c>
      <c r="C1890" s="205">
        <v>58</v>
      </c>
      <c r="D1890" s="206">
        <v>7.2567654600196363</v>
      </c>
      <c r="E1890" s="207">
        <v>-1.0000000000000001E-15</v>
      </c>
      <c r="F1890" s="208">
        <v>5.8841186710047015</v>
      </c>
      <c r="H1890" s="199"/>
      <c r="I1890" s="125"/>
    </row>
    <row r="1891" spans="1:9">
      <c r="A1891" s="216">
        <v>43544</v>
      </c>
      <c r="B1891" s="194">
        <v>17</v>
      </c>
      <c r="C1891" s="205">
        <v>73</v>
      </c>
      <c r="D1891" s="206">
        <v>7.4423366728760243</v>
      </c>
      <c r="E1891" s="207">
        <v>-1.0000000000000001E-15</v>
      </c>
      <c r="F1891" s="208">
        <v>4.8964123654840792</v>
      </c>
      <c r="H1891" s="199"/>
      <c r="I1891" s="125"/>
    </row>
    <row r="1892" spans="1:9">
      <c r="A1892" s="216">
        <v>43544</v>
      </c>
      <c r="B1892" s="194">
        <v>18</v>
      </c>
      <c r="C1892" s="205">
        <v>88</v>
      </c>
      <c r="D1892" s="206">
        <v>7.6279536448438989</v>
      </c>
      <c r="E1892" s="207">
        <v>-1.0000000000000001E-15</v>
      </c>
      <c r="F1892" s="208">
        <v>3.9087273213465505</v>
      </c>
      <c r="H1892" s="199"/>
      <c r="I1892" s="125"/>
    </row>
    <row r="1893" spans="1:9">
      <c r="A1893" s="216">
        <v>43544</v>
      </c>
      <c r="B1893" s="194">
        <v>19</v>
      </c>
      <c r="C1893" s="205">
        <v>103</v>
      </c>
      <c r="D1893" s="206">
        <v>7.8136260153263493</v>
      </c>
      <c r="E1893" s="207">
        <v>-1.0000000000000001E-15</v>
      </c>
      <c r="F1893" s="208">
        <v>2.9210639459477248</v>
      </c>
      <c r="H1893" s="199"/>
      <c r="I1893" s="125"/>
    </row>
    <row r="1894" spans="1:9">
      <c r="A1894" s="216">
        <v>43544</v>
      </c>
      <c r="B1894" s="194">
        <v>20</v>
      </c>
      <c r="C1894" s="205">
        <v>118</v>
      </c>
      <c r="D1894" s="206">
        <v>7.9993633041246426</v>
      </c>
      <c r="E1894" s="207">
        <v>-1.0000000000000001E-15</v>
      </c>
      <c r="F1894" s="208">
        <v>1.9334226355009707</v>
      </c>
      <c r="H1894" s="199"/>
      <c r="I1894" s="125"/>
    </row>
    <row r="1895" spans="1:9">
      <c r="A1895" s="216">
        <v>43544</v>
      </c>
      <c r="B1895" s="194">
        <v>21</v>
      </c>
      <c r="C1895" s="205">
        <v>133</v>
      </c>
      <c r="D1895" s="206">
        <v>8.185145031719685</v>
      </c>
      <c r="E1895" s="207">
        <v>-1.0000000000000001E-15</v>
      </c>
      <c r="F1895" s="208">
        <v>0.94580381930904578</v>
      </c>
      <c r="H1895" s="199"/>
      <c r="I1895" s="125"/>
    </row>
    <row r="1896" spans="1:9">
      <c r="A1896" s="216">
        <v>43544</v>
      </c>
      <c r="B1896" s="194">
        <v>22</v>
      </c>
      <c r="C1896" s="205">
        <v>148</v>
      </c>
      <c r="D1896" s="206">
        <v>8.3709807188847662</v>
      </c>
      <c r="E1896" s="207">
        <v>-1.0000000000000001E-15</v>
      </c>
      <c r="F1896" s="208">
        <v>4.1792106518753508E-2</v>
      </c>
      <c r="H1896" s="199"/>
      <c r="I1896" s="125"/>
    </row>
    <row r="1897" spans="1:9">
      <c r="A1897" s="216">
        <v>43544</v>
      </c>
      <c r="B1897" s="194">
        <v>23</v>
      </c>
      <c r="C1897" s="205">
        <v>163</v>
      </c>
      <c r="D1897" s="206">
        <v>8.5568800037162873</v>
      </c>
      <c r="E1897" s="207">
        <v>1.0000000000000001E-15</v>
      </c>
      <c r="F1897" s="208">
        <v>1.0293647460869184</v>
      </c>
      <c r="H1897" s="199"/>
      <c r="I1897" s="125"/>
    </row>
    <row r="1898" spans="1:9">
      <c r="A1898" s="216">
        <v>43545</v>
      </c>
      <c r="B1898" s="194">
        <v>0</v>
      </c>
      <c r="C1898" s="205">
        <v>178</v>
      </c>
      <c r="D1898" s="206">
        <v>8.742822367989902</v>
      </c>
      <c r="E1898" s="207">
        <v>1.0000000000000001E-15</v>
      </c>
      <c r="F1898" s="208">
        <v>2.0169136593032824</v>
      </c>
      <c r="H1898" s="199"/>
      <c r="I1898" s="125"/>
    </row>
    <row r="1899" spans="1:9">
      <c r="A1899" s="216">
        <v>43545</v>
      </c>
      <c r="B1899" s="194">
        <v>1</v>
      </c>
      <c r="C1899" s="205">
        <v>193</v>
      </c>
      <c r="D1899" s="206">
        <v>8.9288173323348019</v>
      </c>
      <c r="E1899" s="207">
        <v>1.0000000000000001E-15</v>
      </c>
      <c r="F1899" s="208">
        <v>3.0044384724489168</v>
      </c>
      <c r="H1899" s="199"/>
      <c r="I1899" s="125"/>
    </row>
    <row r="1900" spans="1:9">
      <c r="A1900" s="216">
        <v>43545</v>
      </c>
      <c r="B1900" s="194">
        <v>2</v>
      </c>
      <c r="C1900" s="205">
        <v>208</v>
      </c>
      <c r="D1900" s="206">
        <v>9.1148745359328132</v>
      </c>
      <c r="E1900" s="207">
        <v>1.0000000000000001E-15</v>
      </c>
      <c r="F1900" s="208">
        <v>3.9919387787511829</v>
      </c>
      <c r="H1900" s="199"/>
      <c r="I1900" s="125"/>
    </row>
    <row r="1901" spans="1:9">
      <c r="A1901" s="216">
        <v>43545</v>
      </c>
      <c r="B1901" s="194">
        <v>3</v>
      </c>
      <c r="C1901" s="205">
        <v>223</v>
      </c>
      <c r="D1901" s="206">
        <v>9.3009734800102706</v>
      </c>
      <c r="E1901" s="207">
        <v>1.0000000000000001E-15</v>
      </c>
      <c r="F1901" s="208">
        <v>4.9794141494625306</v>
      </c>
      <c r="H1901" s="199"/>
      <c r="I1901" s="125"/>
    </row>
    <row r="1902" spans="1:9">
      <c r="A1902" s="216">
        <v>43545</v>
      </c>
      <c r="B1902" s="217">
        <v>4</v>
      </c>
      <c r="C1902" s="218">
        <v>238</v>
      </c>
      <c r="D1902" s="219">
        <v>9.4871236469566611</v>
      </c>
      <c r="E1902" s="207">
        <v>1.0000000000000001E-15</v>
      </c>
      <c r="F1902" s="220">
        <v>5.9668641889798977</v>
      </c>
      <c r="H1902" s="199"/>
      <c r="I1902" s="125"/>
    </row>
    <row r="1903" spans="1:9">
      <c r="A1903" s="216">
        <v>43545</v>
      </c>
      <c r="B1903" s="194">
        <v>5</v>
      </c>
      <c r="C1903" s="205">
        <v>253</v>
      </c>
      <c r="D1903" s="206">
        <v>9.6733347152985516</v>
      </c>
      <c r="E1903" s="207">
        <v>1.0000000000000001E-15</v>
      </c>
      <c r="F1903" s="208">
        <v>6.9542885018214191</v>
      </c>
      <c r="H1903" s="199"/>
      <c r="I1903" s="125"/>
    </row>
    <row r="1904" spans="1:9">
      <c r="A1904" s="216">
        <v>43545</v>
      </c>
      <c r="B1904" s="194">
        <v>6</v>
      </c>
      <c r="C1904" s="205">
        <v>268</v>
      </c>
      <c r="D1904" s="206">
        <v>9.8595861088006131</v>
      </c>
      <c r="E1904" s="207">
        <v>1.0000000000000001E-15</v>
      </c>
      <c r="F1904" s="208">
        <v>7.9416866593899798</v>
      </c>
      <c r="H1904" s="199"/>
      <c r="I1904" s="125"/>
    </row>
    <row r="1905" spans="1:9">
      <c r="A1905" s="216">
        <v>43545</v>
      </c>
      <c r="B1905" s="194">
        <v>7</v>
      </c>
      <c r="C1905" s="205">
        <v>283</v>
      </c>
      <c r="D1905" s="206">
        <v>10.045887408200542</v>
      </c>
      <c r="E1905" s="207">
        <v>1.0000000000000001E-15</v>
      </c>
      <c r="F1905" s="208">
        <v>8.9</v>
      </c>
      <c r="H1905" s="199"/>
      <c r="I1905" s="125"/>
    </row>
    <row r="1906" spans="1:9">
      <c r="A1906" s="216">
        <v>43545</v>
      </c>
      <c r="B1906" s="194">
        <v>8</v>
      </c>
      <c r="C1906" s="205">
        <v>298</v>
      </c>
      <c r="D1906" s="206">
        <v>10.23224827265949</v>
      </c>
      <c r="E1906" s="207">
        <v>1.0000000000000001E-15</v>
      </c>
      <c r="F1906" s="208">
        <v>9.916402916454869</v>
      </c>
      <c r="H1906" s="199"/>
      <c r="I1906" s="125"/>
    </row>
    <row r="1907" spans="1:9">
      <c r="A1907" s="216">
        <v>43545</v>
      </c>
      <c r="B1907" s="194">
        <v>9</v>
      </c>
      <c r="C1907" s="205">
        <v>313</v>
      </c>
      <c r="D1907" s="206">
        <v>10.418648068030052</v>
      </c>
      <c r="E1907" s="207">
        <v>1.0000000000000001E-15</v>
      </c>
      <c r="F1907" s="208">
        <v>10.903720203309369</v>
      </c>
      <c r="H1907" s="199"/>
      <c r="I1907" s="125"/>
    </row>
    <row r="1908" spans="1:9">
      <c r="A1908" s="216">
        <v>43545</v>
      </c>
      <c r="B1908" s="194">
        <v>10</v>
      </c>
      <c r="C1908" s="205">
        <v>328</v>
      </c>
      <c r="D1908" s="206">
        <v>10.605096434223924</v>
      </c>
      <c r="E1908" s="207">
        <v>1.0000000000000001E-15</v>
      </c>
      <c r="F1908" s="208">
        <v>11.891009720685597</v>
      </c>
      <c r="H1908" s="199"/>
      <c r="I1908" s="125"/>
    </row>
    <row r="1909" spans="1:9">
      <c r="A1909" s="216">
        <v>43545</v>
      </c>
      <c r="B1909" s="194">
        <v>11</v>
      </c>
      <c r="C1909" s="205">
        <v>343</v>
      </c>
      <c r="D1909" s="206">
        <v>10.791603012196447</v>
      </c>
      <c r="E1909" s="207">
        <v>1.0000000000000001E-15</v>
      </c>
      <c r="F1909" s="208">
        <v>12.878271073458448</v>
      </c>
      <c r="H1909" s="199"/>
      <c r="I1909" s="125"/>
    </row>
    <row r="1910" spans="1:9">
      <c r="A1910" s="216">
        <v>43545</v>
      </c>
      <c r="B1910" s="194">
        <v>12</v>
      </c>
      <c r="C1910" s="205">
        <v>358</v>
      </c>
      <c r="D1910" s="206">
        <v>10.978147168257237</v>
      </c>
      <c r="E1910" s="207">
        <v>1.0000000000000001E-15</v>
      </c>
      <c r="F1910" s="208">
        <v>13.865503833509166</v>
      </c>
      <c r="H1910" s="199"/>
      <c r="I1910" s="125"/>
    </row>
    <row r="1911" spans="1:9">
      <c r="A1911" s="216">
        <v>43545</v>
      </c>
      <c r="B1911" s="194">
        <v>13</v>
      </c>
      <c r="C1911" s="205">
        <v>13</v>
      </c>
      <c r="D1911" s="206">
        <v>11.164738543054682</v>
      </c>
      <c r="E1911" s="207">
        <v>1.0000000000000001E-15</v>
      </c>
      <c r="F1911" s="208">
        <v>14.852707605768913</v>
      </c>
      <c r="H1911" s="199"/>
      <c r="I1911" s="125"/>
    </row>
    <row r="1912" spans="1:9">
      <c r="A1912" s="216">
        <v>43545</v>
      </c>
      <c r="B1912" s="194">
        <v>14</v>
      </c>
      <c r="C1912" s="205">
        <v>28</v>
      </c>
      <c r="D1912" s="206">
        <v>11.35138677792952</v>
      </c>
      <c r="E1912" s="207">
        <v>1.0000000000000001E-15</v>
      </c>
      <c r="F1912" s="208">
        <v>15.839881984270734</v>
      </c>
      <c r="H1912" s="199"/>
      <c r="I1912" s="125"/>
    </row>
    <row r="1913" spans="1:9">
      <c r="A1913" s="216">
        <v>43545</v>
      </c>
      <c r="B1913" s="194">
        <v>15</v>
      </c>
      <c r="C1913" s="205">
        <v>43</v>
      </c>
      <c r="D1913" s="206">
        <v>11.538071240357795</v>
      </c>
      <c r="E1913" s="207">
        <v>1.0000000000000001E-15</v>
      </c>
      <c r="F1913" s="208">
        <v>16.827026562983683</v>
      </c>
      <c r="H1913" s="199"/>
      <c r="I1913" s="125"/>
    </row>
    <row r="1914" spans="1:9">
      <c r="A1914" s="216">
        <v>43545</v>
      </c>
      <c r="B1914" s="194">
        <v>16</v>
      </c>
      <c r="C1914" s="205">
        <v>58</v>
      </c>
      <c r="D1914" s="206">
        <v>11.724801591369669</v>
      </c>
      <c r="E1914" s="207">
        <v>1.0000000000000001E-15</v>
      </c>
      <c r="F1914" s="208">
        <v>17.814140936056752</v>
      </c>
      <c r="H1914" s="199"/>
      <c r="I1914" s="125"/>
    </row>
    <row r="1915" spans="1:9">
      <c r="A1915" s="216">
        <v>43545</v>
      </c>
      <c r="B1915" s="194">
        <v>17</v>
      </c>
      <c r="C1915" s="205">
        <v>73</v>
      </c>
      <c r="D1915" s="206">
        <v>11.911587434049125</v>
      </c>
      <c r="E1915" s="207">
        <v>1.0000000000000001E-15</v>
      </c>
      <c r="F1915" s="208">
        <v>18.801224708622026</v>
      </c>
      <c r="H1915" s="199"/>
      <c r="I1915" s="125"/>
    </row>
    <row r="1916" spans="1:9">
      <c r="A1916" s="216">
        <v>43545</v>
      </c>
      <c r="B1916" s="194">
        <v>18</v>
      </c>
      <c r="C1916" s="205">
        <v>88</v>
      </c>
      <c r="D1916" s="206">
        <v>12.098408156253981</v>
      </c>
      <c r="E1916" s="207">
        <v>1.0000000000000001E-15</v>
      </c>
      <c r="F1916" s="208">
        <v>19.788277452787522</v>
      </c>
      <c r="H1916" s="199"/>
      <c r="I1916" s="125"/>
    </row>
    <row r="1917" spans="1:9">
      <c r="A1917" s="216">
        <v>43545</v>
      </c>
      <c r="B1917" s="194">
        <v>19</v>
      </c>
      <c r="C1917" s="205">
        <v>103</v>
      </c>
      <c r="D1917" s="206">
        <v>12.28527343963151</v>
      </c>
      <c r="E1917" s="207">
        <v>1.0000000000000001E-15</v>
      </c>
      <c r="F1917" s="208">
        <v>20.775298773739035</v>
      </c>
      <c r="H1917" s="199"/>
      <c r="I1917" s="125"/>
    </row>
    <row r="1918" spans="1:9">
      <c r="A1918" s="216">
        <v>43545</v>
      </c>
      <c r="B1918" s="194">
        <v>20</v>
      </c>
      <c r="C1918" s="205">
        <v>118</v>
      </c>
      <c r="D1918" s="206">
        <v>12.472192809773333</v>
      </c>
      <c r="E1918" s="207">
        <v>1.0000000000000001E-15</v>
      </c>
      <c r="F1918" s="208">
        <v>21.762288276780069</v>
      </c>
      <c r="H1918" s="199"/>
      <c r="I1918" s="125"/>
    </row>
    <row r="1919" spans="1:9">
      <c r="A1919" s="216">
        <v>43545</v>
      </c>
      <c r="B1919" s="194">
        <v>21</v>
      </c>
      <c r="C1919" s="205">
        <v>133</v>
      </c>
      <c r="D1919" s="206">
        <v>12.65914575345505</v>
      </c>
      <c r="E1919" s="207">
        <v>1.0000000000000001E-15</v>
      </c>
      <c r="F1919" s="208">
        <v>22.749245534098694</v>
      </c>
      <c r="H1919" s="199"/>
      <c r="I1919" s="125"/>
    </row>
    <row r="1920" spans="1:9">
      <c r="A1920" s="216">
        <v>43545</v>
      </c>
      <c r="B1920" s="194">
        <v>22</v>
      </c>
      <c r="C1920" s="205">
        <v>148</v>
      </c>
      <c r="D1920" s="206">
        <v>12.846141914415057</v>
      </c>
      <c r="E1920" s="207">
        <v>1.0000000000000001E-15</v>
      </c>
      <c r="F1920" s="208">
        <v>23.73617013997336</v>
      </c>
      <c r="H1920" s="199"/>
      <c r="I1920" s="125"/>
    </row>
    <row r="1921" spans="1:9">
      <c r="A1921" s="216">
        <v>43545</v>
      </c>
      <c r="B1921" s="194">
        <v>23</v>
      </c>
      <c r="C1921" s="205">
        <v>163</v>
      </c>
      <c r="D1921" s="206">
        <v>13.033190818998719</v>
      </c>
      <c r="E1921" s="207">
        <v>1.0000000000000001E-15</v>
      </c>
      <c r="F1921" s="208">
        <v>24.723061721848978</v>
      </c>
      <c r="H1921" s="199"/>
      <c r="I1921" s="125"/>
    </row>
    <row r="1922" spans="1:9">
      <c r="A1922" s="216">
        <v>43546</v>
      </c>
      <c r="B1922" s="194">
        <v>0</v>
      </c>
      <c r="C1922" s="205">
        <v>178</v>
      </c>
      <c r="D1922" s="206">
        <v>13.220271955021872</v>
      </c>
      <c r="E1922" s="207">
        <v>1.0000000000000001E-15</v>
      </c>
      <c r="F1922" s="208">
        <v>25.709919840944771</v>
      </c>
      <c r="H1922" s="199"/>
      <c r="I1922" s="125"/>
    </row>
    <row r="1923" spans="1:9">
      <c r="A1923" s="216">
        <v>43546</v>
      </c>
      <c r="B1923" s="194">
        <v>1</v>
      </c>
      <c r="C1923" s="205">
        <v>193</v>
      </c>
      <c r="D1923" s="206">
        <v>13.407394967675828</v>
      </c>
      <c r="E1923" s="207">
        <v>1.0000000000000001E-15</v>
      </c>
      <c r="F1923" s="208">
        <v>26.696744102693284</v>
      </c>
      <c r="H1923" s="199"/>
      <c r="I1923" s="125"/>
    </row>
    <row r="1924" spans="1:9">
      <c r="A1924" s="216">
        <v>43546</v>
      </c>
      <c r="B1924" s="194">
        <v>2</v>
      </c>
      <c r="C1924" s="205">
        <v>208</v>
      </c>
      <c r="D1924" s="206">
        <v>13.594569384301849</v>
      </c>
      <c r="E1924" s="207">
        <v>1.0000000000000001E-15</v>
      </c>
      <c r="F1924" s="208">
        <v>27.683534112460205</v>
      </c>
      <c r="H1924" s="199"/>
      <c r="I1924" s="125"/>
    </row>
    <row r="1925" spans="1:9">
      <c r="A1925" s="216">
        <v>43546</v>
      </c>
      <c r="B1925" s="194">
        <v>3</v>
      </c>
      <c r="C1925" s="205">
        <v>223</v>
      </c>
      <c r="D1925" s="206">
        <v>13.781774693732132</v>
      </c>
      <c r="E1925" s="207">
        <v>1.0000000000000001E-15</v>
      </c>
      <c r="F1925" s="208">
        <v>28.67028944258826</v>
      </c>
      <c r="H1925" s="199"/>
      <c r="I1925" s="125"/>
    </row>
    <row r="1926" spans="1:9">
      <c r="A1926" s="216">
        <v>43546</v>
      </c>
      <c r="B1926" s="194">
        <v>4</v>
      </c>
      <c r="C1926" s="205">
        <v>238</v>
      </c>
      <c r="D1926" s="206">
        <v>13.969020542290309</v>
      </c>
      <c r="E1926" s="207">
        <v>1.0000000000000001E-15</v>
      </c>
      <c r="F1926" s="208">
        <v>29.657009698554148</v>
      </c>
      <c r="H1926" s="199"/>
      <c r="I1926" s="125"/>
    </row>
    <row r="1927" spans="1:9">
      <c r="A1927" s="216">
        <v>43546</v>
      </c>
      <c r="B1927" s="194">
        <v>5</v>
      </c>
      <c r="C1927" s="205">
        <v>253</v>
      </c>
      <c r="D1927" s="206">
        <v>14.156316497978878</v>
      </c>
      <c r="E1927" s="207">
        <v>1.0000000000000001E-15</v>
      </c>
      <c r="F1927" s="208">
        <v>30.643694474751435</v>
      </c>
      <c r="H1927" s="199"/>
      <c r="I1927" s="125"/>
    </row>
    <row r="1928" spans="1:9">
      <c r="A1928" s="216">
        <v>43546</v>
      </c>
      <c r="B1928" s="194">
        <v>6</v>
      </c>
      <c r="C1928" s="205">
        <v>268</v>
      </c>
      <c r="D1928" s="206">
        <v>14.343641992065841</v>
      </c>
      <c r="E1928" s="207">
        <v>1.0000000000000001E-15</v>
      </c>
      <c r="F1928" s="208">
        <v>31.630343365598137</v>
      </c>
      <c r="H1928" s="199"/>
      <c r="I1928" s="125"/>
    </row>
    <row r="1929" spans="1:9">
      <c r="A1929" s="216">
        <v>43546</v>
      </c>
      <c r="B1929" s="194">
        <v>7</v>
      </c>
      <c r="C1929" s="205">
        <v>283</v>
      </c>
      <c r="D1929" s="206">
        <v>14.53100663344685</v>
      </c>
      <c r="E1929" s="207">
        <v>1.0000000000000001E-15</v>
      </c>
      <c r="F1929" s="208">
        <v>32.5</v>
      </c>
      <c r="H1929" s="199"/>
      <c r="I1929" s="125"/>
    </row>
    <row r="1930" spans="1:9">
      <c r="A1930" s="216">
        <v>43546</v>
      </c>
      <c r="B1930" s="194">
        <v>8</v>
      </c>
      <c r="C1930" s="205">
        <v>298</v>
      </c>
      <c r="D1930" s="206">
        <v>14.718420068650175</v>
      </c>
      <c r="E1930" s="207">
        <v>1.0000000000000001E-15</v>
      </c>
      <c r="F1930" s="208">
        <v>33.603531880077853</v>
      </c>
      <c r="H1930" s="199"/>
      <c r="I1930" s="125"/>
    </row>
    <row r="1931" spans="1:9">
      <c r="A1931" s="216">
        <v>43546</v>
      </c>
      <c r="B1931" s="194">
        <v>9</v>
      </c>
      <c r="C1931" s="205">
        <v>313</v>
      </c>
      <c r="D1931" s="206">
        <v>14.905861730819652</v>
      </c>
      <c r="E1931" s="207">
        <v>1.0000000000000001E-15</v>
      </c>
      <c r="F1931" s="208">
        <v>34.590070681590532</v>
      </c>
      <c r="H1931" s="199"/>
      <c r="I1931" s="125"/>
    </row>
    <row r="1932" spans="1:9">
      <c r="A1932" s="216">
        <v>43546</v>
      </c>
      <c r="B1932" s="194">
        <v>10</v>
      </c>
      <c r="C1932" s="205">
        <v>328</v>
      </c>
      <c r="D1932" s="206">
        <v>15.093341209853861</v>
      </c>
      <c r="E1932" s="207">
        <v>1.0000000000000001E-15</v>
      </c>
      <c r="F1932" s="208">
        <v>35.576571975511477</v>
      </c>
      <c r="H1932" s="199"/>
      <c r="I1932" s="125"/>
    </row>
    <row r="1933" spans="1:9">
      <c r="A1933" s="216">
        <v>43546</v>
      </c>
      <c r="B1933" s="194">
        <v>11</v>
      </c>
      <c r="C1933" s="205">
        <v>343</v>
      </c>
      <c r="D1933" s="206">
        <v>15.280868155514327</v>
      </c>
      <c r="E1933" s="207">
        <v>1.0000000000000001E-15</v>
      </c>
      <c r="F1933" s="208">
        <v>36.563035367269826</v>
      </c>
      <c r="H1933" s="199"/>
      <c r="I1933" s="125"/>
    </row>
    <row r="1934" spans="1:9">
      <c r="A1934" s="216">
        <v>43546</v>
      </c>
      <c r="B1934" s="194">
        <v>12</v>
      </c>
      <c r="C1934" s="205">
        <v>358</v>
      </c>
      <c r="D1934" s="206">
        <v>15.468422001169984</v>
      </c>
      <c r="E1934" s="207">
        <v>1.0000000000000001E-15</v>
      </c>
      <c r="F1934" s="208">
        <v>37.549460418290266</v>
      </c>
      <c r="H1934" s="199"/>
      <c r="I1934" s="125"/>
    </row>
    <row r="1935" spans="1:9">
      <c r="A1935" s="216">
        <v>43546</v>
      </c>
      <c r="B1935" s="194">
        <v>13</v>
      </c>
      <c r="C1935" s="205">
        <v>13</v>
      </c>
      <c r="D1935" s="206">
        <v>15.656012337688026</v>
      </c>
      <c r="E1935" s="207">
        <v>1.0000000000000001E-15</v>
      </c>
      <c r="F1935" s="208">
        <v>38.535846756046524</v>
      </c>
      <c r="H1935" s="199"/>
      <c r="I1935" s="125"/>
    </row>
    <row r="1936" spans="1:9">
      <c r="A1936" s="216">
        <v>43546</v>
      </c>
      <c r="B1936" s="194">
        <v>14</v>
      </c>
      <c r="C1936" s="205">
        <v>28</v>
      </c>
      <c r="D1936" s="206">
        <v>15.843648817029816</v>
      </c>
      <c r="E1936" s="207">
        <v>1.0000000000000001E-15</v>
      </c>
      <c r="F1936" s="208">
        <v>39.522193974960338</v>
      </c>
      <c r="H1936" s="199"/>
      <c r="I1936" s="125"/>
    </row>
    <row r="1937" spans="1:9">
      <c r="A1937" s="216">
        <v>43546</v>
      </c>
      <c r="B1937" s="194">
        <v>15</v>
      </c>
      <c r="C1937" s="205">
        <v>43</v>
      </c>
      <c r="D1937" s="206">
        <v>16.031310873546545</v>
      </c>
      <c r="E1937" s="207">
        <v>1.0000000000000001E-15</v>
      </c>
      <c r="F1937" s="208">
        <v>40.508501647387384</v>
      </c>
      <c r="H1937" s="199"/>
      <c r="I1937" s="125"/>
    </row>
    <row r="1938" spans="1:9">
      <c r="A1938" s="216">
        <v>43546</v>
      </c>
      <c r="B1938" s="194">
        <v>16</v>
      </c>
      <c r="C1938" s="205">
        <v>58</v>
      </c>
      <c r="D1938" s="206">
        <v>16.219008100595147</v>
      </c>
      <c r="E1938" s="207">
        <v>1.0000000000000001E-15</v>
      </c>
      <c r="F1938" s="208">
        <v>41.49476937862584</v>
      </c>
      <c r="H1938" s="199"/>
      <c r="I1938" s="125"/>
    </row>
    <row r="1939" spans="1:9">
      <c r="A1939" s="216">
        <v>43546</v>
      </c>
      <c r="B1939" s="194">
        <v>17</v>
      </c>
      <c r="C1939" s="205">
        <v>73</v>
      </c>
      <c r="D1939" s="206">
        <v>16.406750169703628</v>
      </c>
      <c r="E1939" s="207">
        <v>1.0000000000000001E-15</v>
      </c>
      <c r="F1939" s="208">
        <v>42.480996774208812</v>
      </c>
      <c r="H1939" s="199"/>
      <c r="I1939" s="125"/>
    </row>
    <row r="1940" spans="1:9">
      <c r="A1940" s="216">
        <v>43546</v>
      </c>
      <c r="B1940" s="194">
        <v>18</v>
      </c>
      <c r="C1940" s="205">
        <v>88</v>
      </c>
      <c r="D1940" s="206">
        <v>16.594516478907053</v>
      </c>
      <c r="E1940" s="207">
        <v>1.0000000000000001E-15</v>
      </c>
      <c r="F1940" s="208">
        <v>43.4671834063153</v>
      </c>
      <c r="H1940" s="199"/>
      <c r="I1940" s="125"/>
    </row>
    <row r="1941" spans="1:9">
      <c r="A1941" s="216">
        <v>43546</v>
      </c>
      <c r="B1941" s="194">
        <v>19</v>
      </c>
      <c r="C1941" s="205">
        <v>103</v>
      </c>
      <c r="D1941" s="206">
        <v>16.782316641507578</v>
      </c>
      <c r="E1941" s="207">
        <v>1.0000000000000001E-15</v>
      </c>
      <c r="F1941" s="208">
        <v>44.453328869295603</v>
      </c>
      <c r="H1941" s="199"/>
      <c r="I1941" s="125"/>
    </row>
    <row r="1942" spans="1:9">
      <c r="A1942" s="216">
        <v>43546</v>
      </c>
      <c r="B1942" s="194">
        <v>20</v>
      </c>
      <c r="C1942" s="205">
        <v>118</v>
      </c>
      <c r="D1942" s="206">
        <v>16.970160332136857</v>
      </c>
      <c r="E1942" s="207">
        <v>1.0000000000000001E-15</v>
      </c>
      <c r="F1942" s="208">
        <v>45.439432790529239</v>
      </c>
      <c r="H1942" s="199"/>
      <c r="I1942" s="125"/>
    </row>
    <row r="1943" spans="1:9">
      <c r="A1943" s="216">
        <v>43546</v>
      </c>
      <c r="B1943" s="194">
        <v>21</v>
      </c>
      <c r="C1943" s="205">
        <v>133</v>
      </c>
      <c r="D1943" s="206">
        <v>17.158026929137122</v>
      </c>
      <c r="E1943" s="207">
        <v>1.0000000000000001E-15</v>
      </c>
      <c r="F1943" s="208">
        <v>46.425494731217235</v>
      </c>
      <c r="H1943" s="199"/>
      <c r="I1943" s="125"/>
    </row>
    <row r="1944" spans="1:9">
      <c r="A1944" s="216">
        <v>43546</v>
      </c>
      <c r="B1944" s="194">
        <v>22</v>
      </c>
      <c r="C1944" s="205">
        <v>148</v>
      </c>
      <c r="D1944" s="206">
        <v>17.345926088003125</v>
      </c>
      <c r="E1944" s="207">
        <v>1.0000000000000001E-15</v>
      </c>
      <c r="F1944" s="208">
        <v>47.41151429657252</v>
      </c>
      <c r="H1944" s="199"/>
      <c r="I1944" s="125"/>
    </row>
    <row r="1945" spans="1:9">
      <c r="A1945" s="216">
        <v>43546</v>
      </c>
      <c r="B1945" s="194">
        <v>23</v>
      </c>
      <c r="C1945" s="205">
        <v>163</v>
      </c>
      <c r="D1945" s="206">
        <v>17.533867464860577</v>
      </c>
      <c r="E1945" s="207">
        <v>1.0000000000000001E-15</v>
      </c>
      <c r="F1945" s="208">
        <v>48.397491091827916</v>
      </c>
      <c r="H1945" s="199"/>
      <c r="I1945" s="125"/>
    </row>
    <row r="1946" spans="1:9">
      <c r="A1946" s="216">
        <v>43547</v>
      </c>
      <c r="B1946" s="194">
        <v>0</v>
      </c>
      <c r="C1946" s="205">
        <v>178</v>
      </c>
      <c r="D1946" s="206">
        <v>17.721830439490986</v>
      </c>
      <c r="E1946" s="207">
        <v>1.0000000000000001E-15</v>
      </c>
      <c r="F1946" s="208">
        <v>49.383424689109091</v>
      </c>
      <c r="H1946" s="199"/>
      <c r="I1946" s="125"/>
    </row>
    <row r="1947" spans="1:9">
      <c r="A1947" s="216">
        <v>43547</v>
      </c>
      <c r="B1947" s="194">
        <v>1</v>
      </c>
      <c r="C1947" s="205">
        <v>193</v>
      </c>
      <c r="D1947" s="206">
        <v>17.909824669861791</v>
      </c>
      <c r="E1947" s="207">
        <v>1.0000000000000001E-15</v>
      </c>
      <c r="F1947" s="208">
        <v>50.369314693568242</v>
      </c>
      <c r="H1947" s="199"/>
      <c r="I1947" s="125"/>
    </row>
    <row r="1948" spans="1:9">
      <c r="A1948" s="216">
        <v>43547</v>
      </c>
      <c r="B1948" s="194">
        <v>2</v>
      </c>
      <c r="C1948" s="205">
        <v>208</v>
      </c>
      <c r="D1948" s="206">
        <v>18.097859812698971</v>
      </c>
      <c r="E1948" s="207">
        <v>1.0000000000000001E-15</v>
      </c>
      <c r="F1948" s="208">
        <v>51.355160699274094</v>
      </c>
      <c r="H1948" s="199"/>
      <c r="I1948" s="125"/>
    </row>
    <row r="1949" spans="1:9">
      <c r="A1949" s="216">
        <v>43547</v>
      </c>
      <c r="B1949" s="194">
        <v>3</v>
      </c>
      <c r="C1949" s="205">
        <v>223</v>
      </c>
      <c r="D1949" s="206">
        <v>18.285915250676226</v>
      </c>
      <c r="E1949" s="207">
        <v>1.0000000000000001E-15</v>
      </c>
      <c r="F1949" s="208">
        <v>52.340962300254432</v>
      </c>
      <c r="H1949" s="199"/>
      <c r="I1949" s="125"/>
    </row>
    <row r="1950" spans="1:9">
      <c r="A1950" s="216">
        <v>43547</v>
      </c>
      <c r="B1950" s="194">
        <v>4</v>
      </c>
      <c r="C1950" s="205">
        <v>238</v>
      </c>
      <c r="D1950" s="206">
        <v>18.474000681671896</v>
      </c>
      <c r="E1950" s="207">
        <v>1.0000000000000001E-15</v>
      </c>
      <c r="F1950" s="208">
        <v>53.326719090526396</v>
      </c>
      <c r="H1950" s="199"/>
      <c r="I1950" s="125"/>
    </row>
    <row r="1951" spans="1:9">
      <c r="A1951" s="216">
        <v>43547</v>
      </c>
      <c r="B1951" s="194">
        <v>5</v>
      </c>
      <c r="C1951" s="205">
        <v>253</v>
      </c>
      <c r="D1951" s="206">
        <v>18.662125647003904</v>
      </c>
      <c r="E1951" s="207">
        <v>1.0000000000000001E-15</v>
      </c>
      <c r="F1951" s="208">
        <v>54.312430675076349</v>
      </c>
      <c r="H1951" s="199"/>
      <c r="I1951" s="125"/>
    </row>
    <row r="1952" spans="1:9">
      <c r="A1952" s="216">
        <v>43547</v>
      </c>
      <c r="B1952" s="194">
        <v>6</v>
      </c>
      <c r="C1952" s="205">
        <v>268</v>
      </c>
      <c r="D1952" s="206">
        <v>18.850269648955873</v>
      </c>
      <c r="E1952" s="207">
        <v>1.0000000000000001E-15</v>
      </c>
      <c r="F1952" s="208">
        <v>55.298096625725748</v>
      </c>
      <c r="H1952" s="199"/>
      <c r="I1952" s="125"/>
    </row>
    <row r="1953" spans="1:9">
      <c r="A1953" s="216">
        <v>43547</v>
      </c>
      <c r="B1953" s="194">
        <v>7</v>
      </c>
      <c r="C1953" s="205">
        <v>283</v>
      </c>
      <c r="D1953" s="206">
        <v>19.038442347664386</v>
      </c>
      <c r="E1953" s="207">
        <v>1.0000000000000001E-15</v>
      </c>
      <c r="F1953" s="208">
        <v>56.2</v>
      </c>
      <c r="H1953" s="199"/>
      <c r="I1953" s="125"/>
    </row>
    <row r="1954" spans="1:9">
      <c r="A1954" s="216">
        <v>43547</v>
      </c>
      <c r="B1954" s="194">
        <v>8</v>
      </c>
      <c r="C1954" s="205">
        <v>298</v>
      </c>
      <c r="D1954" s="206">
        <v>19.226653325702046</v>
      </c>
      <c r="E1954" s="207">
        <v>1.0000000000000001E-15</v>
      </c>
      <c r="F1954" s="208">
        <v>57.269290044771729</v>
      </c>
      <c r="H1954" s="199"/>
      <c r="I1954" s="125"/>
    </row>
    <row r="1955" spans="1:9">
      <c r="A1955" s="216">
        <v>43547</v>
      </c>
      <c r="B1955" s="194">
        <v>9</v>
      </c>
      <c r="C1955" s="205">
        <v>313</v>
      </c>
      <c r="D1955" s="206">
        <v>19.414882008832137</v>
      </c>
      <c r="E1955" s="207">
        <v>1.0000000000000001E-15</v>
      </c>
      <c r="F1955" s="208">
        <v>58.254816678686197</v>
      </c>
      <c r="H1955" s="199"/>
      <c r="I1955" s="125"/>
    </row>
    <row r="1956" spans="1:9">
      <c r="A1956" s="216">
        <v>43547</v>
      </c>
      <c r="B1956" s="194">
        <v>10</v>
      </c>
      <c r="C1956" s="205">
        <v>328</v>
      </c>
      <c r="D1956" s="206">
        <v>19.603138078514348</v>
      </c>
      <c r="E1956" s="207">
        <v>1.0000000000000001E-15</v>
      </c>
      <c r="F1956" s="208">
        <v>59.240296075795001</v>
      </c>
      <c r="H1956" s="199"/>
      <c r="I1956" s="125"/>
    </row>
    <row r="1957" spans="1:9">
      <c r="A1957" s="216">
        <v>43547</v>
      </c>
      <c r="B1957" s="194">
        <v>11</v>
      </c>
      <c r="C1957" s="205">
        <v>343</v>
      </c>
      <c r="D1957" s="206">
        <v>19.791431138589815</v>
      </c>
      <c r="E1957" s="207">
        <v>1</v>
      </c>
      <c r="F1957" s="208">
        <v>0.22572782972969385</v>
      </c>
      <c r="H1957" s="199"/>
      <c r="I1957" s="125"/>
    </row>
    <row r="1958" spans="1:9">
      <c r="A1958" s="216">
        <v>43547</v>
      </c>
      <c r="B1958" s="194">
        <v>12</v>
      </c>
      <c r="C1958" s="205">
        <v>358</v>
      </c>
      <c r="D1958" s="206">
        <v>19.979740655854812</v>
      </c>
      <c r="E1958" s="207">
        <v>1</v>
      </c>
      <c r="F1958" s="208">
        <v>1.2111115120010796</v>
      </c>
      <c r="H1958" s="199"/>
      <c r="I1958" s="125"/>
    </row>
    <row r="1959" spans="1:9">
      <c r="A1959" s="216">
        <v>43547</v>
      </c>
      <c r="B1959" s="194">
        <v>13</v>
      </c>
      <c r="C1959" s="205">
        <v>13</v>
      </c>
      <c r="D1959" s="206">
        <v>20.168076235613626</v>
      </c>
      <c r="E1959" s="207">
        <v>1</v>
      </c>
      <c r="F1959" s="208">
        <v>2.1964467271346688</v>
      </c>
      <c r="H1959" s="199"/>
      <c r="I1959" s="125"/>
    </row>
    <row r="1960" spans="1:9">
      <c r="A1960" s="216">
        <v>43547</v>
      </c>
      <c r="B1960" s="194">
        <v>14</v>
      </c>
      <c r="C1960" s="205">
        <v>28</v>
      </c>
      <c r="D1960" s="206">
        <v>20.356447542729939</v>
      </c>
      <c r="E1960" s="207">
        <v>1</v>
      </c>
      <c r="F1960" s="208">
        <v>3.1817330795203569</v>
      </c>
      <c r="H1960" s="199"/>
      <c r="I1960" s="125"/>
    </row>
    <row r="1961" spans="1:9">
      <c r="A1961" s="216">
        <v>43547</v>
      </c>
      <c r="B1961" s="194">
        <v>15</v>
      </c>
      <c r="C1961" s="205">
        <v>43</v>
      </c>
      <c r="D1961" s="206">
        <v>20.544834025459977</v>
      </c>
      <c r="E1961" s="207">
        <v>1</v>
      </c>
      <c r="F1961" s="208">
        <v>4.1669701405416948</v>
      </c>
      <c r="H1961" s="199"/>
      <c r="I1961" s="125"/>
    </row>
    <row r="1962" spans="1:9">
      <c r="A1962" s="216">
        <v>43547</v>
      </c>
      <c r="B1962" s="194">
        <v>16</v>
      </c>
      <c r="C1962" s="205">
        <v>58</v>
      </c>
      <c r="D1962" s="206">
        <v>20.733245292017273</v>
      </c>
      <c r="E1962" s="207">
        <v>1</v>
      </c>
      <c r="F1962" s="208">
        <v>5.1521575144107201</v>
      </c>
      <c r="H1962" s="199"/>
      <c r="I1962" s="125"/>
    </row>
    <row r="1963" spans="1:9">
      <c r="A1963" s="216">
        <v>43547</v>
      </c>
      <c r="B1963" s="194">
        <v>17</v>
      </c>
      <c r="C1963" s="205">
        <v>73</v>
      </c>
      <c r="D1963" s="206">
        <v>20.921691008319385</v>
      </c>
      <c r="E1963" s="207">
        <v>1</v>
      </c>
      <c r="F1963" s="208">
        <v>6.1372947944402423</v>
      </c>
      <c r="H1963" s="199"/>
      <c r="I1963" s="125"/>
    </row>
    <row r="1964" spans="1:9">
      <c r="A1964" s="216">
        <v>43547</v>
      </c>
      <c r="B1964" s="194">
        <v>18</v>
      </c>
      <c r="C1964" s="205">
        <v>88</v>
      </c>
      <c r="D1964" s="206">
        <v>21.110150625675033</v>
      </c>
      <c r="E1964" s="207">
        <v>1</v>
      </c>
      <c r="F1964" s="208">
        <v>7.1223815736248186</v>
      </c>
      <c r="H1964" s="199"/>
      <c r="I1964" s="125"/>
    </row>
    <row r="1965" spans="1:9">
      <c r="A1965" s="216">
        <v>43547</v>
      </c>
      <c r="B1965" s="194">
        <v>19</v>
      </c>
      <c r="C1965" s="205">
        <v>103</v>
      </c>
      <c r="D1965" s="206">
        <v>21.298633752990099</v>
      </c>
      <c r="E1965" s="207">
        <v>1</v>
      </c>
      <c r="F1965" s="208">
        <v>8.1074174451285774</v>
      </c>
      <c r="H1965" s="199"/>
      <c r="I1965" s="125"/>
    </row>
    <row r="1966" spans="1:9">
      <c r="A1966" s="216">
        <v>43547</v>
      </c>
      <c r="B1966" s="194">
        <v>20</v>
      </c>
      <c r="C1966" s="205">
        <v>118</v>
      </c>
      <c r="D1966" s="206">
        <v>21.48715005897202</v>
      </c>
      <c r="E1966" s="207">
        <v>1</v>
      </c>
      <c r="F1966" s="208">
        <v>9.0924020128335936</v>
      </c>
      <c r="H1966" s="199"/>
      <c r="I1966" s="125"/>
    </row>
    <row r="1967" spans="1:9">
      <c r="A1967" s="216">
        <v>43547</v>
      </c>
      <c r="B1967" s="194">
        <v>21</v>
      </c>
      <c r="C1967" s="205">
        <v>133</v>
      </c>
      <c r="D1967" s="206">
        <v>21.67567903617055</v>
      </c>
      <c r="E1967" s="207">
        <v>1</v>
      </c>
      <c r="F1967" s="208">
        <v>10.077334847681225</v>
      </c>
      <c r="H1967" s="199"/>
      <c r="I1967" s="125"/>
    </row>
    <row r="1968" spans="1:9">
      <c r="A1968" s="216">
        <v>43547</v>
      </c>
      <c r="B1968" s="194">
        <v>22</v>
      </c>
      <c r="C1968" s="205">
        <v>148</v>
      </c>
      <c r="D1968" s="206">
        <v>21.864230216585838</v>
      </c>
      <c r="E1968" s="207">
        <v>1</v>
      </c>
      <c r="F1968" s="208">
        <v>11.062215553404187</v>
      </c>
      <c r="H1968" s="199"/>
      <c r="I1968" s="125"/>
    </row>
    <row r="1969" spans="1:9">
      <c r="A1969" s="216">
        <v>43547</v>
      </c>
      <c r="B1969" s="194">
        <v>23</v>
      </c>
      <c r="C1969" s="205">
        <v>163</v>
      </c>
      <c r="D1969" s="206">
        <v>22.052813311070167</v>
      </c>
      <c r="E1969" s="207">
        <v>1</v>
      </c>
      <c r="F1969" s="208">
        <v>12.04704373378069</v>
      </c>
      <c r="H1969" s="199"/>
      <c r="I1969" s="125"/>
    </row>
    <row r="1970" spans="1:9">
      <c r="A1970" s="216">
        <v>43548</v>
      </c>
      <c r="B1970" s="194">
        <v>0</v>
      </c>
      <c r="C1970" s="205">
        <v>178</v>
      </c>
      <c r="D1970" s="206">
        <v>22.241407754213469</v>
      </c>
      <c r="E1970" s="207">
        <v>1</v>
      </c>
      <c r="F1970" s="208">
        <v>13.031818948371662</v>
      </c>
      <c r="H1970" s="199"/>
      <c r="I1970" s="125"/>
    </row>
    <row r="1971" spans="1:9">
      <c r="A1971" s="216">
        <v>43548</v>
      </c>
      <c r="B1971" s="194">
        <v>1</v>
      </c>
      <c r="C1971" s="205">
        <v>193</v>
      </c>
      <c r="D1971" s="206">
        <v>22.430023218478254</v>
      </c>
      <c r="E1971" s="207">
        <v>1</v>
      </c>
      <c r="F1971" s="208">
        <v>14.016540822753596</v>
      </c>
      <c r="H1971" s="199"/>
      <c r="I1971" s="125"/>
    </row>
    <row r="1972" spans="1:9">
      <c r="A1972" s="216">
        <v>43548</v>
      </c>
      <c r="B1972" s="194">
        <v>2</v>
      </c>
      <c r="C1972" s="205">
        <v>208</v>
      </c>
      <c r="D1972" s="206">
        <v>22.618669317869262</v>
      </c>
      <c r="E1972" s="207">
        <v>1</v>
      </c>
      <c r="F1972" s="208">
        <v>15.00120894935019</v>
      </c>
      <c r="H1972" s="199"/>
      <c r="I1972" s="125"/>
    </row>
    <row r="1973" spans="1:9">
      <c r="A1973" s="216">
        <v>43548</v>
      </c>
      <c r="B1973" s="194">
        <v>3</v>
      </c>
      <c r="C1973" s="205">
        <v>223</v>
      </c>
      <c r="D1973" s="206">
        <v>22.807325509656948</v>
      </c>
      <c r="E1973" s="207">
        <v>1</v>
      </c>
      <c r="F1973" s="208">
        <v>15.985822898471888</v>
      </c>
      <c r="H1973" s="199"/>
      <c r="I1973" s="125"/>
    </row>
    <row r="1974" spans="1:9">
      <c r="A1974" s="216">
        <v>43548</v>
      </c>
      <c r="B1974" s="194">
        <v>4</v>
      </c>
      <c r="C1974" s="205">
        <v>238</v>
      </c>
      <c r="D1974" s="206">
        <v>22.996001467251972</v>
      </c>
      <c r="E1974" s="207">
        <v>1</v>
      </c>
      <c r="F1974" s="208">
        <v>16.970382273396055</v>
      </c>
      <c r="H1974" s="199"/>
      <c r="I1974" s="125"/>
    </row>
    <row r="1975" spans="1:9">
      <c r="A1975" s="216">
        <v>43548</v>
      </c>
      <c r="B1975" s="194">
        <v>5</v>
      </c>
      <c r="C1975" s="205">
        <v>253</v>
      </c>
      <c r="D1975" s="206">
        <v>23.184706807619477</v>
      </c>
      <c r="E1975" s="207">
        <v>1</v>
      </c>
      <c r="F1975" s="208">
        <v>17.954886677200456</v>
      </c>
      <c r="H1975" s="199"/>
      <c r="I1975" s="125"/>
    </row>
    <row r="1976" spans="1:9">
      <c r="A1976" s="216">
        <v>43548</v>
      </c>
      <c r="B1976" s="194">
        <v>6</v>
      </c>
      <c r="C1976" s="205">
        <v>268</v>
      </c>
      <c r="D1976" s="206">
        <v>23.373420989073566</v>
      </c>
      <c r="E1976" s="207">
        <v>1</v>
      </c>
      <c r="F1976" s="208">
        <v>18.93933567999985</v>
      </c>
      <c r="H1976" s="199"/>
      <c r="I1976" s="125"/>
    </row>
    <row r="1977" spans="1:9">
      <c r="A1977" s="216">
        <v>43548</v>
      </c>
      <c r="B1977" s="194">
        <v>7</v>
      </c>
      <c r="C1977" s="205">
        <v>283</v>
      </c>
      <c r="D1977" s="206">
        <v>23.562153668749488</v>
      </c>
      <c r="E1977" s="207">
        <v>1</v>
      </c>
      <c r="F1977" s="208">
        <v>19.899999999999999</v>
      </c>
      <c r="H1977" s="199"/>
      <c r="I1977" s="125"/>
    </row>
    <row r="1978" spans="1:9">
      <c r="A1978" s="216">
        <v>43548</v>
      </c>
      <c r="B1978" s="194">
        <v>8</v>
      </c>
      <c r="C1978" s="205">
        <v>298</v>
      </c>
      <c r="D1978" s="206">
        <v>23.750914524021027</v>
      </c>
      <c r="E1978" s="207">
        <v>1</v>
      </c>
      <c r="F1978" s="208">
        <v>20.908065883113981</v>
      </c>
      <c r="H1978" s="199"/>
      <c r="I1978" s="125"/>
    </row>
    <row r="1979" spans="1:9">
      <c r="A1979" s="216">
        <v>43548</v>
      </c>
      <c r="B1979" s="194">
        <v>9</v>
      </c>
      <c r="C1979" s="205">
        <v>313</v>
      </c>
      <c r="D1979" s="206">
        <v>23.939682956784054</v>
      </c>
      <c r="E1979" s="207">
        <v>1</v>
      </c>
      <c r="F1979" s="208">
        <v>21.892346266982287</v>
      </c>
      <c r="H1979" s="199"/>
      <c r="I1979" s="125"/>
    </row>
    <row r="1980" spans="1:9">
      <c r="A1980" s="216">
        <v>43548</v>
      </c>
      <c r="B1980" s="194">
        <v>10</v>
      </c>
      <c r="C1980" s="205">
        <v>328</v>
      </c>
      <c r="D1980" s="206">
        <v>24.128468704718671</v>
      </c>
      <c r="E1980" s="207">
        <v>1</v>
      </c>
      <c r="F1980" s="208">
        <v>22.876569627894519</v>
      </c>
      <c r="H1980" s="199"/>
      <c r="I1980" s="125"/>
    </row>
    <row r="1981" spans="1:9">
      <c r="A1981" s="216">
        <v>43548</v>
      </c>
      <c r="B1981" s="194">
        <v>11</v>
      </c>
      <c r="C1981" s="205">
        <v>343</v>
      </c>
      <c r="D1981" s="206">
        <v>24.317281309449754</v>
      </c>
      <c r="E1981" s="207">
        <v>1</v>
      </c>
      <c r="F1981" s="208">
        <v>23.860735568343976</v>
      </c>
      <c r="H1981" s="199"/>
      <c r="I1981" s="125"/>
    </row>
    <row r="1982" spans="1:9">
      <c r="A1982" s="216">
        <v>43548</v>
      </c>
      <c r="B1982" s="194">
        <v>12</v>
      </c>
      <c r="C1982" s="205">
        <v>358</v>
      </c>
      <c r="D1982" s="206">
        <v>24.506100273820266</v>
      </c>
      <c r="E1982" s="207">
        <v>1</v>
      </c>
      <c r="F1982" s="208">
        <v>24.844843657745113</v>
      </c>
      <c r="H1982" s="199"/>
      <c r="I1982" s="125"/>
    </row>
    <row r="1983" spans="1:9">
      <c r="A1983" s="216">
        <v>43548</v>
      </c>
      <c r="B1983" s="194">
        <v>13</v>
      </c>
      <c r="C1983" s="205">
        <v>13</v>
      </c>
      <c r="D1983" s="206">
        <v>24.694935278430421</v>
      </c>
      <c r="E1983" s="207">
        <v>1</v>
      </c>
      <c r="F1983" s="208">
        <v>25.828893498345504</v>
      </c>
      <c r="H1983" s="199"/>
      <c r="I1983" s="125"/>
    </row>
    <row r="1984" spans="1:9">
      <c r="A1984" s="216">
        <v>43548</v>
      </c>
      <c r="B1984" s="194">
        <v>14</v>
      </c>
      <c r="C1984" s="205">
        <v>28</v>
      </c>
      <c r="D1984" s="206">
        <v>24.883795945501106</v>
      </c>
      <c r="E1984" s="207">
        <v>1</v>
      </c>
      <c r="F1984" s="208">
        <v>26.812884681283929</v>
      </c>
      <c r="H1984" s="199"/>
      <c r="I1984" s="125"/>
    </row>
    <row r="1985" spans="1:9">
      <c r="A1985" s="216">
        <v>43548</v>
      </c>
      <c r="B1985" s="194">
        <v>15</v>
      </c>
      <c r="C1985" s="205">
        <v>43</v>
      </c>
      <c r="D1985" s="206">
        <v>25.072661741426145</v>
      </c>
      <c r="E1985" s="207">
        <v>1</v>
      </c>
      <c r="F1985" s="208">
        <v>27.796816797621435</v>
      </c>
      <c r="H1985" s="199"/>
      <c r="I1985" s="125"/>
    </row>
    <row r="1986" spans="1:9">
      <c r="A1986" s="216">
        <v>43548</v>
      </c>
      <c r="B1986" s="194">
        <v>16</v>
      </c>
      <c r="C1986" s="205">
        <v>58</v>
      </c>
      <c r="D1986" s="206">
        <v>25.261542348255261</v>
      </c>
      <c r="E1986" s="207">
        <v>1</v>
      </c>
      <c r="F1986" s="208">
        <v>28.780689438249798</v>
      </c>
      <c r="H1986" s="199"/>
      <c r="I1986" s="125"/>
    </row>
    <row r="1987" spans="1:9">
      <c r="A1987" s="216">
        <v>43548</v>
      </c>
      <c r="B1987" s="194">
        <v>17</v>
      </c>
      <c r="C1987" s="205">
        <v>73</v>
      </c>
      <c r="D1987" s="206">
        <v>25.450447390896898</v>
      </c>
      <c r="E1987" s="207">
        <v>1</v>
      </c>
      <c r="F1987" s="208">
        <v>29.764502204950134</v>
      </c>
      <c r="H1987" s="199"/>
      <c r="I1987" s="125"/>
    </row>
    <row r="1988" spans="1:9">
      <c r="A1988" s="216">
        <v>43548</v>
      </c>
      <c r="B1988" s="194">
        <v>18</v>
      </c>
      <c r="C1988" s="205">
        <v>88</v>
      </c>
      <c r="D1988" s="206">
        <v>25.639356337364916</v>
      </c>
      <c r="E1988" s="207">
        <v>1</v>
      </c>
      <c r="F1988" s="208">
        <v>30.748254666370403</v>
      </c>
      <c r="H1988" s="199"/>
      <c r="I1988" s="125"/>
    </row>
    <row r="1989" spans="1:9">
      <c r="A1989" s="216">
        <v>43548</v>
      </c>
      <c r="B1989" s="194">
        <v>19</v>
      </c>
      <c r="C1989" s="205">
        <v>103</v>
      </c>
      <c r="D1989" s="206">
        <v>25.828278872321562</v>
      </c>
      <c r="E1989" s="207">
        <v>1</v>
      </c>
      <c r="F1989" s="208">
        <v>31.731946424074859</v>
      </c>
      <c r="H1989" s="199"/>
      <c r="I1989" s="125"/>
    </row>
    <row r="1990" spans="1:9">
      <c r="A1990" s="216">
        <v>43548</v>
      </c>
      <c r="B1990" s="194">
        <v>20</v>
      </c>
      <c r="C1990" s="205">
        <v>118</v>
      </c>
      <c r="D1990" s="206">
        <v>26.017224622714821</v>
      </c>
      <c r="E1990" s="207">
        <v>1</v>
      </c>
      <c r="F1990" s="208">
        <v>32.715577079425429</v>
      </c>
      <c r="H1990" s="199"/>
      <c r="I1990" s="125"/>
    </row>
    <row r="1991" spans="1:9">
      <c r="A1991" s="216">
        <v>43548</v>
      </c>
      <c r="B1991" s="194">
        <v>21</v>
      </c>
      <c r="C1991" s="205">
        <v>133</v>
      </c>
      <c r="D1991" s="206">
        <v>26.206173078669508</v>
      </c>
      <c r="E1991" s="207">
        <v>1</v>
      </c>
      <c r="F1991" s="208">
        <v>33.699146189780507</v>
      </c>
      <c r="H1991" s="199"/>
      <c r="I1991" s="125"/>
    </row>
    <row r="1992" spans="1:9">
      <c r="A1992" s="216">
        <v>43548</v>
      </c>
      <c r="B1992" s="194">
        <v>22</v>
      </c>
      <c r="C1992" s="205">
        <v>148</v>
      </c>
      <c r="D1992" s="206">
        <v>26.395133868388712</v>
      </c>
      <c r="E1992" s="207">
        <v>1</v>
      </c>
      <c r="F1992" s="208">
        <v>34.682653378124527</v>
      </c>
      <c r="H1992" s="199"/>
      <c r="I1992" s="125"/>
    </row>
    <row r="1993" spans="1:9">
      <c r="A1993" s="216">
        <v>43548</v>
      </c>
      <c r="B1993" s="194">
        <v>23</v>
      </c>
      <c r="C1993" s="205">
        <v>163</v>
      </c>
      <c r="D1993" s="206">
        <v>26.584116679300678</v>
      </c>
      <c r="E1993" s="207">
        <v>1</v>
      </c>
      <c r="F1993" s="208">
        <v>35.666098234615816</v>
      </c>
      <c r="H1993" s="199"/>
      <c r="I1993" s="125"/>
    </row>
    <row r="1994" spans="1:9">
      <c r="A1994" s="216">
        <v>43549</v>
      </c>
      <c r="B1994" s="194">
        <v>0</v>
      </c>
      <c r="C1994" s="205">
        <v>178</v>
      </c>
      <c r="D1994" s="206">
        <v>26.773101023245545</v>
      </c>
      <c r="E1994" s="207">
        <v>1</v>
      </c>
      <c r="F1994" s="208">
        <v>36.649480327009414</v>
      </c>
      <c r="H1994" s="199"/>
      <c r="I1994" s="125"/>
    </row>
    <row r="1995" spans="1:9">
      <c r="A1995" s="216">
        <v>43549</v>
      </c>
      <c r="B1995" s="194">
        <v>1</v>
      </c>
      <c r="C1995" s="205">
        <v>193</v>
      </c>
      <c r="D1995" s="206">
        <v>26.962096452352853</v>
      </c>
      <c r="E1995" s="207">
        <v>1</v>
      </c>
      <c r="F1995" s="208">
        <v>37.632799256150086</v>
      </c>
      <c r="H1995" s="199"/>
      <c r="I1995" s="125"/>
    </row>
    <row r="1996" spans="1:9">
      <c r="A1996" s="216">
        <v>43549</v>
      </c>
      <c r="B1996" s="194">
        <v>2</v>
      </c>
      <c r="C1996" s="205">
        <v>208</v>
      </c>
      <c r="D1996" s="206">
        <v>27.151112676417597</v>
      </c>
      <c r="E1996" s="207">
        <v>1</v>
      </c>
      <c r="F1996" s="208">
        <v>38.616054622496883</v>
      </c>
      <c r="H1996" s="199"/>
      <c r="I1996" s="125"/>
    </row>
    <row r="1997" spans="1:9">
      <c r="A1997" s="216">
        <v>43549</v>
      </c>
      <c r="B1997" s="194">
        <v>3</v>
      </c>
      <c r="C1997" s="205">
        <v>223</v>
      </c>
      <c r="D1997" s="206">
        <v>27.340129228596197</v>
      </c>
      <c r="E1997" s="207">
        <v>1</v>
      </c>
      <c r="F1997" s="208">
        <v>39.599245993600171</v>
      </c>
      <c r="H1997" s="199"/>
      <c r="I1997" s="125"/>
    </row>
    <row r="1998" spans="1:9">
      <c r="A1998" s="216">
        <v>43549</v>
      </c>
      <c r="B1998" s="194">
        <v>4</v>
      </c>
      <c r="C1998" s="205">
        <v>238</v>
      </c>
      <c r="D1998" s="206">
        <v>27.529155682532291</v>
      </c>
      <c r="E1998" s="207">
        <v>1</v>
      </c>
      <c r="F1998" s="208">
        <v>40.582372958737317</v>
      </c>
      <c r="H1998" s="199"/>
      <c r="I1998" s="125"/>
    </row>
    <row r="1999" spans="1:9">
      <c r="A1999" s="216">
        <v>43549</v>
      </c>
      <c r="B1999" s="194">
        <v>5</v>
      </c>
      <c r="C1999" s="205">
        <v>253</v>
      </c>
      <c r="D1999" s="206">
        <v>27.718201731097452</v>
      </c>
      <c r="E1999" s="207">
        <v>1</v>
      </c>
      <c r="F1999" s="208">
        <v>41.56543513999133</v>
      </c>
      <c r="H1999" s="199"/>
      <c r="I1999" s="125"/>
    </row>
    <row r="2000" spans="1:9">
      <c r="A2000" s="216">
        <v>43549</v>
      </c>
      <c r="B2000" s="194">
        <v>6</v>
      </c>
      <c r="C2000" s="205">
        <v>268</v>
      </c>
      <c r="D2000" s="206">
        <v>27.907246909733203</v>
      </c>
      <c r="E2000" s="207">
        <v>1</v>
      </c>
      <c r="F2000" s="208">
        <v>42.548432093530934</v>
      </c>
      <c r="H2000" s="199"/>
      <c r="I2000" s="125"/>
    </row>
    <row r="2001" spans="1:9">
      <c r="A2001" s="216">
        <v>43549</v>
      </c>
      <c r="B2001" s="194">
        <v>7</v>
      </c>
      <c r="C2001" s="205">
        <v>283</v>
      </c>
      <c r="D2001" s="206">
        <v>28.096300794341005</v>
      </c>
      <c r="E2001" s="207">
        <v>1</v>
      </c>
      <c r="F2001" s="208">
        <v>43.5</v>
      </c>
      <c r="H2001" s="199"/>
      <c r="I2001" s="125"/>
    </row>
    <row r="2002" spans="1:9">
      <c r="A2002" s="216">
        <v>43549</v>
      </c>
      <c r="B2002" s="194">
        <v>8</v>
      </c>
      <c r="C2002" s="205">
        <v>298</v>
      </c>
      <c r="D2002" s="206">
        <v>28.285373099511162</v>
      </c>
      <c r="E2002" s="207">
        <v>1</v>
      </c>
      <c r="F2002" s="208">
        <v>44.514228716466086</v>
      </c>
      <c r="H2002" s="199"/>
      <c r="I2002" s="125"/>
    </row>
    <row r="2003" spans="1:9">
      <c r="A2003" s="216">
        <v>43549</v>
      </c>
      <c r="B2003" s="194">
        <v>9</v>
      </c>
      <c r="C2003" s="205">
        <v>313</v>
      </c>
      <c r="D2003" s="206">
        <v>28.474443303919088</v>
      </c>
      <c r="E2003" s="207">
        <v>1</v>
      </c>
      <c r="F2003" s="208">
        <v>45.497027552124351</v>
      </c>
      <c r="H2003" s="199"/>
      <c r="I2003" s="125"/>
    </row>
    <row r="2004" spans="1:9">
      <c r="A2004" s="216">
        <v>43549</v>
      </c>
      <c r="B2004" s="194">
        <v>10</v>
      </c>
      <c r="C2004" s="205">
        <v>328</v>
      </c>
      <c r="D2004" s="206">
        <v>28.663521044331901</v>
      </c>
      <c r="E2004" s="207">
        <v>1</v>
      </c>
      <c r="F2004" s="208">
        <v>46.479759525629383</v>
      </c>
      <c r="H2004" s="199"/>
      <c r="I2004" s="125"/>
    </row>
    <row r="2005" spans="1:9">
      <c r="A2005" s="216">
        <v>43549</v>
      </c>
      <c r="B2005" s="194">
        <v>11</v>
      </c>
      <c r="C2005" s="205">
        <v>343</v>
      </c>
      <c r="D2005" s="206">
        <v>28.85261601845059</v>
      </c>
      <c r="E2005" s="207">
        <v>1</v>
      </c>
      <c r="F2005" s="208">
        <v>47.46242422508768</v>
      </c>
      <c r="H2005" s="199"/>
      <c r="I2005" s="125"/>
    </row>
    <row r="2006" spans="1:9">
      <c r="A2006" s="216">
        <v>43549</v>
      </c>
      <c r="B2006" s="194">
        <v>12</v>
      </c>
      <c r="C2006" s="205">
        <v>358</v>
      </c>
      <c r="D2006" s="206">
        <v>29.041707687024427</v>
      </c>
      <c r="E2006" s="207">
        <v>1</v>
      </c>
      <c r="F2006" s="208">
        <v>48.445021238707675</v>
      </c>
      <c r="H2006" s="199"/>
      <c r="I2006" s="125"/>
    </row>
    <row r="2007" spans="1:9">
      <c r="A2007" s="216">
        <v>43549</v>
      </c>
      <c r="B2007" s="194">
        <v>13</v>
      </c>
      <c r="C2007" s="205">
        <v>13</v>
      </c>
      <c r="D2007" s="206">
        <v>29.230805768160053</v>
      </c>
      <c r="E2007" s="207">
        <v>1</v>
      </c>
      <c r="F2007" s="208">
        <v>49.427550154373733</v>
      </c>
      <c r="H2007" s="199"/>
      <c r="I2007" s="125"/>
    </row>
    <row r="2008" spans="1:9">
      <c r="A2008" s="216">
        <v>43549</v>
      </c>
      <c r="B2008" s="194">
        <v>14</v>
      </c>
      <c r="C2008" s="205">
        <v>28</v>
      </c>
      <c r="D2008" s="206">
        <v>29.419919882659542</v>
      </c>
      <c r="E2008" s="207">
        <v>1</v>
      </c>
      <c r="F2008" s="208">
        <v>50.410010570876736</v>
      </c>
      <c r="H2008" s="199"/>
      <c r="I2008" s="125"/>
    </row>
    <row r="2009" spans="1:9">
      <c r="A2009" s="216">
        <v>43549</v>
      </c>
      <c r="B2009" s="194">
        <v>15</v>
      </c>
      <c r="C2009" s="205">
        <v>43</v>
      </c>
      <c r="D2009" s="206">
        <v>29.609029493570915</v>
      </c>
      <c r="E2009" s="207">
        <v>1</v>
      </c>
      <c r="F2009" s="208">
        <v>51.39240205384197</v>
      </c>
      <c r="H2009" s="199"/>
      <c r="I2009" s="125"/>
    </row>
    <row r="2010" spans="1:9">
      <c r="A2010" s="216">
        <v>43549</v>
      </c>
      <c r="B2010" s="194">
        <v>16</v>
      </c>
      <c r="C2010" s="205">
        <v>58</v>
      </c>
      <c r="D2010" s="206">
        <v>29.79814432147009</v>
      </c>
      <c r="E2010" s="207">
        <v>1</v>
      </c>
      <c r="F2010" s="208">
        <v>52.374724201777184</v>
      </c>
      <c r="H2010" s="199"/>
      <c r="I2010" s="125"/>
    </row>
    <row r="2011" spans="1:9">
      <c r="A2011" s="216">
        <v>43549</v>
      </c>
      <c r="B2011" s="194">
        <v>17</v>
      </c>
      <c r="C2011" s="205">
        <v>73</v>
      </c>
      <c r="D2011" s="206">
        <v>29.987274008240092</v>
      </c>
      <c r="E2011" s="207">
        <v>1</v>
      </c>
      <c r="F2011" s="208">
        <v>53.356976612893902</v>
      </c>
      <c r="H2011" s="199"/>
      <c r="I2011" s="125"/>
    </row>
    <row r="2012" spans="1:9">
      <c r="A2012" s="216">
        <v>43549</v>
      </c>
      <c r="B2012" s="194">
        <v>18</v>
      </c>
      <c r="C2012" s="205">
        <v>88</v>
      </c>
      <c r="D2012" s="206">
        <v>30.17639804025066</v>
      </c>
      <c r="E2012" s="207">
        <v>1</v>
      </c>
      <c r="F2012" s="208">
        <v>54.339158852424951</v>
      </c>
      <c r="H2012" s="199"/>
      <c r="I2012" s="125"/>
    </row>
    <row r="2013" spans="1:9">
      <c r="A2013" s="216">
        <v>43549</v>
      </c>
      <c r="B2013" s="194">
        <v>19</v>
      </c>
      <c r="C2013" s="205">
        <v>103</v>
      </c>
      <c r="D2013" s="206">
        <v>30.365526119292099</v>
      </c>
      <c r="E2013" s="207">
        <v>1</v>
      </c>
      <c r="F2013" s="208">
        <v>55.321270507282641</v>
      </c>
      <c r="H2013" s="199"/>
      <c r="I2013" s="125"/>
    </row>
    <row r="2014" spans="1:9">
      <c r="A2014" s="216">
        <v>43549</v>
      </c>
      <c r="B2014" s="194">
        <v>20</v>
      </c>
      <c r="C2014" s="205">
        <v>118</v>
      </c>
      <c r="D2014" s="206">
        <v>30.554667890589826</v>
      </c>
      <c r="E2014" s="207">
        <v>1</v>
      </c>
      <c r="F2014" s="208">
        <v>56.30331119722041</v>
      </c>
      <c r="H2014" s="199"/>
      <c r="I2014" s="125"/>
    </row>
    <row r="2015" spans="1:9">
      <c r="A2015" s="216">
        <v>43549</v>
      </c>
      <c r="B2015" s="194">
        <v>21</v>
      </c>
      <c r="C2015" s="205">
        <v>133</v>
      </c>
      <c r="D2015" s="206">
        <v>30.743802840527223</v>
      </c>
      <c r="E2015" s="207">
        <v>1</v>
      </c>
      <c r="F2015" s="208">
        <v>57.285280475970637</v>
      </c>
      <c r="H2015" s="199"/>
      <c r="I2015" s="125"/>
    </row>
    <row r="2016" spans="1:9">
      <c r="A2016" s="216">
        <v>43549</v>
      </c>
      <c r="B2016" s="194">
        <v>22</v>
      </c>
      <c r="C2016" s="205">
        <v>148</v>
      </c>
      <c r="D2016" s="206">
        <v>30.932940675781992</v>
      </c>
      <c r="E2016" s="207">
        <v>1</v>
      </c>
      <c r="F2016" s="208">
        <v>58.267177940879883</v>
      </c>
      <c r="H2016" s="199"/>
      <c r="I2016" s="125"/>
    </row>
    <row r="2017" spans="1:9">
      <c r="A2017" s="216">
        <v>43549</v>
      </c>
      <c r="B2017" s="194">
        <v>23</v>
      </c>
      <c r="C2017" s="205">
        <v>163</v>
      </c>
      <c r="D2017" s="206">
        <v>31.122091041518161</v>
      </c>
      <c r="E2017" s="207">
        <v>1</v>
      </c>
      <c r="F2017" s="208">
        <v>59.249003189301966</v>
      </c>
      <c r="H2017" s="199"/>
      <c r="I2017" s="125"/>
    </row>
    <row r="2018" spans="1:9">
      <c r="A2018" s="216">
        <v>43550</v>
      </c>
      <c r="B2018" s="194">
        <v>0</v>
      </c>
      <c r="C2018" s="205">
        <v>178</v>
      </c>
      <c r="D2018" s="206">
        <v>31.31123342823912</v>
      </c>
      <c r="E2018" s="207">
        <v>2</v>
      </c>
      <c r="F2018" s="208">
        <v>0.23075578537813612</v>
      </c>
      <c r="H2018" s="199"/>
      <c r="I2018" s="125"/>
    </row>
    <row r="2019" spans="1:9">
      <c r="A2019" s="216">
        <v>43550</v>
      </c>
      <c r="B2019" s="194">
        <v>1</v>
      </c>
      <c r="C2019" s="205">
        <v>193</v>
      </c>
      <c r="D2019" s="206">
        <v>31.500377542356546</v>
      </c>
      <c r="E2019" s="207">
        <v>2</v>
      </c>
      <c r="F2019" s="208">
        <v>1.2124353259946119</v>
      </c>
      <c r="H2019" s="199"/>
      <c r="I2019" s="125"/>
    </row>
    <row r="2020" spans="1:9">
      <c r="A2020" s="216">
        <v>43550</v>
      </c>
      <c r="B2020" s="194">
        <v>2</v>
      </c>
      <c r="C2020" s="205">
        <v>208</v>
      </c>
      <c r="D2020" s="206">
        <v>31.689533053352079</v>
      </c>
      <c r="E2020" s="207">
        <v>2</v>
      </c>
      <c r="F2020" s="208">
        <v>2.1940413969420458</v>
      </c>
      <c r="H2020" s="199"/>
      <c r="I2020" s="125"/>
    </row>
    <row r="2021" spans="1:9">
      <c r="A2021" s="216">
        <v>43550</v>
      </c>
      <c r="B2021" s="194">
        <v>3</v>
      </c>
      <c r="C2021" s="205">
        <v>223</v>
      </c>
      <c r="D2021" s="206">
        <v>31.878679452534016</v>
      </c>
      <c r="E2021" s="207">
        <v>2</v>
      </c>
      <c r="F2021" s="208">
        <v>3.1755735837769716</v>
      </c>
      <c r="H2021" s="199"/>
      <c r="I2021" s="125"/>
    </row>
    <row r="2022" spans="1:9">
      <c r="A2022" s="216">
        <v>43550</v>
      </c>
      <c r="B2022" s="194">
        <v>4</v>
      </c>
      <c r="C2022" s="205">
        <v>238</v>
      </c>
      <c r="D2022" s="206">
        <v>32.067826370714556</v>
      </c>
      <c r="E2022" s="207">
        <v>2</v>
      </c>
      <c r="F2022" s="208">
        <v>4.1570314719125712</v>
      </c>
      <c r="H2022" s="199"/>
      <c r="I2022" s="125"/>
    </row>
    <row r="2023" spans="1:9">
      <c r="A2023" s="216">
        <v>43550</v>
      </c>
      <c r="B2023" s="194">
        <v>5</v>
      </c>
      <c r="C2023" s="205">
        <v>253</v>
      </c>
      <c r="D2023" s="206">
        <v>32.25698351704068</v>
      </c>
      <c r="E2023" s="207">
        <v>2</v>
      </c>
      <c r="F2023" s="208">
        <v>5.138414657567596</v>
      </c>
      <c r="H2023" s="199"/>
      <c r="I2023" s="125"/>
    </row>
    <row r="2024" spans="1:9">
      <c r="A2024" s="216">
        <v>43550</v>
      </c>
      <c r="B2024" s="194">
        <v>6</v>
      </c>
      <c r="C2024" s="205">
        <v>268</v>
      </c>
      <c r="D2024" s="206">
        <v>32.446130445582639</v>
      </c>
      <c r="E2024" s="207">
        <v>2</v>
      </c>
      <c r="F2024" s="208">
        <v>6.1197227038192015</v>
      </c>
      <c r="H2024" s="199"/>
      <c r="I2024" s="125"/>
    </row>
    <row r="2025" spans="1:9">
      <c r="A2025" s="216">
        <v>43550</v>
      </c>
      <c r="B2025" s="194">
        <v>7</v>
      </c>
      <c r="C2025" s="205">
        <v>283</v>
      </c>
      <c r="D2025" s="206">
        <v>32.63527674936995</v>
      </c>
      <c r="E2025" s="207">
        <v>2</v>
      </c>
      <c r="F2025" s="208">
        <v>7</v>
      </c>
      <c r="H2025" s="199"/>
      <c r="I2025" s="125"/>
    </row>
    <row r="2026" spans="1:9">
      <c r="A2026" s="216">
        <v>43550</v>
      </c>
      <c r="B2026" s="194">
        <v>8</v>
      </c>
      <c r="C2026" s="205">
        <v>298</v>
      </c>
      <c r="D2026" s="206">
        <v>32.824432139691453</v>
      </c>
      <c r="E2026" s="207">
        <v>2</v>
      </c>
      <c r="F2026" s="208">
        <v>8.0821117613924365</v>
      </c>
      <c r="H2026" s="199"/>
      <c r="I2026" s="125"/>
    </row>
    <row r="2027" spans="1:9">
      <c r="A2027" s="216">
        <v>43550</v>
      </c>
      <c r="B2027" s="194">
        <v>9</v>
      </c>
      <c r="C2027" s="205">
        <v>313</v>
      </c>
      <c r="D2027" s="206">
        <v>33.013576172684225</v>
      </c>
      <c r="E2027" s="207">
        <v>2</v>
      </c>
      <c r="F2027" s="208">
        <v>9.0631919199012323</v>
      </c>
      <c r="H2027" s="199"/>
      <c r="I2027" s="125"/>
    </row>
    <row r="2028" spans="1:9">
      <c r="A2028" s="216">
        <v>43550</v>
      </c>
      <c r="B2028" s="194">
        <v>10</v>
      </c>
      <c r="C2028" s="205">
        <v>328</v>
      </c>
      <c r="D2028" s="206">
        <v>33.202718443594677</v>
      </c>
      <c r="E2028" s="207">
        <v>2</v>
      </c>
      <c r="F2028" s="208">
        <v>10.0441952993065</v>
      </c>
      <c r="H2028" s="199"/>
      <c r="I2028" s="125"/>
    </row>
    <row r="2029" spans="1:9">
      <c r="A2029" s="216">
        <v>43550</v>
      </c>
      <c r="B2029" s="194">
        <v>11</v>
      </c>
      <c r="C2029" s="205">
        <v>343</v>
      </c>
      <c r="D2029" s="206">
        <v>33.391868666262781</v>
      </c>
      <c r="E2029" s="207">
        <v>2</v>
      </c>
      <c r="F2029" s="208">
        <v>11.025121483741778</v>
      </c>
      <c r="H2029" s="199"/>
      <c r="I2029" s="125"/>
    </row>
    <row r="2030" spans="1:9">
      <c r="A2030" s="216">
        <v>43550</v>
      </c>
      <c r="B2030" s="194">
        <v>12</v>
      </c>
      <c r="C2030" s="205">
        <v>358</v>
      </c>
      <c r="D2030" s="206">
        <v>33.581006397708961</v>
      </c>
      <c r="E2030" s="207">
        <v>2</v>
      </c>
      <c r="F2030" s="208">
        <v>12.005970035217715</v>
      </c>
      <c r="H2030" s="199"/>
      <c r="I2030" s="125"/>
    </row>
    <row r="2031" spans="1:9">
      <c r="A2031" s="216">
        <v>43550</v>
      </c>
      <c r="B2031" s="194">
        <v>13</v>
      </c>
      <c r="C2031" s="205">
        <v>13</v>
      </c>
      <c r="D2031" s="206">
        <v>33.770141235809206</v>
      </c>
      <c r="E2031" s="207">
        <v>2</v>
      </c>
      <c r="F2031" s="208">
        <v>12.986740548436462</v>
      </c>
      <c r="H2031" s="199"/>
      <c r="I2031" s="125"/>
    </row>
    <row r="2032" spans="1:9">
      <c r="A2032" s="216">
        <v>43550</v>
      </c>
      <c r="B2032" s="194">
        <v>14</v>
      </c>
      <c r="C2032" s="205">
        <v>28</v>
      </c>
      <c r="D2032" s="206">
        <v>33.959282935910551</v>
      </c>
      <c r="E2032" s="207">
        <v>2</v>
      </c>
      <c r="F2032" s="208">
        <v>13.967432617923379</v>
      </c>
      <c r="H2032" s="199"/>
      <c r="I2032" s="125"/>
    </row>
    <row r="2033" spans="1:9">
      <c r="A2033" s="216">
        <v>43550</v>
      </c>
      <c r="B2033" s="194">
        <v>15</v>
      </c>
      <c r="C2033" s="205">
        <v>43</v>
      </c>
      <c r="D2033" s="206">
        <v>34.148410939519636</v>
      </c>
      <c r="E2033" s="207">
        <v>2</v>
      </c>
      <c r="F2033" s="208">
        <v>14.948045805139634</v>
      </c>
      <c r="H2033" s="199"/>
      <c r="I2033" s="125"/>
    </row>
    <row r="2034" spans="1:9">
      <c r="A2034" s="216">
        <v>43550</v>
      </c>
      <c r="B2034" s="194">
        <v>16</v>
      </c>
      <c r="C2034" s="205">
        <v>58</v>
      </c>
      <c r="D2034" s="206">
        <v>34.337534983746991</v>
      </c>
      <c r="E2034" s="207">
        <v>2</v>
      </c>
      <c r="F2034" s="208">
        <v>15.92857969322985</v>
      </c>
      <c r="H2034" s="199"/>
      <c r="I2034" s="125"/>
    </row>
    <row r="2035" spans="1:9">
      <c r="A2035" s="216">
        <v>43550</v>
      </c>
      <c r="B2035" s="194">
        <v>17</v>
      </c>
      <c r="C2035" s="205">
        <v>73</v>
      </c>
      <c r="D2035" s="206">
        <v>34.526664747361338</v>
      </c>
      <c r="E2035" s="207">
        <v>2</v>
      </c>
      <c r="F2035" s="208">
        <v>16.909033898108063</v>
      </c>
      <c r="H2035" s="199"/>
      <c r="I2035" s="125"/>
    </row>
    <row r="2036" spans="1:9">
      <c r="A2036" s="216">
        <v>43550</v>
      </c>
      <c r="B2036" s="194">
        <v>18</v>
      </c>
      <c r="C2036" s="205">
        <v>88</v>
      </c>
      <c r="D2036" s="206">
        <v>34.715779693441391</v>
      </c>
      <c r="E2036" s="207">
        <v>2</v>
      </c>
      <c r="F2036" s="208">
        <v>17.889407969652229</v>
      </c>
      <c r="H2036" s="199"/>
      <c r="I2036" s="125"/>
    </row>
    <row r="2037" spans="1:9">
      <c r="A2037" s="216">
        <v>43550</v>
      </c>
      <c r="B2037" s="194">
        <v>19</v>
      </c>
      <c r="C2037" s="205">
        <v>103</v>
      </c>
      <c r="D2037" s="206">
        <v>34.904889541178363</v>
      </c>
      <c r="E2037" s="207">
        <v>2</v>
      </c>
      <c r="F2037" s="208">
        <v>18.869701501362073</v>
      </c>
      <c r="H2037" s="199"/>
      <c r="I2037" s="125"/>
    </row>
    <row r="2038" spans="1:9">
      <c r="A2038" s="216">
        <v>43550</v>
      </c>
      <c r="B2038" s="194">
        <v>20</v>
      </c>
      <c r="C2038" s="205">
        <v>118</v>
      </c>
      <c r="D2038" s="206">
        <v>35.094004011267543</v>
      </c>
      <c r="E2038" s="207">
        <v>2</v>
      </c>
      <c r="F2038" s="208">
        <v>19.849914086681419</v>
      </c>
      <c r="H2038" s="199"/>
      <c r="I2038" s="125"/>
    </row>
    <row r="2039" spans="1:9">
      <c r="A2039" s="216">
        <v>43550</v>
      </c>
      <c r="B2039" s="194">
        <v>21</v>
      </c>
      <c r="C2039" s="205">
        <v>133</v>
      </c>
      <c r="D2039" s="206">
        <v>35.283102548806937</v>
      </c>
      <c r="E2039" s="207">
        <v>2</v>
      </c>
      <c r="F2039" s="208">
        <v>20.830045285849693</v>
      </c>
      <c r="H2039" s="199"/>
      <c r="I2039" s="125"/>
    </row>
    <row r="2040" spans="1:9">
      <c r="A2040" s="216">
        <v>43550</v>
      </c>
      <c r="B2040" s="194">
        <v>22</v>
      </c>
      <c r="C2040" s="205">
        <v>148</v>
      </c>
      <c r="D2040" s="206">
        <v>35.47219487526263</v>
      </c>
      <c r="E2040" s="207">
        <v>2</v>
      </c>
      <c r="F2040" s="208">
        <v>21.810094691870809</v>
      </c>
      <c r="H2040" s="199"/>
      <c r="I2040" s="125"/>
    </row>
    <row r="2041" spans="1:9">
      <c r="A2041" s="216">
        <v>43550</v>
      </c>
      <c r="B2041" s="194">
        <v>23</v>
      </c>
      <c r="C2041" s="205">
        <v>163</v>
      </c>
      <c r="D2041" s="206">
        <v>35.661290712980644</v>
      </c>
      <c r="E2041" s="207">
        <v>2</v>
      </c>
      <c r="F2041" s="208">
        <v>22.790061886482427</v>
      </c>
      <c r="H2041" s="199"/>
      <c r="I2041" s="125"/>
    </row>
    <row r="2042" spans="1:9">
      <c r="A2042" s="216">
        <v>43551</v>
      </c>
      <c r="B2042" s="194">
        <v>0</v>
      </c>
      <c r="C2042" s="205">
        <v>178</v>
      </c>
      <c r="D2042" s="206">
        <v>35.850369509139455</v>
      </c>
      <c r="E2042" s="207">
        <v>2</v>
      </c>
      <c r="F2042" s="208">
        <v>23.769946451368796</v>
      </c>
      <c r="H2042" s="199"/>
      <c r="I2042" s="125"/>
    </row>
    <row r="2043" spans="1:9">
      <c r="A2043" s="216">
        <v>43551</v>
      </c>
      <c r="B2043" s="194">
        <v>1</v>
      </c>
      <c r="C2043" s="205">
        <v>193</v>
      </c>
      <c r="D2043" s="206">
        <v>36.039441006514608</v>
      </c>
      <c r="E2043" s="207">
        <v>2</v>
      </c>
      <c r="F2043" s="208">
        <v>24.7497479678876</v>
      </c>
      <c r="H2043" s="199"/>
      <c r="I2043" s="125"/>
    </row>
    <row r="2044" spans="1:9">
      <c r="A2044" s="216">
        <v>43551</v>
      </c>
      <c r="B2044" s="194">
        <v>2</v>
      </c>
      <c r="C2044" s="205">
        <v>208</v>
      </c>
      <c r="D2044" s="206">
        <v>36.228514871061179</v>
      </c>
      <c r="E2044" s="207">
        <v>2</v>
      </c>
      <c r="F2044" s="208">
        <v>25.729466028247057</v>
      </c>
      <c r="H2044" s="199"/>
      <c r="I2044" s="125"/>
    </row>
    <row r="2045" spans="1:9">
      <c r="A2045" s="216">
        <v>43551</v>
      </c>
      <c r="B2045" s="194">
        <v>3</v>
      </c>
      <c r="C2045" s="205">
        <v>223</v>
      </c>
      <c r="D2045" s="206">
        <v>36.417570610369694</v>
      </c>
      <c r="E2045" s="207">
        <v>2</v>
      </c>
      <c r="F2045" s="208">
        <v>26.709100191463307</v>
      </c>
      <c r="H2045" s="199"/>
      <c r="I2045" s="125"/>
    </row>
    <row r="2046" spans="1:9">
      <c r="A2046" s="216">
        <v>43551</v>
      </c>
      <c r="B2046" s="194">
        <v>4</v>
      </c>
      <c r="C2046" s="205">
        <v>238</v>
      </c>
      <c r="D2046" s="206">
        <v>36.606617949821612</v>
      </c>
      <c r="E2046" s="207">
        <v>2</v>
      </c>
      <c r="F2046" s="208">
        <v>27.688650049364909</v>
      </c>
      <c r="H2046" s="199"/>
      <c r="I2046" s="125"/>
    </row>
    <row r="2047" spans="1:9">
      <c r="A2047" s="216">
        <v>43551</v>
      </c>
      <c r="B2047" s="194">
        <v>5</v>
      </c>
      <c r="C2047" s="205">
        <v>253</v>
      </c>
      <c r="D2047" s="206">
        <v>36.79566657657233</v>
      </c>
      <c r="E2047" s="207">
        <v>2</v>
      </c>
      <c r="F2047" s="208">
        <v>28.66811519351133</v>
      </c>
      <c r="H2047" s="199"/>
      <c r="I2047" s="125"/>
    </row>
    <row r="2048" spans="1:9">
      <c r="A2048" s="216">
        <v>43551</v>
      </c>
      <c r="B2048" s="194">
        <v>6</v>
      </c>
      <c r="C2048" s="205">
        <v>268</v>
      </c>
      <c r="D2048" s="206">
        <v>36.984695960682075</v>
      </c>
      <c r="E2048" s="207">
        <v>2</v>
      </c>
      <c r="F2048" s="208">
        <v>29.647495171374871</v>
      </c>
      <c r="H2048" s="199"/>
      <c r="I2048" s="125"/>
    </row>
    <row r="2049" spans="1:9">
      <c r="A2049" s="216">
        <v>43551</v>
      </c>
      <c r="B2049" s="194">
        <v>7</v>
      </c>
      <c r="C2049" s="205">
        <v>283</v>
      </c>
      <c r="D2049" s="206">
        <v>37.173715869639636</v>
      </c>
      <c r="E2049" s="207">
        <v>2</v>
      </c>
      <c r="F2049" s="208">
        <v>30.6</v>
      </c>
      <c r="H2049" s="199"/>
      <c r="I2049" s="125"/>
    </row>
    <row r="2050" spans="1:9">
      <c r="A2050" s="216">
        <v>43551</v>
      </c>
      <c r="B2050" s="194">
        <v>8</v>
      </c>
      <c r="C2050" s="205">
        <v>298</v>
      </c>
      <c r="D2050" s="206">
        <v>37.362735912101925</v>
      </c>
      <c r="E2050" s="207">
        <v>2</v>
      </c>
      <c r="F2050" s="208">
        <v>31.605998047544681</v>
      </c>
      <c r="H2050" s="199"/>
      <c r="I2050" s="125"/>
    </row>
    <row r="2051" spans="1:9">
      <c r="A2051" s="216">
        <v>43551</v>
      </c>
      <c r="B2051" s="194">
        <v>9</v>
      </c>
      <c r="C2051" s="205">
        <v>313</v>
      </c>
      <c r="D2051" s="206">
        <v>37.551735699989877</v>
      </c>
      <c r="E2051" s="207">
        <v>2</v>
      </c>
      <c r="F2051" s="208">
        <v>32.585120083711551</v>
      </c>
      <c r="H2051" s="199"/>
      <c r="I2051" s="125"/>
    </row>
    <row r="2052" spans="1:9">
      <c r="A2052" s="216">
        <v>43551</v>
      </c>
      <c r="B2052" s="194">
        <v>10</v>
      </c>
      <c r="C2052" s="205">
        <v>328</v>
      </c>
      <c r="D2052" s="206">
        <v>37.740724842956297</v>
      </c>
      <c r="E2052" s="207">
        <v>2</v>
      </c>
      <c r="F2052" s="208">
        <v>33.564155295090956</v>
      </c>
      <c r="H2052" s="199"/>
      <c r="I2052" s="125"/>
    </row>
    <row r="2053" spans="1:9">
      <c r="A2053" s="216">
        <v>43551</v>
      </c>
      <c r="B2053" s="194">
        <v>11</v>
      </c>
      <c r="C2053" s="205">
        <v>343</v>
      </c>
      <c r="D2053" s="206">
        <v>37.929713071580409</v>
      </c>
      <c r="E2053" s="207">
        <v>2</v>
      </c>
      <c r="F2053" s="208">
        <v>34.543103271973962</v>
      </c>
      <c r="H2053" s="199"/>
      <c r="I2053" s="125"/>
    </row>
    <row r="2054" spans="1:9">
      <c r="A2054" s="216">
        <v>43551</v>
      </c>
      <c r="B2054" s="194">
        <v>12</v>
      </c>
      <c r="C2054" s="205">
        <v>358</v>
      </c>
      <c r="D2054" s="206">
        <v>38.118679958554367</v>
      </c>
      <c r="E2054" s="207">
        <v>2</v>
      </c>
      <c r="F2054" s="208">
        <v>35.521963571630948</v>
      </c>
      <c r="H2054" s="199"/>
      <c r="I2054" s="125"/>
    </row>
    <row r="2055" spans="1:9">
      <c r="A2055" s="216">
        <v>43551</v>
      </c>
      <c r="B2055" s="194">
        <v>13</v>
      </c>
      <c r="C2055" s="205">
        <v>13</v>
      </c>
      <c r="D2055" s="206">
        <v>38.307635116365191</v>
      </c>
      <c r="E2055" s="207">
        <v>2</v>
      </c>
      <c r="F2055" s="208">
        <v>36.500735783972765</v>
      </c>
      <c r="H2055" s="199"/>
      <c r="I2055" s="125"/>
    </row>
    <row r="2056" spans="1:9">
      <c r="A2056" s="216">
        <v>43551</v>
      </c>
      <c r="B2056" s="194">
        <v>14</v>
      </c>
      <c r="C2056" s="205">
        <v>28</v>
      </c>
      <c r="D2056" s="206">
        <v>38.496588276980219</v>
      </c>
      <c r="E2056" s="207">
        <v>2</v>
      </c>
      <c r="F2056" s="208">
        <v>37.479419487775928</v>
      </c>
      <c r="H2056" s="199"/>
      <c r="I2056" s="125"/>
    </row>
    <row r="2057" spans="1:9">
      <c r="A2057" s="216">
        <v>43551</v>
      </c>
      <c r="B2057" s="194">
        <v>15</v>
      </c>
      <c r="C2057" s="205">
        <v>43</v>
      </c>
      <c r="D2057" s="206">
        <v>38.685519015233467</v>
      </c>
      <c r="E2057" s="207">
        <v>2</v>
      </c>
      <c r="F2057" s="208">
        <v>38.458014261520034</v>
      </c>
      <c r="H2057" s="199"/>
      <c r="I2057" s="125"/>
    </row>
    <row r="2058" spans="1:9">
      <c r="A2058" s="216">
        <v>43551</v>
      </c>
      <c r="B2058" s="194">
        <v>16</v>
      </c>
      <c r="C2058" s="205">
        <v>58</v>
      </c>
      <c r="D2058" s="206">
        <v>38.874436944792023</v>
      </c>
      <c r="E2058" s="207">
        <v>2</v>
      </c>
      <c r="F2058" s="208">
        <v>39.436519683569827</v>
      </c>
      <c r="H2058" s="199"/>
      <c r="I2058" s="125"/>
    </row>
    <row r="2059" spans="1:9">
      <c r="A2059" s="216">
        <v>43551</v>
      </c>
      <c r="B2059" s="194">
        <v>17</v>
      </c>
      <c r="C2059" s="205">
        <v>73</v>
      </c>
      <c r="D2059" s="206">
        <v>39.063351799901511</v>
      </c>
      <c r="E2059" s="207">
        <v>2</v>
      </c>
      <c r="F2059" s="208">
        <v>40.41493534300799</v>
      </c>
      <c r="H2059" s="199"/>
      <c r="I2059" s="125"/>
    </row>
    <row r="2060" spans="1:9">
      <c r="A2060" s="216">
        <v>43551</v>
      </c>
      <c r="B2060" s="194">
        <v>18</v>
      </c>
      <c r="C2060" s="205">
        <v>88</v>
      </c>
      <c r="D2060" s="206">
        <v>39.252243176511001</v>
      </c>
      <c r="E2060" s="207">
        <v>2</v>
      </c>
      <c r="F2060" s="208">
        <v>41.393260795788514</v>
      </c>
      <c r="H2060" s="199"/>
      <c r="I2060" s="125"/>
    </row>
    <row r="2061" spans="1:9">
      <c r="A2061" s="216">
        <v>43551</v>
      </c>
      <c r="B2061" s="194">
        <v>19</v>
      </c>
      <c r="C2061" s="205">
        <v>103</v>
      </c>
      <c r="D2061" s="206">
        <v>39.441120651415531</v>
      </c>
      <c r="E2061" s="207">
        <v>2</v>
      </c>
      <c r="F2061" s="208">
        <v>42.37149563061331</v>
      </c>
      <c r="H2061" s="199"/>
      <c r="I2061" s="125"/>
    </row>
    <row r="2062" spans="1:9">
      <c r="A2062" s="216">
        <v>43551</v>
      </c>
      <c r="B2062" s="194">
        <v>20</v>
      </c>
      <c r="C2062" s="205">
        <v>118</v>
      </c>
      <c r="D2062" s="206">
        <v>39.629994018484922</v>
      </c>
      <c r="E2062" s="207">
        <v>2</v>
      </c>
      <c r="F2062" s="208">
        <v>43.349639435823839</v>
      </c>
      <c r="H2062" s="199"/>
      <c r="I2062" s="125"/>
    </row>
    <row r="2063" spans="1:9">
      <c r="A2063" s="216">
        <v>43551</v>
      </c>
      <c r="B2063" s="194">
        <v>21</v>
      </c>
      <c r="C2063" s="205">
        <v>133</v>
      </c>
      <c r="D2063" s="206">
        <v>39.818842738366129</v>
      </c>
      <c r="E2063" s="207">
        <v>2</v>
      </c>
      <c r="F2063" s="208">
        <v>44.327691755992824</v>
      </c>
      <c r="H2063" s="199"/>
      <c r="I2063" s="125"/>
    </row>
    <row r="2064" spans="1:9">
      <c r="A2064" s="216">
        <v>43551</v>
      </c>
      <c r="B2064" s="194">
        <v>22</v>
      </c>
      <c r="C2064" s="205">
        <v>148</v>
      </c>
      <c r="D2064" s="206">
        <v>40.007676546972561</v>
      </c>
      <c r="E2064" s="207">
        <v>2</v>
      </c>
      <c r="F2064" s="208">
        <v>45.305652200952792</v>
      </c>
      <c r="H2064" s="199"/>
      <c r="I2064" s="125"/>
    </row>
    <row r="2065" spans="1:9">
      <c r="A2065" s="216">
        <v>43551</v>
      </c>
      <c r="B2065" s="194">
        <v>23</v>
      </c>
      <c r="C2065" s="205">
        <v>163</v>
      </c>
      <c r="D2065" s="206">
        <v>40.196505180674649</v>
      </c>
      <c r="E2065" s="207">
        <v>2</v>
      </c>
      <c r="F2065" s="208">
        <v>46.28352034747379</v>
      </c>
      <c r="H2065" s="199"/>
      <c r="I2065" s="125"/>
    </row>
    <row r="2066" spans="1:9">
      <c r="A2066" s="216">
        <v>43552</v>
      </c>
      <c r="B2066" s="194">
        <v>0</v>
      </c>
      <c r="C2066" s="205">
        <v>178</v>
      </c>
      <c r="D2066" s="206">
        <v>40.385308101879218</v>
      </c>
      <c r="E2066" s="207">
        <v>2</v>
      </c>
      <c r="F2066" s="208">
        <v>47.261295750436062</v>
      </c>
      <c r="H2066" s="199"/>
      <c r="I2066" s="125"/>
    </row>
    <row r="2067" spans="1:9">
      <c r="A2067" s="216">
        <v>43552</v>
      </c>
      <c r="B2067" s="194">
        <v>1</v>
      </c>
      <c r="C2067" s="205">
        <v>193</v>
      </c>
      <c r="D2067" s="206">
        <v>40.574095047993524</v>
      </c>
      <c r="E2067" s="207">
        <v>2</v>
      </c>
      <c r="F2067" s="208">
        <v>48.238977997120038</v>
      </c>
      <c r="H2067" s="199"/>
      <c r="I2067" s="125"/>
    </row>
    <row r="2068" spans="1:9">
      <c r="A2068" s="216">
        <v>43552</v>
      </c>
      <c r="B2068" s="194">
        <v>2</v>
      </c>
      <c r="C2068" s="205">
        <v>208</v>
      </c>
      <c r="D2068" s="206">
        <v>40.762875757141046</v>
      </c>
      <c r="E2068" s="207">
        <v>2</v>
      </c>
      <c r="F2068" s="208">
        <v>49.21656667471823</v>
      </c>
      <c r="H2068" s="199"/>
      <c r="I2068" s="125"/>
    </row>
    <row r="2069" spans="1:9">
      <c r="A2069" s="216">
        <v>43552</v>
      </c>
      <c r="B2069" s="194">
        <v>3</v>
      </c>
      <c r="C2069" s="205">
        <v>223</v>
      </c>
      <c r="D2069" s="206">
        <v>40.951629693031464</v>
      </c>
      <c r="E2069" s="207">
        <v>2</v>
      </c>
      <c r="F2069" s="208">
        <v>50.194061337346639</v>
      </c>
      <c r="H2069" s="199"/>
      <c r="I2069" s="125"/>
    </row>
    <row r="2070" spans="1:9">
      <c r="A2070" s="216">
        <v>43552</v>
      </c>
      <c r="B2070" s="194">
        <v>4</v>
      </c>
      <c r="C2070" s="205">
        <v>238</v>
      </c>
      <c r="D2070" s="206">
        <v>41.140366595186606</v>
      </c>
      <c r="E2070" s="207">
        <v>2</v>
      </c>
      <c r="F2070" s="208">
        <v>51.171461560781495</v>
      </c>
      <c r="H2070" s="199"/>
      <c r="I2070" s="125"/>
    </row>
    <row r="2071" spans="1:9">
      <c r="A2071" s="216">
        <v>43552</v>
      </c>
      <c r="B2071" s="194">
        <v>5</v>
      </c>
      <c r="C2071" s="205">
        <v>253</v>
      </c>
      <c r="D2071" s="206">
        <v>41.329096203141944</v>
      </c>
      <c r="E2071" s="207">
        <v>2</v>
      </c>
      <c r="F2071" s="208">
        <v>52.148766953394805</v>
      </c>
      <c r="H2071" s="199"/>
      <c r="I2071" s="125"/>
    </row>
    <row r="2072" spans="1:9">
      <c r="A2072" s="216">
        <v>43552</v>
      </c>
      <c r="B2072" s="194">
        <v>6</v>
      </c>
      <c r="C2072" s="205">
        <v>268</v>
      </c>
      <c r="D2072" s="206">
        <v>41.51779798266034</v>
      </c>
      <c r="E2072" s="207">
        <v>2</v>
      </c>
      <c r="F2072" s="208">
        <v>53.125977057774861</v>
      </c>
      <c r="H2072" s="199"/>
      <c r="I2072" s="125"/>
    </row>
    <row r="2073" spans="1:9">
      <c r="A2073" s="216">
        <v>43552</v>
      </c>
      <c r="B2073" s="194">
        <v>7</v>
      </c>
      <c r="C2073" s="205">
        <v>283</v>
      </c>
      <c r="D2073" s="206">
        <v>41.706481693631758</v>
      </c>
      <c r="E2073" s="207">
        <v>2</v>
      </c>
      <c r="F2073" s="208">
        <v>54</v>
      </c>
      <c r="H2073" s="199"/>
      <c r="I2073" s="125"/>
    </row>
    <row r="2074" spans="1:9">
      <c r="A2074" s="216">
        <v>43552</v>
      </c>
      <c r="B2074" s="194">
        <v>8</v>
      </c>
      <c r="C2074" s="205">
        <v>298</v>
      </c>
      <c r="D2074" s="206">
        <v>41.895157038920843</v>
      </c>
      <c r="E2074" s="207">
        <v>2</v>
      </c>
      <c r="F2074" s="208">
        <v>55.080109745788064</v>
      </c>
      <c r="H2074" s="199"/>
      <c r="I2074" s="125"/>
    </row>
    <row r="2075" spans="1:9">
      <c r="A2075" s="216">
        <v>43552</v>
      </c>
      <c r="B2075" s="194">
        <v>9</v>
      </c>
      <c r="C2075" s="205">
        <v>313</v>
      </c>
      <c r="D2075" s="206">
        <v>42.083803504174284</v>
      </c>
      <c r="E2075" s="207">
        <v>2</v>
      </c>
      <c r="F2075" s="208">
        <v>56.057031468174188</v>
      </c>
      <c r="H2075" s="199"/>
      <c r="I2075" s="125"/>
    </row>
    <row r="2076" spans="1:9">
      <c r="A2076" s="216">
        <v>43552</v>
      </c>
      <c r="B2076" s="194">
        <v>10</v>
      </c>
      <c r="C2076" s="205">
        <v>328</v>
      </c>
      <c r="D2076" s="206">
        <v>42.272430871860252</v>
      </c>
      <c r="E2076" s="207">
        <v>2</v>
      </c>
      <c r="F2076" s="208">
        <v>57.033856212541124</v>
      </c>
      <c r="H2076" s="199"/>
      <c r="I2076" s="125"/>
    </row>
    <row r="2077" spans="1:9">
      <c r="A2077" s="216">
        <v>43552</v>
      </c>
      <c r="B2077" s="194">
        <v>11</v>
      </c>
      <c r="C2077" s="205">
        <v>343</v>
      </c>
      <c r="D2077" s="206">
        <v>42.461048767170269</v>
      </c>
      <c r="E2077" s="207">
        <v>2</v>
      </c>
      <c r="F2077" s="208">
        <v>58.010583553161496</v>
      </c>
      <c r="H2077" s="199"/>
      <c r="I2077" s="125"/>
    </row>
    <row r="2078" spans="1:9">
      <c r="A2078" s="216">
        <v>43552</v>
      </c>
      <c r="B2078" s="194">
        <v>12</v>
      </c>
      <c r="C2078" s="205">
        <v>358</v>
      </c>
      <c r="D2078" s="206">
        <v>42.649636775623776</v>
      </c>
      <c r="E2078" s="207">
        <v>2</v>
      </c>
      <c r="F2078" s="208">
        <v>58.987213064072066</v>
      </c>
      <c r="H2078" s="199"/>
      <c r="I2078" s="125"/>
    </row>
    <row r="2079" spans="1:9">
      <c r="A2079" s="216">
        <v>43552</v>
      </c>
      <c r="B2079" s="194">
        <v>13</v>
      </c>
      <c r="C2079" s="205">
        <v>13</v>
      </c>
      <c r="D2079" s="206">
        <v>42.838204641541324</v>
      </c>
      <c r="E2079" s="207">
        <v>2</v>
      </c>
      <c r="F2079" s="208">
        <v>59.963744319194568</v>
      </c>
      <c r="H2079" s="199"/>
      <c r="I2079" s="125"/>
    </row>
    <row r="2080" spans="1:9">
      <c r="A2080" s="216">
        <v>43552</v>
      </c>
      <c r="B2080" s="194">
        <v>14</v>
      </c>
      <c r="C2080" s="205">
        <v>28</v>
      </c>
      <c r="D2080" s="206">
        <v>43.026761991758349</v>
      </c>
      <c r="E2080" s="207">
        <v>3</v>
      </c>
      <c r="F2080" s="208">
        <v>0.94017690306020363</v>
      </c>
      <c r="H2080" s="199"/>
      <c r="I2080" s="125"/>
    </row>
    <row r="2081" spans="1:9">
      <c r="A2081" s="216">
        <v>43552</v>
      </c>
      <c r="B2081" s="194">
        <v>15</v>
      </c>
      <c r="C2081" s="205">
        <v>43</v>
      </c>
      <c r="D2081" s="206">
        <v>43.215288413690587</v>
      </c>
      <c r="E2081" s="207">
        <v>3</v>
      </c>
      <c r="F2081" s="208">
        <v>1.9165103672456407</v>
      </c>
      <c r="H2081" s="199"/>
      <c r="I2081" s="125"/>
    </row>
    <row r="2082" spans="1:9">
      <c r="A2082" s="216">
        <v>43552</v>
      </c>
      <c r="B2082" s="194">
        <v>16</v>
      </c>
      <c r="C2082" s="205">
        <v>58</v>
      </c>
      <c r="D2082" s="206">
        <v>43.403793652900049</v>
      </c>
      <c r="E2082" s="207">
        <v>3</v>
      </c>
      <c r="F2082" s="208">
        <v>2.892744295901899</v>
      </c>
      <c r="H2082" s="199"/>
      <c r="I2082" s="125"/>
    </row>
    <row r="2083" spans="1:9">
      <c r="A2083" s="216">
        <v>43552</v>
      </c>
      <c r="B2083" s="194">
        <v>17</v>
      </c>
      <c r="C2083" s="205">
        <v>73</v>
      </c>
      <c r="D2083" s="206">
        <v>43.592287337470452</v>
      </c>
      <c r="E2083" s="207">
        <v>3</v>
      </c>
      <c r="F2083" s="208">
        <v>3.8688782729709104</v>
      </c>
      <c r="H2083" s="199"/>
      <c r="I2083" s="125"/>
    </row>
    <row r="2084" spans="1:9">
      <c r="A2084" s="216">
        <v>43552</v>
      </c>
      <c r="B2084" s="194">
        <v>18</v>
      </c>
      <c r="C2084" s="205">
        <v>88</v>
      </c>
      <c r="D2084" s="206">
        <v>43.780749095935789</v>
      </c>
      <c r="E2084" s="207">
        <v>3</v>
      </c>
      <c r="F2084" s="208">
        <v>4.8449118384550616</v>
      </c>
      <c r="H2084" s="199"/>
      <c r="I2084" s="125"/>
    </row>
    <row r="2085" spans="1:9">
      <c r="A2085" s="216">
        <v>43552</v>
      </c>
      <c r="B2085" s="194">
        <v>19</v>
      </c>
      <c r="C2085" s="205">
        <v>103</v>
      </c>
      <c r="D2085" s="206">
        <v>43.969188557307461</v>
      </c>
      <c r="E2085" s="207">
        <v>3</v>
      </c>
      <c r="F2085" s="208">
        <v>5.8208445977220524</v>
      </c>
      <c r="H2085" s="199"/>
      <c r="I2085" s="125"/>
    </row>
    <row r="2086" spans="1:9">
      <c r="A2086" s="216">
        <v>43552</v>
      </c>
      <c r="B2086" s="194">
        <v>20</v>
      </c>
      <c r="C2086" s="205">
        <v>118</v>
      </c>
      <c r="D2086" s="206">
        <v>44.157615468569702</v>
      </c>
      <c r="E2086" s="207">
        <v>3</v>
      </c>
      <c r="F2086" s="208">
        <v>6.79667612303966</v>
      </c>
      <c r="H2086" s="199"/>
      <c r="I2086" s="125"/>
    </row>
    <row r="2087" spans="1:9">
      <c r="A2087" s="216">
        <v>43552</v>
      </c>
      <c r="B2087" s="194">
        <v>21</v>
      </c>
      <c r="C2087" s="205">
        <v>133</v>
      </c>
      <c r="D2087" s="206">
        <v>44.346009440575926</v>
      </c>
      <c r="E2087" s="207">
        <v>3</v>
      </c>
      <c r="F2087" s="208">
        <v>7.7724059648531973</v>
      </c>
      <c r="H2087" s="199"/>
      <c r="I2087" s="125"/>
    </row>
    <row r="2088" spans="1:9">
      <c r="A2088" s="216">
        <v>43552</v>
      </c>
      <c r="B2088" s="194">
        <v>22</v>
      </c>
      <c r="C2088" s="205">
        <v>148</v>
      </c>
      <c r="D2088" s="206">
        <v>44.534380064517336</v>
      </c>
      <c r="E2088" s="207">
        <v>3</v>
      </c>
      <c r="F2088" s="208">
        <v>8.7480337058934854</v>
      </c>
      <c r="H2088" s="199"/>
      <c r="I2088" s="125"/>
    </row>
    <row r="2089" spans="1:9">
      <c r="A2089" s="216">
        <v>43552</v>
      </c>
      <c r="B2089" s="194">
        <v>23</v>
      </c>
      <c r="C2089" s="205">
        <v>163</v>
      </c>
      <c r="D2089" s="206">
        <v>44.722737128131484</v>
      </c>
      <c r="E2089" s="207">
        <v>3</v>
      </c>
      <c r="F2089" s="208">
        <v>9.7235589288339241</v>
      </c>
      <c r="H2089" s="199"/>
      <c r="I2089" s="125"/>
    </row>
    <row r="2090" spans="1:9">
      <c r="A2090" s="216">
        <v>43553</v>
      </c>
      <c r="B2090" s="194">
        <v>0</v>
      </c>
      <c r="C2090" s="205">
        <v>178</v>
      </c>
      <c r="D2090" s="206">
        <v>44.911060164240553</v>
      </c>
      <c r="E2090" s="207">
        <v>3</v>
      </c>
      <c r="F2090" s="208">
        <v>10.698981183387932</v>
      </c>
      <c r="H2090" s="199"/>
      <c r="I2090" s="125"/>
    </row>
    <row r="2091" spans="1:9">
      <c r="A2091" s="216">
        <v>43553</v>
      </c>
      <c r="B2091" s="194">
        <v>1</v>
      </c>
      <c r="C2091" s="205">
        <v>193</v>
      </c>
      <c r="D2091" s="206">
        <v>45.099358864440546</v>
      </c>
      <c r="E2091" s="207">
        <v>3</v>
      </c>
      <c r="F2091" s="208">
        <v>11.674300051728297</v>
      </c>
      <c r="H2091" s="199"/>
      <c r="I2091" s="125"/>
    </row>
    <row r="2092" spans="1:9">
      <c r="A2092" s="216">
        <v>43553</v>
      </c>
      <c r="B2092" s="194">
        <v>2</v>
      </c>
      <c r="C2092" s="205">
        <v>208</v>
      </c>
      <c r="D2092" s="206">
        <v>45.287642977987161</v>
      </c>
      <c r="E2092" s="207">
        <v>3</v>
      </c>
      <c r="F2092" s="208">
        <v>12.64951510495421</v>
      </c>
      <c r="H2092" s="199"/>
      <c r="I2092" s="125"/>
    </row>
    <row r="2093" spans="1:9">
      <c r="A2093" s="216">
        <v>43553</v>
      </c>
      <c r="B2093" s="194">
        <v>3</v>
      </c>
      <c r="C2093" s="205">
        <v>223</v>
      </c>
      <c r="D2093" s="206">
        <v>45.475892039639803</v>
      </c>
      <c r="E2093" s="207">
        <v>3</v>
      </c>
      <c r="F2093" s="208">
        <v>13.624625913899182</v>
      </c>
      <c r="H2093" s="199"/>
      <c r="I2093" s="125"/>
    </row>
    <row r="2094" spans="1:9">
      <c r="A2094" s="216">
        <v>43553</v>
      </c>
      <c r="B2094" s="194">
        <v>4</v>
      </c>
      <c r="C2094" s="205">
        <v>238</v>
      </c>
      <c r="D2094" s="206">
        <v>45.664115742420108</v>
      </c>
      <c r="E2094" s="207">
        <v>3</v>
      </c>
      <c r="F2094" s="208">
        <v>14.599632049282496</v>
      </c>
      <c r="H2094" s="199"/>
      <c r="I2094" s="125"/>
    </row>
    <row r="2095" spans="1:9">
      <c r="A2095" s="216">
        <v>43553</v>
      </c>
      <c r="B2095" s="194">
        <v>5</v>
      </c>
      <c r="C2095" s="205">
        <v>253</v>
      </c>
      <c r="D2095" s="206">
        <v>45.852323855467603</v>
      </c>
      <c r="E2095" s="207">
        <v>3</v>
      </c>
      <c r="F2095" s="208">
        <v>15.574533092358793</v>
      </c>
      <c r="H2095" s="199"/>
      <c r="I2095" s="125"/>
    </row>
    <row r="2096" spans="1:9">
      <c r="A2096" s="216">
        <v>43553</v>
      </c>
      <c r="B2096" s="194">
        <v>6</v>
      </c>
      <c r="C2096" s="205">
        <v>268</v>
      </c>
      <c r="D2096" s="206">
        <v>46.040495857321275</v>
      </c>
      <c r="E2096" s="207">
        <v>3</v>
      </c>
      <c r="F2096" s="208">
        <v>16.549328591682311</v>
      </c>
      <c r="H2096" s="199"/>
      <c r="I2096" s="125"/>
    </row>
    <row r="2097" spans="1:9">
      <c r="A2097" s="216">
        <v>43553</v>
      </c>
      <c r="B2097" s="194">
        <v>7</v>
      </c>
      <c r="C2097" s="205">
        <v>283</v>
      </c>
      <c r="D2097" s="206">
        <v>46.228641499521927</v>
      </c>
      <c r="E2097" s="207">
        <v>3</v>
      </c>
      <c r="F2097" s="208">
        <v>17.5</v>
      </c>
      <c r="H2097" s="199"/>
      <c r="I2097" s="125"/>
    </row>
    <row r="2098" spans="1:9">
      <c r="A2098" s="216">
        <v>43553</v>
      </c>
      <c r="B2098" s="194">
        <v>8</v>
      </c>
      <c r="C2098" s="205">
        <v>298</v>
      </c>
      <c r="D2098" s="206">
        <v>46.416770535288379</v>
      </c>
      <c r="E2098" s="207">
        <v>3</v>
      </c>
      <c r="F2098" s="208">
        <v>18.498601282305678</v>
      </c>
      <c r="H2098" s="199"/>
      <c r="I2098" s="125"/>
    </row>
    <row r="2099" spans="1:9">
      <c r="A2099" s="216">
        <v>43553</v>
      </c>
      <c r="B2099" s="194">
        <v>9</v>
      </c>
      <c r="C2099" s="205">
        <v>313</v>
      </c>
      <c r="D2099" s="206">
        <v>46.604862442163721</v>
      </c>
      <c r="E2099" s="207">
        <v>3</v>
      </c>
      <c r="F2099" s="208">
        <v>19.473077591299486</v>
      </c>
      <c r="H2099" s="199"/>
      <c r="I2099" s="125"/>
    </row>
    <row r="2100" spans="1:9">
      <c r="A2100" s="216">
        <v>43553</v>
      </c>
      <c r="B2100" s="194">
        <v>10</v>
      </c>
      <c r="C2100" s="205">
        <v>328</v>
      </c>
      <c r="D2100" s="206">
        <v>46.79292699458756</v>
      </c>
      <c r="E2100" s="207">
        <v>3</v>
      </c>
      <c r="F2100" s="208">
        <v>20.447446657085749</v>
      </c>
      <c r="H2100" s="199"/>
      <c r="I2100" s="125"/>
    </row>
    <row r="2101" spans="1:9">
      <c r="A2101" s="216">
        <v>43553</v>
      </c>
      <c r="B2101" s="194">
        <v>11</v>
      </c>
      <c r="C2101" s="205">
        <v>343</v>
      </c>
      <c r="D2101" s="206">
        <v>46.980973905697283</v>
      </c>
      <c r="E2101" s="207">
        <v>3</v>
      </c>
      <c r="F2101" s="208">
        <v>21.421708048885915</v>
      </c>
      <c r="H2101" s="199"/>
      <c r="I2101" s="125"/>
    </row>
    <row r="2102" spans="1:9">
      <c r="A2102" s="216">
        <v>43553</v>
      </c>
      <c r="B2102" s="194">
        <v>12</v>
      </c>
      <c r="C2102" s="205">
        <v>358</v>
      </c>
      <c r="D2102" s="206">
        <v>47.168982675777897</v>
      </c>
      <c r="E2102" s="207">
        <v>3</v>
      </c>
      <c r="F2102" s="208">
        <v>22.395861313885177</v>
      </c>
      <c r="H2102" s="199"/>
      <c r="I2102" s="125"/>
    </row>
    <row r="2103" spans="1:9">
      <c r="A2103" s="216">
        <v>43553</v>
      </c>
      <c r="B2103" s="194">
        <v>13</v>
      </c>
      <c r="C2103" s="205">
        <v>13</v>
      </c>
      <c r="D2103" s="206">
        <v>47.356963098702636</v>
      </c>
      <c r="E2103" s="207">
        <v>3</v>
      </c>
      <c r="F2103" s="208">
        <v>23.369906031695045</v>
      </c>
      <c r="H2103" s="199"/>
      <c r="I2103" s="125"/>
    </row>
    <row r="2104" spans="1:9">
      <c r="A2104" s="216">
        <v>43553</v>
      </c>
      <c r="B2104" s="194">
        <v>14</v>
      </c>
      <c r="C2104" s="205">
        <v>28</v>
      </c>
      <c r="D2104" s="206">
        <v>47.544924811559213</v>
      </c>
      <c r="E2104" s="207">
        <v>3</v>
      </c>
      <c r="F2104" s="208">
        <v>24.34384178186944</v>
      </c>
      <c r="H2104" s="199"/>
      <c r="I2104" s="125"/>
    </row>
    <row r="2105" spans="1:9">
      <c r="A2105" s="216">
        <v>43553</v>
      </c>
      <c r="B2105" s="194">
        <v>15</v>
      </c>
      <c r="C2105" s="205">
        <v>43</v>
      </c>
      <c r="D2105" s="206">
        <v>47.732847413021773</v>
      </c>
      <c r="E2105" s="207">
        <v>3</v>
      </c>
      <c r="F2105" s="208">
        <v>25.317668110925482</v>
      </c>
      <c r="H2105" s="199"/>
      <c r="I2105" s="125"/>
    </row>
    <row r="2106" spans="1:9">
      <c r="A2106" s="216">
        <v>43553</v>
      </c>
      <c r="B2106" s="194">
        <v>16</v>
      </c>
      <c r="C2106" s="205">
        <v>58</v>
      </c>
      <c r="D2106" s="206">
        <v>47.920740659767489</v>
      </c>
      <c r="E2106" s="207">
        <v>3</v>
      </c>
      <c r="F2106" s="208">
        <v>26.29138458703747</v>
      </c>
      <c r="H2106" s="199"/>
      <c r="I2106" s="125"/>
    </row>
    <row r="2107" spans="1:9">
      <c r="A2107" s="216">
        <v>43553</v>
      </c>
      <c r="B2107" s="194">
        <v>17</v>
      </c>
      <c r="C2107" s="205">
        <v>73</v>
      </c>
      <c r="D2107" s="206">
        <v>48.108614189818582</v>
      </c>
      <c r="E2107" s="207">
        <v>3</v>
      </c>
      <c r="F2107" s="208">
        <v>27.264990810785719</v>
      </c>
      <c r="H2107" s="199"/>
      <c r="I2107" s="125"/>
    </row>
    <row r="2108" spans="1:9">
      <c r="A2108" s="216">
        <v>43553</v>
      </c>
      <c r="B2108" s="194">
        <v>18</v>
      </c>
      <c r="C2108" s="205">
        <v>88</v>
      </c>
      <c r="D2108" s="206">
        <v>48.296447602619992</v>
      </c>
      <c r="E2108" s="207">
        <v>3</v>
      </c>
      <c r="F2108" s="208">
        <v>28.238486317258484</v>
      </c>
      <c r="H2108" s="199"/>
      <c r="I2108" s="125"/>
    </row>
    <row r="2109" spans="1:9">
      <c r="A2109" s="216">
        <v>43553</v>
      </c>
      <c r="B2109" s="194">
        <v>19</v>
      </c>
      <c r="C2109" s="205">
        <v>103</v>
      </c>
      <c r="D2109" s="206">
        <v>48.484250656124459</v>
      </c>
      <c r="E2109" s="207">
        <v>3</v>
      </c>
      <c r="F2109" s="208">
        <v>29.211870684895569</v>
      </c>
      <c r="H2109" s="199"/>
      <c r="I2109" s="125"/>
    </row>
    <row r="2110" spans="1:9">
      <c r="A2110" s="216">
        <v>43553</v>
      </c>
      <c r="B2110" s="194">
        <v>20</v>
      </c>
      <c r="C2110" s="205">
        <v>118</v>
      </c>
      <c r="D2110" s="206">
        <v>48.672032989902618</v>
      </c>
      <c r="E2110" s="207">
        <v>3</v>
      </c>
      <c r="F2110" s="208">
        <v>30.185143491927924</v>
      </c>
      <c r="H2110" s="199"/>
      <c r="I2110" s="125"/>
    </row>
    <row r="2111" spans="1:9">
      <c r="A2111" s="216">
        <v>43553</v>
      </c>
      <c r="B2111" s="194">
        <v>21</v>
      </c>
      <c r="C2111" s="205">
        <v>133</v>
      </c>
      <c r="D2111" s="206">
        <v>48.859774205043323</v>
      </c>
      <c r="E2111" s="207">
        <v>3</v>
      </c>
      <c r="F2111" s="208">
        <v>31.158304283629541</v>
      </c>
      <c r="H2111" s="199"/>
      <c r="I2111" s="125"/>
    </row>
    <row r="2112" spans="1:9">
      <c r="A2112" s="216">
        <v>43553</v>
      </c>
      <c r="B2112" s="194">
        <v>22</v>
      </c>
      <c r="C2112" s="205">
        <v>148</v>
      </c>
      <c r="D2112" s="206">
        <v>49.047484059854014</v>
      </c>
      <c r="E2112" s="207">
        <v>3</v>
      </c>
      <c r="F2112" s="208">
        <v>32.131352637915398</v>
      </c>
      <c r="H2112" s="199"/>
      <c r="I2112" s="125"/>
    </row>
    <row r="2113" spans="1:9">
      <c r="A2113" s="216">
        <v>43553</v>
      </c>
      <c r="B2113" s="194">
        <v>23</v>
      </c>
      <c r="C2113" s="205">
        <v>163</v>
      </c>
      <c r="D2113" s="206">
        <v>49.235172195399173</v>
      </c>
      <c r="E2113" s="207">
        <v>3</v>
      </c>
      <c r="F2113" s="208">
        <v>33.104288121467171</v>
      </c>
      <c r="H2113" s="199"/>
      <c r="I2113" s="125"/>
    </row>
    <row r="2114" spans="1:9">
      <c r="A2114" s="216">
        <v>43554</v>
      </c>
      <c r="B2114" s="194">
        <v>0</v>
      </c>
      <c r="C2114" s="205">
        <v>178</v>
      </c>
      <c r="D2114" s="206">
        <v>49.422818272337281</v>
      </c>
      <c r="E2114" s="207">
        <v>3</v>
      </c>
      <c r="F2114" s="208">
        <v>34.077110300823314</v>
      </c>
      <c r="H2114" s="199"/>
      <c r="I2114" s="125"/>
    </row>
    <row r="2115" spans="1:9">
      <c r="A2115" s="216">
        <v>43554</v>
      </c>
      <c r="B2115" s="194">
        <v>1</v>
      </c>
      <c r="C2115" s="205">
        <v>193</v>
      </c>
      <c r="D2115" s="206">
        <v>49.610431894018348</v>
      </c>
      <c r="E2115" s="207">
        <v>3</v>
      </c>
      <c r="F2115" s="208">
        <v>35.049818742288267</v>
      </c>
      <c r="H2115" s="199"/>
      <c r="I2115" s="125"/>
    </row>
    <row r="2116" spans="1:9">
      <c r="A2116" s="216">
        <v>43554</v>
      </c>
      <c r="B2116" s="194">
        <v>2</v>
      </c>
      <c r="C2116" s="205">
        <v>208</v>
      </c>
      <c r="D2116" s="206">
        <v>49.798022859035882</v>
      </c>
      <c r="E2116" s="207">
        <v>3</v>
      </c>
      <c r="F2116" s="208">
        <v>36.022413022894249</v>
      </c>
      <c r="H2116" s="199"/>
      <c r="I2116" s="125"/>
    </row>
    <row r="2117" spans="1:9">
      <c r="A2117" s="216">
        <v>43554</v>
      </c>
      <c r="B2117" s="194">
        <v>3</v>
      </c>
      <c r="C2117" s="205">
        <v>223</v>
      </c>
      <c r="D2117" s="206">
        <v>49.985570711248783</v>
      </c>
      <c r="E2117" s="207">
        <v>3</v>
      </c>
      <c r="F2117" s="208">
        <v>36.994892686765162</v>
      </c>
      <c r="H2117" s="199"/>
      <c r="I2117" s="125"/>
    </row>
    <row r="2118" spans="1:9">
      <c r="A2118" s="216">
        <v>43554</v>
      </c>
      <c r="B2118" s="194">
        <v>4</v>
      </c>
      <c r="C2118" s="205">
        <v>238</v>
      </c>
      <c r="D2118" s="206">
        <v>50.1730851538764</v>
      </c>
      <c r="E2118" s="207">
        <v>3</v>
      </c>
      <c r="F2118" s="208">
        <v>37.967257310587868</v>
      </c>
      <c r="H2118" s="199"/>
      <c r="I2118" s="125"/>
    </row>
    <row r="2119" spans="1:9">
      <c r="A2119" s="216">
        <v>43554</v>
      </c>
      <c r="B2119" s="194">
        <v>5</v>
      </c>
      <c r="C2119" s="205">
        <v>253</v>
      </c>
      <c r="D2119" s="206">
        <v>50.360575946706376</v>
      </c>
      <c r="E2119" s="207">
        <v>3</v>
      </c>
      <c r="F2119" s="208">
        <v>38.939506470659808</v>
      </c>
      <c r="H2119" s="199"/>
      <c r="I2119" s="125"/>
    </row>
    <row r="2120" spans="1:9">
      <c r="A2120" s="216">
        <v>43554</v>
      </c>
      <c r="B2120" s="194">
        <v>6</v>
      </c>
      <c r="C2120" s="205">
        <v>268</v>
      </c>
      <c r="D2120" s="206">
        <v>50.548022636053247</v>
      </c>
      <c r="E2120" s="207">
        <v>3</v>
      </c>
      <c r="F2120" s="208">
        <v>39.91163969984634</v>
      </c>
      <c r="H2120" s="199"/>
      <c r="I2120" s="125"/>
    </row>
    <row r="2121" spans="1:9">
      <c r="A2121" s="216">
        <v>43554</v>
      </c>
      <c r="B2121" s="194">
        <v>7</v>
      </c>
      <c r="C2121" s="205">
        <v>283</v>
      </c>
      <c r="D2121" s="206">
        <v>50.735434924501988</v>
      </c>
      <c r="E2121" s="207">
        <v>3</v>
      </c>
      <c r="F2121" s="208">
        <v>40.799999999999997</v>
      </c>
      <c r="H2121" s="199"/>
      <c r="I2121" s="125"/>
    </row>
    <row r="2122" spans="1:9">
      <c r="A2122" s="216">
        <v>43554</v>
      </c>
      <c r="B2122" s="194">
        <v>8</v>
      </c>
      <c r="C2122" s="205">
        <v>298</v>
      </c>
      <c r="D2122" s="206">
        <v>50.922822574118527</v>
      </c>
      <c r="E2122" s="207">
        <v>3</v>
      </c>
      <c r="F2122" s="208">
        <v>41.855556723471693</v>
      </c>
      <c r="H2122" s="199"/>
      <c r="I2122" s="125"/>
    </row>
    <row r="2123" spans="1:9">
      <c r="A2123" s="216">
        <v>43554</v>
      </c>
      <c r="B2123" s="194">
        <v>9</v>
      </c>
      <c r="C2123" s="205">
        <v>313</v>
      </c>
      <c r="D2123" s="206">
        <v>51.110165132076872</v>
      </c>
      <c r="E2123" s="207">
        <v>3</v>
      </c>
      <c r="F2123" s="208">
        <v>42.827339625916849</v>
      </c>
      <c r="H2123" s="199"/>
      <c r="I2123" s="125"/>
    </row>
    <row r="2124" spans="1:9">
      <c r="A2124" s="216">
        <v>43554</v>
      </c>
      <c r="B2124" s="194">
        <v>10</v>
      </c>
      <c r="C2124" s="205">
        <v>328</v>
      </c>
      <c r="D2124" s="206">
        <v>51.297472301357629</v>
      </c>
      <c r="E2124" s="207">
        <v>3</v>
      </c>
      <c r="F2124" s="208">
        <v>43.799004878601274</v>
      </c>
      <c r="H2124" s="199"/>
      <c r="I2124" s="125"/>
    </row>
    <row r="2125" spans="1:9">
      <c r="A2125" s="216">
        <v>43554</v>
      </c>
      <c r="B2125" s="194">
        <v>11</v>
      </c>
      <c r="C2125" s="205">
        <v>343</v>
      </c>
      <c r="D2125" s="206">
        <v>51.484753865936455</v>
      </c>
      <c r="E2125" s="207">
        <v>3</v>
      </c>
      <c r="F2125" s="208">
        <v>44.770552056718593</v>
      </c>
      <c r="H2125" s="199"/>
      <c r="I2125" s="125"/>
    </row>
    <row r="2126" spans="1:9">
      <c r="A2126" s="216">
        <v>43554</v>
      </c>
      <c r="B2126" s="194">
        <v>12</v>
      </c>
      <c r="C2126" s="205">
        <v>358</v>
      </c>
      <c r="D2126" s="206">
        <v>51.671989313748554</v>
      </c>
      <c r="E2126" s="207">
        <v>3</v>
      </c>
      <c r="F2126" s="208">
        <v>45.741980702735376</v>
      </c>
      <c r="H2126" s="199"/>
      <c r="I2126" s="125"/>
    </row>
    <row r="2127" spans="1:9">
      <c r="A2127" s="216">
        <v>43554</v>
      </c>
      <c r="B2127" s="194">
        <v>13</v>
      </c>
      <c r="C2127" s="205">
        <v>13</v>
      </c>
      <c r="D2127" s="206">
        <v>51.85918844846924</v>
      </c>
      <c r="E2127" s="207">
        <v>3</v>
      </c>
      <c r="F2127" s="208">
        <v>46.713290380642093</v>
      </c>
      <c r="H2127" s="199"/>
      <c r="I2127" s="125"/>
    </row>
    <row r="2128" spans="1:9">
      <c r="A2128" s="216">
        <v>43554</v>
      </c>
      <c r="B2128" s="194">
        <v>14</v>
      </c>
      <c r="C2128" s="205">
        <v>28</v>
      </c>
      <c r="D2128" s="206">
        <v>52.046360936329847</v>
      </c>
      <c r="E2128" s="207">
        <v>3</v>
      </c>
      <c r="F2128" s="208">
        <v>47.684480686801294</v>
      </c>
      <c r="H2128" s="199"/>
      <c r="I2128" s="125"/>
    </row>
    <row r="2129" spans="1:9">
      <c r="A2129" s="216">
        <v>43554</v>
      </c>
      <c r="B2129" s="194">
        <v>15</v>
      </c>
      <c r="C2129" s="205">
        <v>43</v>
      </c>
      <c r="D2129" s="206">
        <v>52.233486345483016</v>
      </c>
      <c r="E2129" s="207">
        <v>3</v>
      </c>
      <c r="F2129" s="208">
        <v>48.655551152338958</v>
      </c>
      <c r="H2129" s="199"/>
      <c r="I2129" s="125"/>
    </row>
    <row r="2130" spans="1:9">
      <c r="A2130" s="216">
        <v>43554</v>
      </c>
      <c r="B2130" s="194">
        <v>16</v>
      </c>
      <c r="C2130" s="205">
        <v>58</v>
      </c>
      <c r="D2130" s="206">
        <v>52.420574441279086</v>
      </c>
      <c r="E2130" s="207">
        <v>3</v>
      </c>
      <c r="F2130" s="208">
        <v>49.62650135149444</v>
      </c>
      <c r="H2130" s="199"/>
      <c r="I2130" s="125"/>
    </row>
    <row r="2131" spans="1:9">
      <c r="A2131" s="216">
        <v>43554</v>
      </c>
      <c r="B2131" s="194">
        <v>17</v>
      </c>
      <c r="C2131" s="205">
        <v>73</v>
      </c>
      <c r="D2131" s="206">
        <v>52.607634930102449</v>
      </c>
      <c r="E2131" s="207">
        <v>3</v>
      </c>
      <c r="F2131" s="208">
        <v>50.597330858360763</v>
      </c>
      <c r="H2131" s="199"/>
      <c r="I2131" s="125"/>
    </row>
    <row r="2132" spans="1:9">
      <c r="A2132" s="216">
        <v>43554</v>
      </c>
      <c r="B2132" s="194">
        <v>18</v>
      </c>
      <c r="C2132" s="205">
        <v>88</v>
      </c>
      <c r="D2132" s="206">
        <v>52.794647361228044</v>
      </c>
      <c r="E2132" s="207">
        <v>3</v>
      </c>
      <c r="F2132" s="208">
        <v>51.568039214354343</v>
      </c>
      <c r="H2132" s="199"/>
      <c r="I2132" s="125"/>
    </row>
    <row r="2133" spans="1:9">
      <c r="A2133" s="216">
        <v>43554</v>
      </c>
      <c r="B2133" s="194">
        <v>19</v>
      </c>
      <c r="C2133" s="205">
        <v>103</v>
      </c>
      <c r="D2133" s="206">
        <v>52.981621502141252</v>
      </c>
      <c r="E2133" s="207">
        <v>3</v>
      </c>
      <c r="F2133" s="208">
        <v>52.538625993195339</v>
      </c>
      <c r="H2133" s="199"/>
      <c r="I2133" s="125"/>
    </row>
    <row r="2134" spans="1:9">
      <c r="A2134" s="216">
        <v>43554</v>
      </c>
      <c r="B2134" s="194">
        <v>20</v>
      </c>
      <c r="C2134" s="205">
        <v>118</v>
      </c>
      <c r="D2134" s="206">
        <v>53.168567058919507</v>
      </c>
      <c r="E2134" s="207">
        <v>3</v>
      </c>
      <c r="F2134" s="208">
        <v>53.509090768427924</v>
      </c>
      <c r="H2134" s="199"/>
      <c r="I2134" s="125"/>
    </row>
    <row r="2135" spans="1:9">
      <c r="A2135" s="216">
        <v>43554</v>
      </c>
      <c r="B2135" s="194">
        <v>21</v>
      </c>
      <c r="C2135" s="205">
        <v>133</v>
      </c>
      <c r="D2135" s="206">
        <v>53.355463583276332</v>
      </c>
      <c r="E2135" s="207">
        <v>3</v>
      </c>
      <c r="F2135" s="208">
        <v>54.479433070019461</v>
      </c>
      <c r="H2135" s="199"/>
      <c r="I2135" s="125"/>
    </row>
    <row r="2136" spans="1:9">
      <c r="A2136" s="216">
        <v>43554</v>
      </c>
      <c r="B2136" s="194">
        <v>22</v>
      </c>
      <c r="C2136" s="205">
        <v>148</v>
      </c>
      <c r="D2136" s="206">
        <v>53.542320861615735</v>
      </c>
      <c r="E2136" s="207">
        <v>3</v>
      </c>
      <c r="F2136" s="208">
        <v>55.449652492843143</v>
      </c>
      <c r="H2136" s="199"/>
      <c r="I2136" s="125"/>
    </row>
    <row r="2137" spans="1:9">
      <c r="A2137" s="216">
        <v>43554</v>
      </c>
      <c r="B2137" s="194">
        <v>23</v>
      </c>
      <c r="C2137" s="205">
        <v>163</v>
      </c>
      <c r="D2137" s="206">
        <v>53.729148543948213</v>
      </c>
      <c r="E2137" s="207">
        <v>3</v>
      </c>
      <c r="F2137" s="208">
        <v>56.41974859913411</v>
      </c>
      <c r="H2137" s="199"/>
      <c r="I2137" s="125"/>
    </row>
    <row r="2138" spans="1:9">
      <c r="A2138" s="216">
        <v>43555</v>
      </c>
      <c r="B2138" s="194">
        <v>0</v>
      </c>
      <c r="C2138" s="205">
        <v>178</v>
      </c>
      <c r="D2138" s="206">
        <v>53.915926240322278</v>
      </c>
      <c r="E2138" s="207">
        <v>3</v>
      </c>
      <c r="F2138" s="208">
        <v>57.389720929172519</v>
      </c>
      <c r="H2138" s="199"/>
      <c r="I2138" s="125"/>
    </row>
    <row r="2139" spans="1:9">
      <c r="A2139" s="216">
        <v>43555</v>
      </c>
      <c r="B2139" s="194">
        <v>1</v>
      </c>
      <c r="C2139" s="205">
        <v>193</v>
      </c>
      <c r="D2139" s="206">
        <v>54.102663720157125</v>
      </c>
      <c r="E2139" s="207">
        <v>3</v>
      </c>
      <c r="F2139" s="208">
        <v>58.359569055582909</v>
      </c>
      <c r="H2139" s="199"/>
      <c r="I2139" s="125"/>
    </row>
    <row r="2140" spans="1:9">
      <c r="A2140" s="216">
        <v>43555</v>
      </c>
      <c r="B2140" s="194">
        <v>2</v>
      </c>
      <c r="C2140" s="205">
        <v>208</v>
      </c>
      <c r="D2140" s="206">
        <v>54.289370672668156</v>
      </c>
      <c r="E2140" s="207">
        <v>3</v>
      </c>
      <c r="F2140" s="208">
        <v>59.329292550874058</v>
      </c>
      <c r="H2140" s="199"/>
      <c r="I2140" s="125"/>
    </row>
    <row r="2141" spans="1:9">
      <c r="A2141" s="216">
        <v>43555</v>
      </c>
      <c r="B2141" s="194">
        <v>3</v>
      </c>
      <c r="C2141" s="205">
        <v>223</v>
      </c>
      <c r="D2141" s="206">
        <v>54.476026631093646</v>
      </c>
      <c r="E2141" s="207">
        <v>4</v>
      </c>
      <c r="F2141" s="208">
        <v>0.29889095488030648</v>
      </c>
      <c r="H2141" s="199"/>
      <c r="I2141" s="125"/>
    </row>
    <row r="2142" spans="1:9">
      <c r="A2142" s="216">
        <v>43555</v>
      </c>
      <c r="B2142" s="194">
        <v>4</v>
      </c>
      <c r="C2142" s="205">
        <v>238</v>
      </c>
      <c r="D2142" s="206">
        <v>54.662641383890787</v>
      </c>
      <c r="E2142" s="207">
        <v>4</v>
      </c>
      <c r="F2142" s="208">
        <v>1.2683638288377708</v>
      </c>
      <c r="H2142" s="199"/>
      <c r="I2142" s="125"/>
    </row>
    <row r="2143" spans="1:9">
      <c r="A2143" s="216">
        <v>43555</v>
      </c>
      <c r="B2143" s="194">
        <v>5</v>
      </c>
      <c r="C2143" s="205">
        <v>253</v>
      </c>
      <c r="D2143" s="206">
        <v>54.84922464315332</v>
      </c>
      <c r="E2143" s="207">
        <v>4</v>
      </c>
      <c r="F2143" s="208">
        <v>2.2377107664244633</v>
      </c>
      <c r="H2143" s="199"/>
      <c r="I2143" s="125"/>
    </row>
    <row r="2144" spans="1:9">
      <c r="A2144" s="216">
        <v>43555</v>
      </c>
      <c r="B2144" s="194">
        <v>6</v>
      </c>
      <c r="C2144" s="205">
        <v>268</v>
      </c>
      <c r="D2144" s="206">
        <v>55.035755980679824</v>
      </c>
      <c r="E2144" s="207">
        <v>4</v>
      </c>
      <c r="F2144" s="208">
        <v>3.2069312960961405</v>
      </c>
      <c r="H2144" s="199"/>
      <c r="I2144" s="125"/>
    </row>
    <row r="2145" spans="1:9">
      <c r="A2145" s="216">
        <v>43555</v>
      </c>
      <c r="B2145" s="194">
        <v>7</v>
      </c>
      <c r="C2145" s="205">
        <v>283</v>
      </c>
      <c r="D2145" s="206">
        <v>55.222245109198411</v>
      </c>
      <c r="E2145" s="207">
        <v>4</v>
      </c>
      <c r="F2145" s="208">
        <v>4.0999999999999996</v>
      </c>
      <c r="H2145" s="199"/>
      <c r="I2145" s="125"/>
    </row>
    <row r="2146" spans="1:9">
      <c r="A2146" s="216">
        <v>43555</v>
      </c>
      <c r="B2146" s="194">
        <v>8</v>
      </c>
      <c r="C2146" s="205">
        <v>298</v>
      </c>
      <c r="D2146" s="206">
        <v>55.408701798353377</v>
      </c>
      <c r="E2146" s="207">
        <v>4</v>
      </c>
      <c r="F2146" s="208">
        <v>5.1449914180420819</v>
      </c>
      <c r="H2146" s="199"/>
      <c r="I2146" s="125"/>
    </row>
    <row r="2147" spans="1:9">
      <c r="A2147" s="216">
        <v>43555</v>
      </c>
      <c r="B2147" s="194">
        <v>9</v>
      </c>
      <c r="C2147" s="205">
        <v>313</v>
      </c>
      <c r="D2147" s="206">
        <v>55.595105603920274</v>
      </c>
      <c r="E2147" s="207">
        <v>4</v>
      </c>
      <c r="F2147" s="208">
        <v>6.113830120589121</v>
      </c>
      <c r="H2147" s="199"/>
      <c r="I2147" s="125"/>
    </row>
    <row r="2148" spans="1:9">
      <c r="A2148" s="216">
        <v>43555</v>
      </c>
      <c r="B2148" s="194">
        <v>10</v>
      </c>
      <c r="C2148" s="205">
        <v>328</v>
      </c>
      <c r="D2148" s="206">
        <v>55.781466237460791</v>
      </c>
      <c r="E2148" s="207">
        <v>4</v>
      </c>
      <c r="F2148" s="208">
        <v>7.0825406682260628</v>
      </c>
      <c r="H2148" s="199"/>
      <c r="I2148" s="125"/>
    </row>
    <row r="2149" spans="1:9">
      <c r="A2149" s="216">
        <v>43555</v>
      </c>
      <c r="B2149" s="194">
        <v>11</v>
      </c>
      <c r="C2149" s="205">
        <v>343</v>
      </c>
      <c r="D2149" s="206">
        <v>55.967793470958895</v>
      </c>
      <c r="E2149" s="207">
        <v>4</v>
      </c>
      <c r="F2149" s="208">
        <v>8.0511226211135956</v>
      </c>
      <c r="H2149" s="199"/>
      <c r="I2149" s="125"/>
    </row>
    <row r="2150" spans="1:9">
      <c r="A2150" s="216">
        <v>43555</v>
      </c>
      <c r="B2150" s="194">
        <v>12</v>
      </c>
      <c r="C2150" s="205">
        <v>358</v>
      </c>
      <c r="D2150" s="206">
        <v>56.154066860769944</v>
      </c>
      <c r="E2150" s="207">
        <v>4</v>
      </c>
      <c r="F2150" s="208">
        <v>9.0195755393025223</v>
      </c>
      <c r="H2150" s="199"/>
      <c r="I2150" s="125"/>
    </row>
    <row r="2151" spans="1:9">
      <c r="A2151" s="216">
        <v>43555</v>
      </c>
      <c r="B2151" s="194">
        <v>13</v>
      </c>
      <c r="C2151" s="205">
        <v>13</v>
      </c>
      <c r="D2151" s="206">
        <v>56.340296119294635</v>
      </c>
      <c r="E2151" s="207">
        <v>4</v>
      </c>
      <c r="F2151" s="208">
        <v>9.9878989825235287</v>
      </c>
      <c r="H2151" s="199"/>
      <c r="I2151" s="125"/>
    </row>
    <row r="2152" spans="1:9">
      <c r="A2152" s="216">
        <v>43555</v>
      </c>
      <c r="B2152" s="194">
        <v>14</v>
      </c>
      <c r="C2152" s="205">
        <v>28</v>
      </c>
      <c r="D2152" s="206">
        <v>56.526491020157437</v>
      </c>
      <c r="E2152" s="207">
        <v>4</v>
      </c>
      <c r="F2152" s="208">
        <v>10.956092521318013</v>
      </c>
      <c r="H2152" s="199"/>
      <c r="I2152" s="125"/>
    </row>
    <row r="2153" spans="1:9">
      <c r="A2153" s="216">
        <v>43555</v>
      </c>
      <c r="B2153" s="194">
        <v>15</v>
      </c>
      <c r="C2153" s="205">
        <v>43</v>
      </c>
      <c r="D2153" s="206">
        <v>56.712631119553407</v>
      </c>
      <c r="E2153" s="207">
        <v>4</v>
      </c>
      <c r="F2153" s="208">
        <v>11.924155693537255</v>
      </c>
      <c r="H2153" s="199"/>
      <c r="I2153" s="125"/>
    </row>
    <row r="2154" spans="1:9">
      <c r="A2154" s="216">
        <v>43555</v>
      </c>
      <c r="B2154" s="194">
        <v>16</v>
      </c>
      <c r="C2154" s="205">
        <v>58</v>
      </c>
      <c r="D2154" s="206">
        <v>56.898726171813223</v>
      </c>
      <c r="E2154" s="207">
        <v>4</v>
      </c>
      <c r="F2154" s="208">
        <v>12.892088069324679</v>
      </c>
      <c r="H2154" s="199"/>
      <c r="I2154" s="125"/>
    </row>
    <row r="2155" spans="1:9">
      <c r="A2155" s="216">
        <v>43555</v>
      </c>
      <c r="B2155" s="194">
        <v>17</v>
      </c>
      <c r="C2155" s="205">
        <v>73</v>
      </c>
      <c r="D2155" s="206">
        <v>57.08478589090646</v>
      </c>
      <c r="E2155" s="207">
        <v>4</v>
      </c>
      <c r="F2155" s="208">
        <v>13.859889218800205</v>
      </c>
      <c r="H2155" s="199"/>
      <c r="I2155" s="125"/>
    </row>
    <row r="2156" spans="1:9">
      <c r="A2156" s="216">
        <v>43555</v>
      </c>
      <c r="B2156" s="194">
        <v>18</v>
      </c>
      <c r="C2156" s="205">
        <v>88</v>
      </c>
      <c r="D2156" s="206">
        <v>57.270789816114984</v>
      </c>
      <c r="E2156" s="207">
        <v>4</v>
      </c>
      <c r="F2156" s="208">
        <v>14.827558668489829</v>
      </c>
      <c r="H2156" s="199"/>
      <c r="I2156" s="125"/>
    </row>
    <row r="2157" spans="1:9">
      <c r="A2157" s="216">
        <v>43555</v>
      </c>
      <c r="B2157" s="194">
        <v>19</v>
      </c>
      <c r="C2157" s="205">
        <v>103</v>
      </c>
      <c r="D2157" s="206">
        <v>57.456747720555086</v>
      </c>
      <c r="E2157" s="207">
        <v>4</v>
      </c>
      <c r="F2157" s="208">
        <v>15.795096009767455</v>
      </c>
      <c r="H2157" s="199"/>
      <c r="I2157" s="125"/>
    </row>
    <row r="2158" spans="1:9">
      <c r="A2158" s="216">
        <v>43555</v>
      </c>
      <c r="B2158" s="194">
        <v>20</v>
      </c>
      <c r="C2158" s="205">
        <v>118</v>
      </c>
      <c r="D2158" s="206">
        <v>57.642669360416221</v>
      </c>
      <c r="E2158" s="207">
        <v>4</v>
      </c>
      <c r="F2158" s="208">
        <v>16.762500801446159</v>
      </c>
      <c r="H2158" s="199"/>
      <c r="I2158" s="125"/>
    </row>
    <row r="2159" spans="1:9">
      <c r="A2159" s="216">
        <v>43555</v>
      </c>
      <c r="B2159" s="194">
        <v>21</v>
      </c>
      <c r="C2159" s="205">
        <v>133</v>
      </c>
      <c r="D2159" s="206">
        <v>57.828534293929579</v>
      </c>
      <c r="E2159" s="207">
        <v>4</v>
      </c>
      <c r="F2159" s="208">
        <v>17.729772580437864</v>
      </c>
      <c r="H2159" s="199"/>
      <c r="I2159" s="125"/>
    </row>
    <row r="2160" spans="1:9">
      <c r="A2160" s="216">
        <v>43555</v>
      </c>
      <c r="B2160" s="194">
        <v>22</v>
      </c>
      <c r="C2160" s="205">
        <v>148</v>
      </c>
      <c r="D2160" s="206">
        <v>58.014352237916</v>
      </c>
      <c r="E2160" s="207">
        <v>4</v>
      </c>
      <c r="F2160" s="208">
        <v>18.696910916045866</v>
      </c>
      <c r="H2160" s="199"/>
      <c r="I2160" s="125"/>
    </row>
    <row r="2161" spans="1:9">
      <c r="A2161" s="216">
        <v>43555</v>
      </c>
      <c r="B2161" s="194">
        <v>23</v>
      </c>
      <c r="C2161" s="205">
        <v>163</v>
      </c>
      <c r="D2161" s="206">
        <v>58.200132968363505</v>
      </c>
      <c r="E2161" s="207">
        <v>4</v>
      </c>
      <c r="F2161" s="208">
        <v>19.663915377430055</v>
      </c>
      <c r="H2161" s="199"/>
      <c r="I2161" s="125"/>
    </row>
    <row r="2162" spans="1:9">
      <c r="A2162" s="216">
        <v>43556</v>
      </c>
      <c r="B2162" s="194">
        <v>0</v>
      </c>
      <c r="C2162" s="205">
        <v>178</v>
      </c>
      <c r="D2162" s="206">
        <v>58.385827703802988</v>
      </c>
      <c r="E2162" s="207">
        <v>4</v>
      </c>
      <c r="F2162" s="208">
        <v>20.630784917679605</v>
      </c>
      <c r="H2162" s="199"/>
      <c r="I2162" s="125"/>
    </row>
    <row r="2163" spans="1:9">
      <c r="A2163" s="216">
        <v>43556</v>
      </c>
      <c r="B2163" s="194">
        <v>1</v>
      </c>
      <c r="C2163" s="205">
        <v>193</v>
      </c>
      <c r="D2163" s="206">
        <v>58.57150284294903</v>
      </c>
      <c r="E2163" s="207">
        <v>4</v>
      </c>
      <c r="F2163" s="208">
        <v>21.597520261852718</v>
      </c>
      <c r="H2163" s="199"/>
      <c r="I2163" s="125"/>
    </row>
    <row r="2164" spans="1:9">
      <c r="A2164" s="216">
        <v>43556</v>
      </c>
      <c r="B2164" s="194">
        <v>2</v>
      </c>
      <c r="C2164" s="205">
        <v>208</v>
      </c>
      <c r="D2164" s="206">
        <v>58.757139822369027</v>
      </c>
      <c r="E2164" s="207">
        <v>4</v>
      </c>
      <c r="F2164" s="208">
        <v>22.564120416720321</v>
      </c>
      <c r="H2164" s="199"/>
      <c r="I2164" s="125"/>
    </row>
    <row r="2165" spans="1:9">
      <c r="A2165" s="216">
        <v>43556</v>
      </c>
      <c r="B2165" s="194">
        <v>3</v>
      </c>
      <c r="C2165" s="205">
        <v>223</v>
      </c>
      <c r="D2165" s="206">
        <v>58.942718183616307</v>
      </c>
      <c r="E2165" s="207">
        <v>4</v>
      </c>
      <c r="F2165" s="208">
        <v>23.530584907683334</v>
      </c>
      <c r="H2165" s="199"/>
      <c r="I2165" s="125"/>
    </row>
    <row r="2166" spans="1:9">
      <c r="A2166" s="216">
        <v>43556</v>
      </c>
      <c r="B2166" s="194">
        <v>4</v>
      </c>
      <c r="C2166" s="205">
        <v>238</v>
      </c>
      <c r="D2166" s="206">
        <v>59.128247723715504</v>
      </c>
      <c r="E2166" s="207">
        <v>4</v>
      </c>
      <c r="F2166" s="208">
        <v>24.496913303119179</v>
      </c>
      <c r="H2166" s="199"/>
      <c r="I2166" s="125"/>
    </row>
    <row r="2167" spans="1:9">
      <c r="A2167" s="216">
        <v>43556</v>
      </c>
      <c r="B2167" s="194">
        <v>5</v>
      </c>
      <c r="C2167" s="205">
        <v>253</v>
      </c>
      <c r="D2167" s="206">
        <v>59.313738141336216</v>
      </c>
      <c r="E2167" s="207">
        <v>4</v>
      </c>
      <c r="F2167" s="208">
        <v>25.463105171382683</v>
      </c>
      <c r="H2167" s="199"/>
      <c r="I2167" s="125"/>
    </row>
    <row r="2168" spans="1:9">
      <c r="A2168" s="216">
        <v>43556</v>
      </c>
      <c r="B2168" s="194">
        <v>6</v>
      </c>
      <c r="C2168" s="205">
        <v>268</v>
      </c>
      <c r="D2168" s="206">
        <v>59.499168979627939</v>
      </c>
      <c r="E2168" s="207">
        <v>4</v>
      </c>
      <c r="F2168" s="208">
        <v>26.429160048256808</v>
      </c>
      <c r="H2168" s="199"/>
      <c r="I2168" s="125"/>
    </row>
    <row r="2169" spans="1:9">
      <c r="A2169" s="216">
        <v>43556</v>
      </c>
      <c r="B2169" s="194">
        <v>7</v>
      </c>
      <c r="C2169" s="205">
        <v>283</v>
      </c>
      <c r="D2169" s="206">
        <v>59.684550036440669</v>
      </c>
      <c r="E2169" s="207">
        <v>4</v>
      </c>
      <c r="F2169" s="208">
        <v>27.3</v>
      </c>
      <c r="H2169" s="199"/>
      <c r="I2169" s="125"/>
    </row>
    <row r="2170" spans="1:9">
      <c r="A2170" s="216">
        <v>43556</v>
      </c>
      <c r="B2170" s="194">
        <v>8</v>
      </c>
      <c r="C2170" s="205">
        <v>298</v>
      </c>
      <c r="D2170" s="206">
        <v>59.869891031398765</v>
      </c>
      <c r="E2170" s="207">
        <v>4</v>
      </c>
      <c r="F2170" s="208">
        <v>28.360857089032621</v>
      </c>
      <c r="H2170" s="199"/>
      <c r="I2170" s="125"/>
    </row>
    <row r="2171" spans="1:9">
      <c r="A2171" s="216">
        <v>43556</v>
      </c>
      <c r="B2171" s="194">
        <v>9</v>
      </c>
      <c r="C2171" s="205">
        <v>314</v>
      </c>
      <c r="D2171" s="206">
        <v>5.5171527842503565E-2</v>
      </c>
      <c r="E2171" s="207">
        <v>4</v>
      </c>
      <c r="F2171" s="208">
        <v>29.326498367001008</v>
      </c>
      <c r="H2171" s="199"/>
      <c r="I2171" s="125"/>
    </row>
    <row r="2172" spans="1:9">
      <c r="A2172" s="216">
        <v>43556</v>
      </c>
      <c r="B2172" s="194">
        <v>10</v>
      </c>
      <c r="C2172" s="205">
        <v>329</v>
      </c>
      <c r="D2172" s="206">
        <v>0.24040130585945008</v>
      </c>
      <c r="E2172" s="207">
        <v>4</v>
      </c>
      <c r="F2172" s="208">
        <v>30.292000892676274</v>
      </c>
      <c r="H2172" s="199"/>
      <c r="I2172" s="125"/>
    </row>
    <row r="2173" spans="1:9">
      <c r="A2173" s="216">
        <v>43556</v>
      </c>
      <c r="B2173" s="194">
        <v>11</v>
      </c>
      <c r="C2173" s="205">
        <v>344</v>
      </c>
      <c r="D2173" s="206">
        <v>0.4255900855650907</v>
      </c>
      <c r="E2173" s="207">
        <v>4</v>
      </c>
      <c r="F2173" s="208">
        <v>31.257364233492169</v>
      </c>
      <c r="H2173" s="199"/>
      <c r="I2173" s="125"/>
    </row>
    <row r="2174" spans="1:9">
      <c r="A2174" s="216">
        <v>43556</v>
      </c>
      <c r="B2174" s="194">
        <v>12</v>
      </c>
      <c r="C2174" s="205">
        <v>359</v>
      </c>
      <c r="D2174" s="206">
        <v>0.61071743113188859</v>
      </c>
      <c r="E2174" s="207">
        <v>4</v>
      </c>
      <c r="F2174" s="208">
        <v>32.222587924516333</v>
      </c>
      <c r="H2174" s="199"/>
      <c r="I2174" s="125"/>
    </row>
    <row r="2175" spans="1:9">
      <c r="A2175" s="216">
        <v>43556</v>
      </c>
      <c r="B2175" s="194">
        <v>13</v>
      </c>
      <c r="C2175" s="205">
        <v>14</v>
      </c>
      <c r="D2175" s="206">
        <v>0.79579312362284327</v>
      </c>
      <c r="E2175" s="207">
        <v>4</v>
      </c>
      <c r="F2175" s="208">
        <v>33.187671533030958</v>
      </c>
      <c r="H2175" s="199"/>
      <c r="I2175" s="125"/>
    </row>
    <row r="2176" spans="1:9">
      <c r="A2176" s="216">
        <v>43556</v>
      </c>
      <c r="B2176" s="194">
        <v>14</v>
      </c>
      <c r="C2176" s="205">
        <v>29</v>
      </c>
      <c r="D2176" s="206">
        <v>0.98082688531235362</v>
      </c>
      <c r="E2176" s="207">
        <v>4</v>
      </c>
      <c r="F2176" s="208">
        <v>34.152614626297137</v>
      </c>
      <c r="H2176" s="199"/>
      <c r="I2176" s="125"/>
    </row>
    <row r="2177" spans="1:9">
      <c r="A2177" s="216">
        <v>43556</v>
      </c>
      <c r="B2177" s="194">
        <v>15</v>
      </c>
      <c r="C2177" s="205">
        <v>44</v>
      </c>
      <c r="D2177" s="206">
        <v>1.1657982999668093</v>
      </c>
      <c r="E2177" s="207">
        <v>4</v>
      </c>
      <c r="F2177" s="208">
        <v>35.11741672818335</v>
      </c>
      <c r="H2177" s="199"/>
      <c r="I2177" s="125"/>
    </row>
    <row r="2178" spans="1:9">
      <c r="A2178" s="216">
        <v>43556</v>
      </c>
      <c r="B2178" s="194">
        <v>16</v>
      </c>
      <c r="C2178" s="205">
        <v>59</v>
      </c>
      <c r="D2178" s="206">
        <v>1.350717091398792</v>
      </c>
      <c r="E2178" s="207">
        <v>4</v>
      </c>
      <c r="F2178" s="208">
        <v>36.082077427246361</v>
      </c>
      <c r="H2178" s="199"/>
      <c r="I2178" s="125"/>
    </row>
    <row r="2179" spans="1:9">
      <c r="A2179" s="216">
        <v>43556</v>
      </c>
      <c r="B2179" s="194">
        <v>17</v>
      </c>
      <c r="C2179" s="205">
        <v>74</v>
      </c>
      <c r="D2179" s="206">
        <v>1.5355930409543816</v>
      </c>
      <c r="E2179" s="207">
        <v>4</v>
      </c>
      <c r="F2179" s="208">
        <v>37.046596279475352</v>
      </c>
      <c r="H2179" s="199"/>
      <c r="I2179" s="125"/>
    </row>
    <row r="2180" spans="1:9">
      <c r="A2180" s="216">
        <v>43556</v>
      </c>
      <c r="B2180" s="194">
        <v>18</v>
      </c>
      <c r="C2180" s="205">
        <v>89</v>
      </c>
      <c r="D2180" s="206">
        <v>1.7204057546678087</v>
      </c>
      <c r="E2180" s="207">
        <v>4</v>
      </c>
      <c r="F2180" s="208">
        <v>38.010972819317352</v>
      </c>
      <c r="H2180" s="199"/>
      <c r="I2180" s="125"/>
    </row>
    <row r="2181" spans="1:9">
      <c r="A2181" s="216">
        <v>43556</v>
      </c>
      <c r="B2181" s="194">
        <v>19</v>
      </c>
      <c r="C2181" s="205">
        <v>104</v>
      </c>
      <c r="D2181" s="206">
        <v>1.9051648776280672</v>
      </c>
      <c r="E2181" s="207">
        <v>4</v>
      </c>
      <c r="F2181" s="208">
        <v>38.975206613380578</v>
      </c>
      <c r="H2181" s="199"/>
      <c r="I2181" s="125"/>
    </row>
    <row r="2182" spans="1:9">
      <c r="A2182" s="216">
        <v>43556</v>
      </c>
      <c r="B2182" s="194">
        <v>20</v>
      </c>
      <c r="C2182" s="205">
        <v>119</v>
      </c>
      <c r="D2182" s="206">
        <v>2.0898802127362615</v>
      </c>
      <c r="E2182" s="207">
        <v>4</v>
      </c>
      <c r="F2182" s="208">
        <v>39.939297228193013</v>
      </c>
      <c r="H2182" s="199"/>
      <c r="I2182" s="125"/>
    </row>
    <row r="2183" spans="1:9">
      <c r="A2183" s="216">
        <v>43556</v>
      </c>
      <c r="B2183" s="194">
        <v>21</v>
      </c>
      <c r="C2183" s="205">
        <v>134</v>
      </c>
      <c r="D2183" s="206">
        <v>2.2745313861150862</v>
      </c>
      <c r="E2183" s="207">
        <v>4</v>
      </c>
      <c r="F2183" s="208">
        <v>40.903244197802451</v>
      </c>
      <c r="H2183" s="199"/>
      <c r="I2183" s="125"/>
    </row>
    <row r="2184" spans="1:9">
      <c r="A2184" s="216">
        <v>43556</v>
      </c>
      <c r="B2184" s="194">
        <v>22</v>
      </c>
      <c r="C2184" s="205">
        <v>149</v>
      </c>
      <c r="D2184" s="206">
        <v>2.4591280636377633</v>
      </c>
      <c r="E2184" s="207">
        <v>4</v>
      </c>
      <c r="F2184" s="208">
        <v>41.86704707782944</v>
      </c>
      <c r="H2184" s="199"/>
      <c r="I2184" s="125"/>
    </row>
    <row r="2185" spans="1:9">
      <c r="A2185" s="216">
        <v>43556</v>
      </c>
      <c r="B2185" s="194">
        <v>23</v>
      </c>
      <c r="C2185" s="205">
        <v>164</v>
      </c>
      <c r="D2185" s="206">
        <v>2.6436800689930351</v>
      </c>
      <c r="E2185" s="207">
        <v>4</v>
      </c>
      <c r="F2185" s="208">
        <v>42.83070545593938</v>
      </c>
      <c r="H2185" s="199"/>
      <c r="I2185" s="125"/>
    </row>
    <row r="2186" spans="1:9">
      <c r="A2186" s="216">
        <v>43557</v>
      </c>
      <c r="B2186" s="194">
        <v>0</v>
      </c>
      <c r="C2186" s="205">
        <v>179</v>
      </c>
      <c r="D2186" s="206">
        <v>2.8281669120156039</v>
      </c>
      <c r="E2186" s="207">
        <v>4</v>
      </c>
      <c r="F2186" s="208">
        <v>43.794218855204079</v>
      </c>
      <c r="H2186" s="199"/>
      <c r="I2186" s="125"/>
    </row>
    <row r="2187" spans="1:9">
      <c r="A2187" s="216">
        <v>43557</v>
      </c>
      <c r="B2187" s="194">
        <v>1</v>
      </c>
      <c r="C2187" s="205">
        <v>194</v>
      </c>
      <c r="D2187" s="206">
        <v>3.0125983773086773</v>
      </c>
      <c r="E2187" s="207">
        <v>4</v>
      </c>
      <c r="F2187" s="208">
        <v>44.75758684162264</v>
      </c>
      <c r="H2187" s="199"/>
      <c r="I2187" s="125"/>
    </row>
    <row r="2188" spans="1:9">
      <c r="A2188" s="216">
        <v>43557</v>
      </c>
      <c r="B2188" s="194">
        <v>2</v>
      </c>
      <c r="C2188" s="205">
        <v>209</v>
      </c>
      <c r="D2188" s="206">
        <v>3.1969842504986445</v>
      </c>
      <c r="E2188" s="207">
        <v>4</v>
      </c>
      <c r="F2188" s="208">
        <v>45.720808981144394</v>
      </c>
      <c r="H2188" s="199"/>
      <c r="I2188" s="125"/>
    </row>
    <row r="2189" spans="1:9">
      <c r="A2189" s="216">
        <v>43557</v>
      </c>
      <c r="B2189" s="194">
        <v>3</v>
      </c>
      <c r="C2189" s="205">
        <v>224</v>
      </c>
      <c r="D2189" s="206">
        <v>3.3813040417953744</v>
      </c>
      <c r="E2189" s="207">
        <v>4</v>
      </c>
      <c r="F2189" s="208">
        <v>46.683884807235017</v>
      </c>
      <c r="H2189" s="199"/>
      <c r="I2189" s="125"/>
    </row>
    <row r="2190" spans="1:9">
      <c r="A2190" s="216">
        <v>43557</v>
      </c>
      <c r="B2190" s="194">
        <v>4</v>
      </c>
      <c r="C2190" s="205">
        <v>239</v>
      </c>
      <c r="D2190" s="206">
        <v>3.5655675375210194</v>
      </c>
      <c r="E2190" s="207">
        <v>4</v>
      </c>
      <c r="F2190" s="208">
        <v>47.646813885725763</v>
      </c>
      <c r="H2190" s="199"/>
      <c r="I2190" s="125"/>
    </row>
    <row r="2191" spans="1:9">
      <c r="A2191" s="216">
        <v>43557</v>
      </c>
      <c r="B2191" s="194">
        <v>5</v>
      </c>
      <c r="C2191" s="205">
        <v>254</v>
      </c>
      <c r="D2191" s="206">
        <v>3.74978452482992</v>
      </c>
      <c r="E2191" s="207">
        <v>4</v>
      </c>
      <c r="F2191" s="208">
        <v>48.609595782188663</v>
      </c>
      <c r="H2191" s="199"/>
      <c r="I2191" s="125"/>
    </row>
    <row r="2192" spans="1:9">
      <c r="A2192" s="216">
        <v>43557</v>
      </c>
      <c r="B2192" s="194">
        <v>6</v>
      </c>
      <c r="C2192" s="205">
        <v>269</v>
      </c>
      <c r="D2192" s="206">
        <v>3.9339345145253901</v>
      </c>
      <c r="E2192" s="207">
        <v>4</v>
      </c>
      <c r="F2192" s="208">
        <v>49.572230019187806</v>
      </c>
      <c r="H2192" s="199"/>
      <c r="I2192" s="125"/>
    </row>
    <row r="2193" spans="1:9">
      <c r="A2193" s="216">
        <v>43557</v>
      </c>
      <c r="B2193" s="194">
        <v>7</v>
      </c>
      <c r="C2193" s="205">
        <v>284</v>
      </c>
      <c r="D2193" s="206">
        <v>4.1180273142526858</v>
      </c>
      <c r="E2193" s="207">
        <v>4</v>
      </c>
      <c r="F2193" s="208">
        <v>50.5</v>
      </c>
      <c r="H2193" s="199"/>
      <c r="I2193" s="125"/>
    </row>
    <row r="2194" spans="1:9">
      <c r="A2194" s="216">
        <v>43557</v>
      </c>
      <c r="B2194" s="194">
        <v>8</v>
      </c>
      <c r="C2194" s="205">
        <v>299</v>
      </c>
      <c r="D2194" s="206">
        <v>4.3020726718214064</v>
      </c>
      <c r="E2194" s="207">
        <v>4</v>
      </c>
      <c r="F2194" s="208">
        <v>51.497053830422637</v>
      </c>
      <c r="H2194" s="199"/>
      <c r="I2194" s="125"/>
    </row>
    <row r="2195" spans="1:9">
      <c r="A2195" s="216">
        <v>43557</v>
      </c>
      <c r="B2195" s="194">
        <v>9</v>
      </c>
      <c r="C2195" s="205">
        <v>314</v>
      </c>
      <c r="D2195" s="206">
        <v>4.4860501201492298</v>
      </c>
      <c r="E2195" s="207">
        <v>4</v>
      </c>
      <c r="F2195" s="208">
        <v>52.459242492323582</v>
      </c>
      <c r="H2195" s="199"/>
      <c r="I2195" s="125"/>
    </row>
    <row r="2196" spans="1:9">
      <c r="A2196" s="216">
        <v>43557</v>
      </c>
      <c r="B2196" s="194">
        <v>10</v>
      </c>
      <c r="C2196" s="205">
        <v>329</v>
      </c>
      <c r="D2196" s="206">
        <v>4.6699694672565784</v>
      </c>
      <c r="E2196" s="207">
        <v>4</v>
      </c>
      <c r="F2196" s="208">
        <v>53.421281734665662</v>
      </c>
      <c r="H2196" s="199"/>
      <c r="I2196" s="125"/>
    </row>
    <row r="2197" spans="1:9">
      <c r="A2197" s="216">
        <v>43557</v>
      </c>
      <c r="B2197" s="194">
        <v>11</v>
      </c>
      <c r="C2197" s="205">
        <v>344</v>
      </c>
      <c r="D2197" s="206">
        <v>4.8538404429314141</v>
      </c>
      <c r="E2197" s="207">
        <v>4</v>
      </c>
      <c r="F2197" s="208">
        <v>54.383171122659292</v>
      </c>
      <c r="H2197" s="199"/>
      <c r="I2197" s="125"/>
    </row>
    <row r="2198" spans="1:9">
      <c r="A2198" s="216">
        <v>43557</v>
      </c>
      <c r="B2198" s="194">
        <v>12</v>
      </c>
      <c r="C2198" s="205">
        <v>359</v>
      </c>
      <c r="D2198" s="206">
        <v>5.0376426201967206</v>
      </c>
      <c r="E2198" s="207">
        <v>4</v>
      </c>
      <c r="F2198" s="208">
        <v>55.344910189100759</v>
      </c>
      <c r="H2198" s="199"/>
      <c r="I2198" s="125"/>
    </row>
    <row r="2199" spans="1:9">
      <c r="A2199" s="216">
        <v>43557</v>
      </c>
      <c r="B2199" s="194">
        <v>13</v>
      </c>
      <c r="C2199" s="205">
        <v>14</v>
      </c>
      <c r="D2199" s="206">
        <v>5.2213857888398252</v>
      </c>
      <c r="E2199" s="207">
        <v>4</v>
      </c>
      <c r="F2199" s="208">
        <v>56.306498488258455</v>
      </c>
      <c r="H2199" s="199"/>
      <c r="I2199" s="125"/>
    </row>
    <row r="2200" spans="1:9">
      <c r="A2200" s="216">
        <v>43557</v>
      </c>
      <c r="B2200" s="194">
        <v>14</v>
      </c>
      <c r="C2200" s="205">
        <v>29</v>
      </c>
      <c r="D2200" s="206">
        <v>5.405079679951541</v>
      </c>
      <c r="E2200" s="207">
        <v>4</v>
      </c>
      <c r="F2200" s="208">
        <v>57.267935606593774</v>
      </c>
      <c r="H2200" s="199"/>
      <c r="I2200" s="125"/>
    </row>
    <row r="2201" spans="1:9">
      <c r="A2201" s="216">
        <v>43557</v>
      </c>
      <c r="B2201" s="194">
        <v>15</v>
      </c>
      <c r="C2201" s="205">
        <v>44</v>
      </c>
      <c r="D2201" s="206">
        <v>5.5887038674995893</v>
      </c>
      <c r="E2201" s="207">
        <v>4</v>
      </c>
      <c r="F2201" s="208">
        <v>58.229221066044289</v>
      </c>
      <c r="H2201" s="199"/>
      <c r="I2201" s="125"/>
    </row>
    <row r="2202" spans="1:9">
      <c r="A2202" s="216">
        <v>43557</v>
      </c>
      <c r="B2202" s="194">
        <v>16</v>
      </c>
      <c r="C2202" s="205">
        <v>59</v>
      </c>
      <c r="D2202" s="206">
        <v>5.7722681426491818</v>
      </c>
      <c r="E2202" s="207">
        <v>4</v>
      </c>
      <c r="F2202" s="208">
        <v>59.190354431362096</v>
      </c>
      <c r="H2202" s="199"/>
      <c r="I2202" s="125"/>
    </row>
    <row r="2203" spans="1:9">
      <c r="A2203" s="216">
        <v>43557</v>
      </c>
      <c r="B2203" s="194">
        <v>17</v>
      </c>
      <c r="C2203" s="205">
        <v>74</v>
      </c>
      <c r="D2203" s="206">
        <v>5.9557822369208679</v>
      </c>
      <c r="E2203" s="207">
        <v>5</v>
      </c>
      <c r="F2203" s="208">
        <v>0.15133526734071978</v>
      </c>
      <c r="H2203" s="199"/>
      <c r="I2203" s="125"/>
    </row>
    <row r="2204" spans="1:9">
      <c r="A2204" s="216">
        <v>43557</v>
      </c>
      <c r="B2204" s="194">
        <v>18</v>
      </c>
      <c r="C2204" s="205">
        <v>89</v>
      </c>
      <c r="D2204" s="206">
        <v>6.1392257264651562</v>
      </c>
      <c r="E2204" s="207">
        <v>5</v>
      </c>
      <c r="F2204" s="208">
        <v>1.112163106416677</v>
      </c>
      <c r="H2204" s="199"/>
      <c r="I2204" s="125"/>
    </row>
    <row r="2205" spans="1:9">
      <c r="A2205" s="216">
        <v>43557</v>
      </c>
      <c r="B2205" s="194">
        <v>19</v>
      </c>
      <c r="C2205" s="205">
        <v>104</v>
      </c>
      <c r="D2205" s="206">
        <v>6.3226084032385188</v>
      </c>
      <c r="E2205" s="207">
        <v>5</v>
      </c>
      <c r="F2205" s="208">
        <v>2.0728375132997101</v>
      </c>
      <c r="H2205" s="199"/>
      <c r="I2205" s="125"/>
    </row>
    <row r="2206" spans="1:9">
      <c r="A2206" s="216">
        <v>43557</v>
      </c>
      <c r="B2206" s="194">
        <v>20</v>
      </c>
      <c r="C2206" s="205">
        <v>119</v>
      </c>
      <c r="D2206" s="206">
        <v>6.5059400007362456</v>
      </c>
      <c r="E2206" s="207">
        <v>5</v>
      </c>
      <c r="F2206" s="208">
        <v>3.0333580417456574</v>
      </c>
      <c r="H2206" s="199"/>
      <c r="I2206" s="125"/>
    </row>
    <row r="2207" spans="1:9">
      <c r="A2207" s="216">
        <v>43557</v>
      </c>
      <c r="B2207" s="194">
        <v>21</v>
      </c>
      <c r="C2207" s="205">
        <v>134</v>
      </c>
      <c r="D2207" s="206">
        <v>6.6892001538394652</v>
      </c>
      <c r="E2207" s="207">
        <v>5</v>
      </c>
      <c r="F2207" s="208">
        <v>3.9937242456170452</v>
      </c>
      <c r="H2207" s="199"/>
      <c r="I2207" s="125"/>
    </row>
    <row r="2208" spans="1:9">
      <c r="A2208" s="216">
        <v>43557</v>
      </c>
      <c r="B2208" s="194">
        <v>22</v>
      </c>
      <c r="C2208" s="205">
        <v>149</v>
      </c>
      <c r="D2208" s="206">
        <v>6.8723985190524672</v>
      </c>
      <c r="E2208" s="207">
        <v>5</v>
      </c>
      <c r="F2208" s="208">
        <v>4.9539356785854061</v>
      </c>
      <c r="H2208" s="199"/>
      <c r="I2208" s="125"/>
    </row>
    <row r="2209" spans="1:9">
      <c r="A2209" s="216">
        <v>43557</v>
      </c>
      <c r="B2209" s="194">
        <v>23</v>
      </c>
      <c r="C2209" s="205">
        <v>164</v>
      </c>
      <c r="D2209" s="206">
        <v>7.0555449095081713</v>
      </c>
      <c r="E2209" s="207">
        <v>5</v>
      </c>
      <c r="F2209" s="208">
        <v>5.9139919051815859</v>
      </c>
      <c r="H2209" s="199"/>
      <c r="I2209" s="125"/>
    </row>
    <row r="2210" spans="1:9">
      <c r="A2210" s="216">
        <v>43558</v>
      </c>
      <c r="B2210" s="194">
        <v>0</v>
      </c>
      <c r="C2210" s="205">
        <v>179</v>
      </c>
      <c r="D2210" s="206">
        <v>7.2386189617418495</v>
      </c>
      <c r="E2210" s="207">
        <v>5</v>
      </c>
      <c r="F2210" s="208">
        <v>6.8738924574575577</v>
      </c>
      <c r="H2210" s="199"/>
      <c r="I2210" s="125"/>
    </row>
    <row r="2211" spans="1:9">
      <c r="A2211" s="216">
        <v>43558</v>
      </c>
      <c r="B2211" s="194">
        <v>1</v>
      </c>
      <c r="C2211" s="205">
        <v>194</v>
      </c>
      <c r="D2211" s="206">
        <v>7.4216303524895011</v>
      </c>
      <c r="E2211" s="207">
        <v>5</v>
      </c>
      <c r="F2211" s="208">
        <v>7.8336368998622596</v>
      </c>
      <c r="H2211" s="199"/>
      <c r="I2211" s="125"/>
    </row>
    <row r="2212" spans="1:9">
      <c r="A2212" s="216">
        <v>43558</v>
      </c>
      <c r="B2212" s="194">
        <v>2</v>
      </c>
      <c r="C2212" s="205">
        <v>209</v>
      </c>
      <c r="D2212" s="206">
        <v>7.6045888766611824</v>
      </c>
      <c r="E2212" s="207">
        <v>5</v>
      </c>
      <c r="F2212" s="208">
        <v>8.7932247966176114</v>
      </c>
      <c r="H2212" s="199"/>
      <c r="I2212" s="125"/>
    </row>
    <row r="2213" spans="1:9">
      <c r="A2213" s="216">
        <v>43558</v>
      </c>
      <c r="B2213" s="194">
        <v>3</v>
      </c>
      <c r="C2213" s="205">
        <v>224</v>
      </c>
      <c r="D2213" s="206">
        <v>7.7874741724735941</v>
      </c>
      <c r="E2213" s="207">
        <v>5</v>
      </c>
      <c r="F2213" s="208">
        <v>9.752655669063568</v>
      </c>
      <c r="H2213" s="199"/>
      <c r="I2213" s="125"/>
    </row>
    <row r="2214" spans="1:9">
      <c r="A2214" s="216">
        <v>43558</v>
      </c>
      <c r="B2214" s="194">
        <v>4</v>
      </c>
      <c r="C2214" s="205">
        <v>239</v>
      </c>
      <c r="D2214" s="206">
        <v>7.970295917709791</v>
      </c>
      <c r="E2214" s="207">
        <v>5</v>
      </c>
      <c r="F2214" s="208">
        <v>10.711929102924103</v>
      </c>
      <c r="H2214" s="199"/>
      <c r="I2214" s="125"/>
    </row>
    <row r="2215" spans="1:9">
      <c r="A2215" s="216">
        <v>43558</v>
      </c>
      <c r="B2215" s="194">
        <v>5</v>
      </c>
      <c r="C2215" s="205">
        <v>254</v>
      </c>
      <c r="D2215" s="206">
        <v>8.15306390846672</v>
      </c>
      <c r="E2215" s="207">
        <v>5</v>
      </c>
      <c r="F2215" s="208">
        <v>11.6710446516052</v>
      </c>
      <c r="H2215" s="199"/>
      <c r="I2215" s="125"/>
    </row>
    <row r="2216" spans="1:9">
      <c r="A2216" s="216">
        <v>43558</v>
      </c>
      <c r="B2216" s="194">
        <v>6</v>
      </c>
      <c r="C2216" s="205">
        <v>269</v>
      </c>
      <c r="D2216" s="206">
        <v>8.3357577837523422</v>
      </c>
      <c r="E2216" s="207">
        <v>5</v>
      </c>
      <c r="F2216" s="208">
        <v>12.630001847107835</v>
      </c>
      <c r="H2216" s="199"/>
      <c r="I2216" s="125"/>
    </row>
    <row r="2217" spans="1:9">
      <c r="A2217" s="216">
        <v>43558</v>
      </c>
      <c r="B2217" s="194">
        <v>7</v>
      </c>
      <c r="C2217" s="205">
        <v>284</v>
      </c>
      <c r="D2217" s="206">
        <v>8.5183872228162727</v>
      </c>
      <c r="E2217" s="207">
        <v>5</v>
      </c>
      <c r="F2217" s="208">
        <v>13.5</v>
      </c>
      <c r="H2217" s="199"/>
      <c r="I2217" s="125"/>
    </row>
    <row r="2218" spans="1:9">
      <c r="A2218" s="216">
        <v>43558</v>
      </c>
      <c r="B2218" s="194">
        <v>8</v>
      </c>
      <c r="C2218" s="205">
        <v>299</v>
      </c>
      <c r="D2218" s="206">
        <v>8.7009620631874895</v>
      </c>
      <c r="E2218" s="207">
        <v>5</v>
      </c>
      <c r="F2218" s="208">
        <v>14.547439434913194</v>
      </c>
      <c r="H2218" s="199"/>
      <c r="I2218" s="125"/>
    </row>
    <row r="2219" spans="1:9">
      <c r="A2219" s="216">
        <v>43558</v>
      </c>
      <c r="B2219" s="194">
        <v>9</v>
      </c>
      <c r="C2219" s="205">
        <v>314</v>
      </c>
      <c r="D2219" s="206">
        <v>8.8834618266992038</v>
      </c>
      <c r="E2219" s="207">
        <v>5</v>
      </c>
      <c r="F2219" s="208">
        <v>15.505918923219575</v>
      </c>
      <c r="H2219" s="199"/>
      <c r="I2219" s="125"/>
    </row>
    <row r="2220" spans="1:9">
      <c r="A2220" s="216">
        <v>43558</v>
      </c>
      <c r="B2220" s="194">
        <v>10</v>
      </c>
      <c r="C2220" s="205">
        <v>329</v>
      </c>
      <c r="D2220" s="206">
        <v>9.0658963313580898</v>
      </c>
      <c r="E2220" s="207">
        <v>5</v>
      </c>
      <c r="F2220" s="208">
        <v>16.464238271784861</v>
      </c>
      <c r="H2220" s="199"/>
      <c r="I2220" s="125"/>
    </row>
    <row r="2221" spans="1:9">
      <c r="A2221" s="216">
        <v>43558</v>
      </c>
      <c r="B2221" s="194">
        <v>11</v>
      </c>
      <c r="C2221" s="205">
        <v>344</v>
      </c>
      <c r="D2221" s="206">
        <v>9.2482753370813953</v>
      </c>
      <c r="E2221" s="207">
        <v>5</v>
      </c>
      <c r="F2221" s="208">
        <v>17.422397065921675</v>
      </c>
      <c r="H2221" s="199"/>
      <c r="I2221" s="125"/>
    </row>
    <row r="2222" spans="1:9">
      <c r="A2222" s="216">
        <v>43558</v>
      </c>
      <c r="B2222" s="194">
        <v>12</v>
      </c>
      <c r="C2222" s="205">
        <v>359</v>
      </c>
      <c r="D2222" s="206">
        <v>9.4305783872232496</v>
      </c>
      <c r="E2222" s="207">
        <v>5</v>
      </c>
      <c r="F2222" s="208">
        <v>18.380394826937785</v>
      </c>
      <c r="H2222" s="199"/>
      <c r="I2222" s="125"/>
    </row>
    <row r="2223" spans="1:9">
      <c r="A2223" s="216">
        <v>43558</v>
      </c>
      <c r="B2223" s="194">
        <v>13</v>
      </c>
      <c r="C2223" s="205">
        <v>14</v>
      </c>
      <c r="D2223" s="206">
        <v>9.6128152811240852</v>
      </c>
      <c r="E2223" s="207">
        <v>5</v>
      </c>
      <c r="F2223" s="208">
        <v>19.338231118654257</v>
      </c>
      <c r="H2223" s="199"/>
      <c r="I2223" s="125"/>
    </row>
    <row r="2224" spans="1:9">
      <c r="A2224" s="216">
        <v>43558</v>
      </c>
      <c r="B2224" s="194">
        <v>14</v>
      </c>
      <c r="C2224" s="205">
        <v>29</v>
      </c>
      <c r="D2224" s="206">
        <v>9.7949958193794373</v>
      </c>
      <c r="E2224" s="207">
        <v>5</v>
      </c>
      <c r="F2224" s="208">
        <v>20.295905505084963</v>
      </c>
      <c r="H2224" s="199"/>
      <c r="I2224" s="125"/>
    </row>
    <row r="2225" spans="1:9">
      <c r="A2225" s="216">
        <v>43558</v>
      </c>
      <c r="B2225" s="194">
        <v>15</v>
      </c>
      <c r="C2225" s="205">
        <v>44</v>
      </c>
      <c r="D2225" s="206">
        <v>9.9770995270523599</v>
      </c>
      <c r="E2225" s="207">
        <v>5</v>
      </c>
      <c r="F2225" s="208">
        <v>21.253417518104154</v>
      </c>
      <c r="H2225" s="199"/>
      <c r="I2225" s="125"/>
    </row>
    <row r="2226" spans="1:9">
      <c r="A2226" s="216">
        <v>43558</v>
      </c>
      <c r="B2226" s="194">
        <v>16</v>
      </c>
      <c r="C2226" s="205">
        <v>59</v>
      </c>
      <c r="D2226" s="206">
        <v>10.159136224669965</v>
      </c>
      <c r="E2226" s="207">
        <v>5</v>
      </c>
      <c r="F2226" s="208">
        <v>22.210766721587305</v>
      </c>
      <c r="H2226" s="199"/>
      <c r="I2226" s="125"/>
    </row>
    <row r="2227" spans="1:9">
      <c r="A2227" s="216">
        <v>43558</v>
      </c>
      <c r="B2227" s="194">
        <v>17</v>
      </c>
      <c r="C2227" s="205">
        <v>74</v>
      </c>
      <c r="D2227" s="206">
        <v>10.341115654424584</v>
      </c>
      <c r="E2227" s="207">
        <v>5</v>
      </c>
      <c r="F2227" s="208">
        <v>23.167952679454284</v>
      </c>
      <c r="H2227" s="199"/>
      <c r="I2227" s="125"/>
    </row>
    <row r="2228" spans="1:9">
      <c r="A2228" s="216">
        <v>43558</v>
      </c>
      <c r="B2228" s="194">
        <v>18</v>
      </c>
      <c r="C2228" s="205">
        <v>89</v>
      </c>
      <c r="D2228" s="206">
        <v>10.52301740217672</v>
      </c>
      <c r="E2228" s="207">
        <v>5</v>
      </c>
      <c r="F2228" s="208">
        <v>24.124974912806572</v>
      </c>
      <c r="H2228" s="199"/>
      <c r="I2228" s="125"/>
    </row>
    <row r="2229" spans="1:9">
      <c r="A2229" s="216">
        <v>43558</v>
      </c>
      <c r="B2229" s="194">
        <v>19</v>
      </c>
      <c r="C2229" s="205">
        <v>104</v>
      </c>
      <c r="D2229" s="206">
        <v>10.70485127034658</v>
      </c>
      <c r="E2229" s="207">
        <v>5</v>
      </c>
      <c r="F2229" s="208">
        <v>25.081833006992866</v>
      </c>
      <c r="H2229" s="199"/>
      <c r="I2229" s="125"/>
    </row>
    <row r="2230" spans="1:9">
      <c r="A2230" s="216">
        <v>43558</v>
      </c>
      <c r="B2230" s="194">
        <v>20</v>
      </c>
      <c r="C2230" s="205">
        <v>119</v>
      </c>
      <c r="D2230" s="206">
        <v>10.886627002269051</v>
      </c>
      <c r="E2230" s="207">
        <v>5</v>
      </c>
      <c r="F2230" s="208">
        <v>26.038526515204605</v>
      </c>
      <c r="H2230" s="199"/>
      <c r="I2230" s="125"/>
    </row>
    <row r="2231" spans="1:9">
      <c r="A2231" s="216">
        <v>43558</v>
      </c>
      <c r="B2231" s="194">
        <v>21</v>
      </c>
      <c r="C2231" s="205">
        <v>134</v>
      </c>
      <c r="D2231" s="206">
        <v>11.068324185223446</v>
      </c>
      <c r="E2231" s="207">
        <v>5</v>
      </c>
      <c r="F2231" s="208">
        <v>26.995054969247292</v>
      </c>
      <c r="H2231" s="199"/>
      <c r="I2231" s="125"/>
    </row>
    <row r="2232" spans="1:9">
      <c r="A2232" s="216">
        <v>43558</v>
      </c>
      <c r="B2232" s="194">
        <v>22</v>
      </c>
      <c r="C2232" s="205">
        <v>149</v>
      </c>
      <c r="D2232" s="206">
        <v>11.249952622056298</v>
      </c>
      <c r="E2232" s="207">
        <v>5</v>
      </c>
      <c r="F2232" s="208">
        <v>27.951417933079163</v>
      </c>
      <c r="H2232" s="199"/>
      <c r="I2232" s="125"/>
    </row>
    <row r="2233" spans="1:9">
      <c r="A2233" s="216">
        <v>43558</v>
      </c>
      <c r="B2233" s="194">
        <v>23</v>
      </c>
      <c r="C2233" s="205">
        <v>164</v>
      </c>
      <c r="D2233" s="206">
        <v>11.431522058380779</v>
      </c>
      <c r="E2233" s="207">
        <v>5</v>
      </c>
      <c r="F2233" s="208">
        <v>28.907614970583477</v>
      </c>
      <c r="H2233" s="199"/>
      <c r="I2233" s="125"/>
    </row>
    <row r="2234" spans="1:9">
      <c r="A2234" s="216">
        <v>43559</v>
      </c>
      <c r="B2234" s="194">
        <v>0</v>
      </c>
      <c r="C2234" s="205">
        <v>179</v>
      </c>
      <c r="D2234" s="206">
        <v>11.613012102181983</v>
      </c>
      <c r="E2234" s="207">
        <v>5</v>
      </c>
      <c r="F2234" s="208">
        <v>29.86364561360757</v>
      </c>
      <c r="H2234" s="199"/>
      <c r="I2234" s="125"/>
    </row>
    <row r="2235" spans="1:9">
      <c r="A2235" s="216">
        <v>43559</v>
      </c>
      <c r="B2235" s="194">
        <v>1</v>
      </c>
      <c r="C2235" s="205">
        <v>194</v>
      </c>
      <c r="D2235" s="206">
        <v>11.794432538663386</v>
      </c>
      <c r="E2235" s="207">
        <v>5</v>
      </c>
      <c r="F2235" s="208">
        <v>30.819509415455748</v>
      </c>
      <c r="H2235" s="199"/>
      <c r="I2235" s="125"/>
    </row>
    <row r="2236" spans="1:9">
      <c r="A2236" s="216">
        <v>43559</v>
      </c>
      <c r="B2236" s="194">
        <v>2</v>
      </c>
      <c r="C2236" s="205">
        <v>209</v>
      </c>
      <c r="D2236" s="206">
        <v>11.975793074734611</v>
      </c>
      <c r="E2236" s="207">
        <v>5</v>
      </c>
      <c r="F2236" s="208">
        <v>31.775205961404183</v>
      </c>
      <c r="H2236" s="199"/>
      <c r="I2236" s="125"/>
    </row>
    <row r="2237" spans="1:9">
      <c r="A2237" s="216">
        <v>43559</v>
      </c>
      <c r="B2237" s="194">
        <v>3</v>
      </c>
      <c r="C2237" s="205">
        <v>224</v>
      </c>
      <c r="D2237" s="206">
        <v>12.157073398332159</v>
      </c>
      <c r="E2237" s="207">
        <v>5</v>
      </c>
      <c r="F2237" s="208">
        <v>32.730734772660028</v>
      </c>
      <c r="H2237" s="199"/>
      <c r="I2237" s="125"/>
    </row>
    <row r="2238" spans="1:9">
      <c r="A2238" s="216">
        <v>43559</v>
      </c>
      <c r="B2238" s="194">
        <v>4</v>
      </c>
      <c r="C2238" s="205">
        <v>239</v>
      </c>
      <c r="D2238" s="206">
        <v>12.338283197934743</v>
      </c>
      <c r="E2238" s="207">
        <v>5</v>
      </c>
      <c r="F2238" s="208">
        <v>33.686095413237958</v>
      </c>
      <c r="H2238" s="199"/>
      <c r="I2238" s="125"/>
    </row>
    <row r="2239" spans="1:9">
      <c r="A2239" s="216">
        <v>43559</v>
      </c>
      <c r="B2239" s="194">
        <v>5</v>
      </c>
      <c r="C2239" s="205">
        <v>254</v>
      </c>
      <c r="D2239" s="206">
        <v>12.519432280246292</v>
      </c>
      <c r="E2239" s="207">
        <v>5</v>
      </c>
      <c r="F2239" s="208">
        <v>34.641287447167137</v>
      </c>
      <c r="H2239" s="199"/>
      <c r="I2239" s="125"/>
    </row>
    <row r="2240" spans="1:9">
      <c r="A2240" s="216">
        <v>43559</v>
      </c>
      <c r="B2240" s="194">
        <v>6</v>
      </c>
      <c r="C2240" s="205">
        <v>269</v>
      </c>
      <c r="D2240" s="206">
        <v>12.700500294595258</v>
      </c>
      <c r="E2240" s="207">
        <v>5</v>
      </c>
      <c r="F2240" s="208">
        <v>35.596310406352565</v>
      </c>
      <c r="H2240" s="199"/>
      <c r="I2240" s="125"/>
    </row>
    <row r="2241" spans="1:9">
      <c r="A2241" s="216">
        <v>43559</v>
      </c>
      <c r="B2241" s="194">
        <v>7</v>
      </c>
      <c r="C2241" s="205">
        <v>284</v>
      </c>
      <c r="D2241" s="206">
        <v>12.881496931677248</v>
      </c>
      <c r="E2241" s="207">
        <v>5</v>
      </c>
      <c r="F2241" s="208">
        <v>36.5</v>
      </c>
      <c r="H2241" s="199"/>
      <c r="I2241" s="125"/>
    </row>
    <row r="2242" spans="1:9">
      <c r="A2242" s="216">
        <v>43559</v>
      </c>
      <c r="B2242" s="194">
        <v>8</v>
      </c>
      <c r="C2242" s="205">
        <v>299</v>
      </c>
      <c r="D2242" s="206">
        <v>13.062431998857846</v>
      </c>
      <c r="E2242" s="207">
        <v>5</v>
      </c>
      <c r="F2242" s="208">
        <v>37.505847346251144</v>
      </c>
      <c r="H2242" s="199"/>
      <c r="I2242" s="125"/>
    </row>
    <row r="2243" spans="1:9">
      <c r="A2243" s="216">
        <v>43559</v>
      </c>
      <c r="B2243" s="194">
        <v>9</v>
      </c>
      <c r="C2243" s="205">
        <v>314</v>
      </c>
      <c r="D2243" s="206">
        <v>13.243285147641473</v>
      </c>
      <c r="E2243" s="207">
        <v>5</v>
      </c>
      <c r="F2243" s="208">
        <v>38.460360433764592</v>
      </c>
      <c r="H2243" s="199"/>
      <c r="I2243" s="125"/>
    </row>
    <row r="2244" spans="1:9">
      <c r="A2244" s="216">
        <v>43559</v>
      </c>
      <c r="B2244" s="194">
        <v>10</v>
      </c>
      <c r="C2244" s="205">
        <v>329</v>
      </c>
      <c r="D2244" s="206">
        <v>13.42406606882605</v>
      </c>
      <c r="E2244" s="207">
        <v>5</v>
      </c>
      <c r="F2244" s="208">
        <v>39.414702670929728</v>
      </c>
      <c r="H2244" s="199"/>
      <c r="I2244" s="125"/>
    </row>
    <row r="2245" spans="1:9">
      <c r="A2245" s="216">
        <v>43559</v>
      </c>
      <c r="B2245" s="194">
        <v>11</v>
      </c>
      <c r="C2245" s="205">
        <v>344</v>
      </c>
      <c r="D2245" s="206">
        <v>13.60478457221916</v>
      </c>
      <c r="E2245" s="207">
        <v>5</v>
      </c>
      <c r="F2245" s="208">
        <v>40.368873621866612</v>
      </c>
      <c r="H2245" s="199"/>
      <c r="I2245" s="125"/>
    </row>
    <row r="2246" spans="1:9">
      <c r="A2246" s="216">
        <v>43559</v>
      </c>
      <c r="B2246" s="194">
        <v>12</v>
      </c>
      <c r="C2246" s="205">
        <v>359</v>
      </c>
      <c r="D2246" s="206">
        <v>13.785420310430254</v>
      </c>
      <c r="E2246" s="207">
        <v>5</v>
      </c>
      <c r="F2246" s="208">
        <v>41.32287281883869</v>
      </c>
      <c r="H2246" s="199"/>
      <c r="I2246" s="125"/>
    </row>
    <row r="2247" spans="1:9">
      <c r="A2247" s="216">
        <v>43559</v>
      </c>
      <c r="B2247" s="194">
        <v>13</v>
      </c>
      <c r="C2247" s="205">
        <v>14</v>
      </c>
      <c r="D2247" s="206">
        <v>13.965982995222248</v>
      </c>
      <c r="E2247" s="207">
        <v>5</v>
      </c>
      <c r="F2247" s="208">
        <v>42.276699826071123</v>
      </c>
      <c r="H2247" s="199"/>
      <c r="I2247" s="125"/>
    </row>
    <row r="2248" spans="1:9">
      <c r="A2248" s="216">
        <v>43559</v>
      </c>
      <c r="B2248" s="194">
        <v>14</v>
      </c>
      <c r="C2248" s="205">
        <v>29</v>
      </c>
      <c r="D2248" s="206">
        <v>14.146482437797658</v>
      </c>
      <c r="E2248" s="207">
        <v>5</v>
      </c>
      <c r="F2248" s="208">
        <v>43.230354207834068</v>
      </c>
      <c r="H2248" s="199"/>
      <c r="I2248" s="125"/>
    </row>
    <row r="2249" spans="1:9">
      <c r="A2249" s="216">
        <v>43559</v>
      </c>
      <c r="B2249" s="194">
        <v>15</v>
      </c>
      <c r="C2249" s="205">
        <v>44</v>
      </c>
      <c r="D2249" s="206">
        <v>14.326898193157831</v>
      </c>
      <c r="E2249" s="207">
        <v>5</v>
      </c>
      <c r="F2249" s="208">
        <v>44.183835485839126</v>
      </c>
      <c r="H2249" s="199"/>
      <c r="I2249" s="125"/>
    </row>
    <row r="2250" spans="1:9">
      <c r="A2250" s="216">
        <v>43559</v>
      </c>
      <c r="B2250" s="194">
        <v>16</v>
      </c>
      <c r="C2250" s="205">
        <v>59</v>
      </c>
      <c r="D2250" s="206">
        <v>14.507240073961611</v>
      </c>
      <c r="E2250" s="207">
        <v>5</v>
      </c>
      <c r="F2250" s="208">
        <v>45.137143245751489</v>
      </c>
      <c r="H2250" s="199"/>
      <c r="I2250" s="125"/>
    </row>
    <row r="2251" spans="1:9">
      <c r="A2251" s="216">
        <v>43559</v>
      </c>
      <c r="B2251" s="194">
        <v>17</v>
      </c>
      <c r="C2251" s="205">
        <v>74</v>
      </c>
      <c r="D2251" s="206">
        <v>14.687517891592279</v>
      </c>
      <c r="E2251" s="207">
        <v>5</v>
      </c>
      <c r="F2251" s="208">
        <v>46.090277041332648</v>
      </c>
      <c r="H2251" s="199"/>
      <c r="I2251" s="125"/>
    </row>
    <row r="2252" spans="1:9">
      <c r="A2252" s="216">
        <v>43559</v>
      </c>
      <c r="B2252" s="194">
        <v>18</v>
      </c>
      <c r="C2252" s="205">
        <v>89</v>
      </c>
      <c r="D2252" s="206">
        <v>14.867711183895835</v>
      </c>
      <c r="E2252" s="207">
        <v>5</v>
      </c>
      <c r="F2252" s="208">
        <v>47.043236405119146</v>
      </c>
      <c r="H2252" s="199"/>
      <c r="I2252" s="125"/>
    </row>
    <row r="2253" spans="1:9">
      <c r="A2253" s="216">
        <v>43559</v>
      </c>
      <c r="B2253" s="194">
        <v>19</v>
      </c>
      <c r="C2253" s="205">
        <v>104</v>
      </c>
      <c r="D2253" s="206">
        <v>15.047829763711889</v>
      </c>
      <c r="E2253" s="207">
        <v>5</v>
      </c>
      <c r="F2253" s="208">
        <v>47.996020901550537</v>
      </c>
      <c r="H2253" s="199"/>
      <c r="I2253" s="125"/>
    </row>
    <row r="2254" spans="1:9">
      <c r="A2254" s="216">
        <v>43559</v>
      </c>
      <c r="B2254" s="194">
        <v>20</v>
      </c>
      <c r="C2254" s="205">
        <v>119</v>
      </c>
      <c r="D2254" s="206">
        <v>15.227883444910049</v>
      </c>
      <c r="E2254" s="207">
        <v>5</v>
      </c>
      <c r="F2254" s="208">
        <v>48.948630095318713</v>
      </c>
      <c r="H2254" s="199"/>
      <c r="I2254" s="125"/>
    </row>
    <row r="2255" spans="1:9">
      <c r="A2255" s="216">
        <v>43559</v>
      </c>
      <c r="B2255" s="194">
        <v>21</v>
      </c>
      <c r="C2255" s="205">
        <v>134</v>
      </c>
      <c r="D2255" s="206">
        <v>15.407851766103704</v>
      </c>
      <c r="E2255" s="207">
        <v>5</v>
      </c>
      <c r="F2255" s="208">
        <v>49.901063519039361</v>
      </c>
      <c r="H2255" s="199"/>
      <c r="I2255" s="125"/>
    </row>
    <row r="2256" spans="1:9">
      <c r="A2256" s="216">
        <v>43559</v>
      </c>
      <c r="B2256" s="194">
        <v>22</v>
      </c>
      <c r="C2256" s="205">
        <v>149</v>
      </c>
      <c r="D2256" s="206">
        <v>15.587744541257962</v>
      </c>
      <c r="E2256" s="207">
        <v>5</v>
      </c>
      <c r="F2256" s="208">
        <v>50.853320726776339</v>
      </c>
      <c r="H2256" s="199"/>
      <c r="I2256" s="125"/>
    </row>
    <row r="2257" spans="1:9">
      <c r="A2257" s="216">
        <v>43559</v>
      </c>
      <c r="B2257" s="194">
        <v>23</v>
      </c>
      <c r="C2257" s="205">
        <v>164</v>
      </c>
      <c r="D2257" s="206">
        <v>15.76757158592045</v>
      </c>
      <c r="E2257" s="207">
        <v>5</v>
      </c>
      <c r="F2257" s="208">
        <v>51.805401304551033</v>
      </c>
      <c r="H2257" s="199"/>
      <c r="I2257" s="125"/>
    </row>
    <row r="2258" spans="1:9">
      <c r="A2258" s="216">
        <v>43560</v>
      </c>
      <c r="B2258" s="194">
        <v>0</v>
      </c>
      <c r="C2258" s="205">
        <v>179</v>
      </c>
      <c r="D2258" s="206">
        <v>15.947312439795951</v>
      </c>
      <c r="E2258" s="207">
        <v>5</v>
      </c>
      <c r="F2258" s="208">
        <v>52.757304774647444</v>
      </c>
      <c r="H2258" s="199"/>
      <c r="I2258" s="125"/>
    </row>
    <row r="2259" spans="1:9">
      <c r="A2259" s="216">
        <v>43560</v>
      </c>
      <c r="B2259" s="194">
        <v>1</v>
      </c>
      <c r="C2259" s="205">
        <v>194</v>
      </c>
      <c r="D2259" s="206">
        <v>16.126976938612643</v>
      </c>
      <c r="E2259" s="207">
        <v>5</v>
      </c>
      <c r="F2259" s="208">
        <v>53.709030701988581</v>
      </c>
      <c r="H2259" s="199"/>
      <c r="I2259" s="125"/>
    </row>
    <row r="2260" spans="1:9">
      <c r="A2260" s="216">
        <v>43560</v>
      </c>
      <c r="B2260" s="194">
        <v>2</v>
      </c>
      <c r="C2260" s="205">
        <v>209</v>
      </c>
      <c r="D2260" s="206">
        <v>16.306574859129341</v>
      </c>
      <c r="E2260" s="207">
        <v>5</v>
      </c>
      <c r="F2260" s="208">
        <v>54.660578651454834</v>
      </c>
      <c r="H2260" s="199"/>
      <c r="I2260" s="125"/>
    </row>
    <row r="2261" spans="1:9">
      <c r="A2261" s="216">
        <v>43560</v>
      </c>
      <c r="B2261" s="194">
        <v>3</v>
      </c>
      <c r="C2261" s="205">
        <v>224</v>
      </c>
      <c r="D2261" s="206">
        <v>16.486085762176117</v>
      </c>
      <c r="E2261" s="207">
        <v>5</v>
      </c>
      <c r="F2261" s="208">
        <v>55.611948156177142</v>
      </c>
      <c r="H2261" s="199"/>
      <c r="I2261" s="125"/>
    </row>
    <row r="2262" spans="1:9">
      <c r="A2262" s="216">
        <v>43560</v>
      </c>
      <c r="B2262" s="194">
        <v>4</v>
      </c>
      <c r="C2262" s="205">
        <v>239</v>
      </c>
      <c r="D2262" s="206">
        <v>16.665519504995245</v>
      </c>
      <c r="E2262" s="207">
        <v>5</v>
      </c>
      <c r="F2262" s="208">
        <v>56.563138781262325</v>
      </c>
      <c r="H2262" s="199"/>
      <c r="I2262" s="125"/>
    </row>
    <row r="2263" spans="1:9">
      <c r="A2263" s="216">
        <v>43560</v>
      </c>
      <c r="B2263" s="194">
        <v>5</v>
      </c>
      <c r="C2263" s="205">
        <v>254</v>
      </c>
      <c r="D2263" s="206">
        <v>16.844885786317718</v>
      </c>
      <c r="E2263" s="207">
        <v>5</v>
      </c>
      <c r="F2263" s="208">
        <v>57.514150091952274</v>
      </c>
      <c r="H2263" s="199"/>
      <c r="I2263" s="125"/>
    </row>
    <row r="2264" spans="1:9">
      <c r="A2264" s="216">
        <v>43560</v>
      </c>
      <c r="B2264" s="194">
        <v>6</v>
      </c>
      <c r="C2264" s="205">
        <v>269</v>
      </c>
      <c r="D2264" s="206">
        <v>17.024164267149899</v>
      </c>
      <c r="E2264" s="207">
        <v>5</v>
      </c>
      <c r="F2264" s="208">
        <v>58.464981610915601</v>
      </c>
      <c r="H2264" s="199"/>
      <c r="I2264" s="125"/>
    </row>
    <row r="2265" spans="1:9">
      <c r="A2265" s="216">
        <v>43560</v>
      </c>
      <c r="B2265" s="194">
        <v>7</v>
      </c>
      <c r="C2265" s="205">
        <v>284</v>
      </c>
      <c r="D2265" s="206">
        <v>17.203364766364757</v>
      </c>
      <c r="E2265" s="207">
        <v>5</v>
      </c>
      <c r="F2265" s="208">
        <v>59.4</v>
      </c>
      <c r="H2265" s="199"/>
      <c r="I2265" s="125"/>
    </row>
    <row r="2266" spans="1:9">
      <c r="A2266" s="216">
        <v>43560</v>
      </c>
      <c r="B2266" s="194">
        <v>8</v>
      </c>
      <c r="C2266" s="205">
        <v>299</v>
      </c>
      <c r="D2266" s="206">
        <v>17.382496984487261</v>
      </c>
      <c r="E2266" s="207">
        <v>6</v>
      </c>
      <c r="F2266" s="208">
        <v>0.36610358827715572</v>
      </c>
      <c r="H2266" s="199"/>
      <c r="I2266" s="125"/>
    </row>
    <row r="2267" spans="1:9">
      <c r="A2267" s="216">
        <v>43560</v>
      </c>
      <c r="B2267" s="194">
        <v>9</v>
      </c>
      <c r="C2267" s="205">
        <v>314</v>
      </c>
      <c r="D2267" s="206">
        <v>17.561540623246401</v>
      </c>
      <c r="E2267" s="207">
        <v>6</v>
      </c>
      <c r="F2267" s="208">
        <v>1.3163931351170355</v>
      </c>
      <c r="H2267" s="199"/>
      <c r="I2267" s="125"/>
    </row>
    <row r="2268" spans="1:9">
      <c r="A2268" s="216">
        <v>43560</v>
      </c>
      <c r="B2268" s="194">
        <v>10</v>
      </c>
      <c r="C2268" s="205">
        <v>329</v>
      </c>
      <c r="D2268" s="206">
        <v>17.740505384019798</v>
      </c>
      <c r="E2268" s="207">
        <v>6</v>
      </c>
      <c r="F2268" s="208">
        <v>2.2665011308840199</v>
      </c>
      <c r="H2268" s="199"/>
      <c r="I2268" s="125"/>
    </row>
    <row r="2269" spans="1:9">
      <c r="A2269" s="216">
        <v>43560</v>
      </c>
      <c r="B2269" s="194">
        <v>11</v>
      </c>
      <c r="C2269" s="205">
        <v>344</v>
      </c>
      <c r="D2269" s="206">
        <v>17.919401087419828</v>
      </c>
      <c r="E2269" s="207">
        <v>6</v>
      </c>
      <c r="F2269" s="208">
        <v>3.2164271412190537</v>
      </c>
      <c r="H2269" s="199"/>
      <c r="I2269" s="125"/>
    </row>
    <row r="2270" spans="1:9">
      <c r="A2270" s="216">
        <v>43560</v>
      </c>
      <c r="B2270" s="194">
        <v>12</v>
      </c>
      <c r="C2270" s="205">
        <v>359</v>
      </c>
      <c r="D2270" s="206">
        <v>18.098207396550379</v>
      </c>
      <c r="E2270" s="207">
        <v>6</v>
      </c>
      <c r="F2270" s="208">
        <v>4.1661707000620396</v>
      </c>
      <c r="H2270" s="199"/>
      <c r="I2270" s="125"/>
    </row>
    <row r="2271" spans="1:9">
      <c r="A2271" s="216">
        <v>43560</v>
      </c>
      <c r="B2271" s="194">
        <v>13</v>
      </c>
      <c r="C2271" s="205">
        <v>14</v>
      </c>
      <c r="D2271" s="206">
        <v>18.276934014866129</v>
      </c>
      <c r="E2271" s="207">
        <v>6</v>
      </c>
      <c r="F2271" s="208">
        <v>5.1157313626907985</v>
      </c>
      <c r="H2271" s="199"/>
      <c r="I2271" s="125"/>
    </row>
    <row r="2272" spans="1:9">
      <c r="A2272" s="216">
        <v>43560</v>
      </c>
      <c r="B2272" s="194">
        <v>14</v>
      </c>
      <c r="C2272" s="205">
        <v>29</v>
      </c>
      <c r="D2272" s="206">
        <v>18.455590763780947</v>
      </c>
      <c r="E2272" s="207">
        <v>6</v>
      </c>
      <c r="F2272" s="208">
        <v>6.0651087162635697</v>
      </c>
      <c r="H2272" s="199"/>
      <c r="I2272" s="125"/>
    </row>
    <row r="2273" spans="1:9">
      <c r="A2273" s="216">
        <v>43560</v>
      </c>
      <c r="B2273" s="194">
        <v>15</v>
      </c>
      <c r="C2273" s="205">
        <v>44</v>
      </c>
      <c r="D2273" s="206">
        <v>18.634157326944205</v>
      </c>
      <c r="E2273" s="207">
        <v>6</v>
      </c>
      <c r="F2273" s="208">
        <v>7.0143022844769298</v>
      </c>
      <c r="H2273" s="199"/>
      <c r="I2273" s="125"/>
    </row>
    <row r="2274" spans="1:9">
      <c r="A2274" s="216">
        <v>43560</v>
      </c>
      <c r="B2274" s="194">
        <v>16</v>
      </c>
      <c r="C2274" s="205">
        <v>59</v>
      </c>
      <c r="D2274" s="206">
        <v>18.812643370443993</v>
      </c>
      <c r="E2274" s="207">
        <v>6</v>
      </c>
      <c r="F2274" s="208">
        <v>7.963311633415735</v>
      </c>
      <c r="H2274" s="199"/>
      <c r="I2274" s="125"/>
    </row>
    <row r="2275" spans="1:9">
      <c r="A2275" s="216">
        <v>43560</v>
      </c>
      <c r="B2275" s="194">
        <v>17</v>
      </c>
      <c r="C2275" s="205">
        <v>74</v>
      </c>
      <c r="D2275" s="206">
        <v>18.991058755874519</v>
      </c>
      <c r="E2275" s="207">
        <v>6</v>
      </c>
      <c r="F2275" s="208">
        <v>8.9121363293882894</v>
      </c>
      <c r="H2275" s="199"/>
      <c r="I2275" s="125"/>
    </row>
    <row r="2276" spans="1:9">
      <c r="A2276" s="216">
        <v>43560</v>
      </c>
      <c r="B2276" s="194">
        <v>18</v>
      </c>
      <c r="C2276" s="205">
        <v>89</v>
      </c>
      <c r="D2276" s="206">
        <v>19.169383090184056</v>
      </c>
      <c r="E2276" s="207">
        <v>6</v>
      </c>
      <c r="F2276" s="208">
        <v>9.8607759069752099</v>
      </c>
      <c r="H2276" s="199"/>
      <c r="I2276" s="125"/>
    </row>
    <row r="2277" spans="1:9">
      <c r="A2277" s="216">
        <v>43560</v>
      </c>
      <c r="B2277" s="194">
        <v>19</v>
      </c>
      <c r="C2277" s="205">
        <v>104</v>
      </c>
      <c r="D2277" s="206">
        <v>19.347626138364831</v>
      </c>
      <c r="E2277" s="207">
        <v>6</v>
      </c>
      <c r="F2277" s="208">
        <v>10.809229932625009</v>
      </c>
      <c r="H2277" s="199"/>
      <c r="I2277" s="125"/>
    </row>
    <row r="2278" spans="1:9">
      <c r="A2278" s="216">
        <v>43560</v>
      </c>
      <c r="B2278" s="194">
        <v>20</v>
      </c>
      <c r="C2278" s="205">
        <v>119</v>
      </c>
      <c r="D2278" s="206">
        <v>19.525797743385738</v>
      </c>
      <c r="E2278" s="207">
        <v>6</v>
      </c>
      <c r="F2278" s="208">
        <v>11.757497962402343</v>
      </c>
      <c r="H2278" s="199"/>
      <c r="I2278" s="125"/>
    </row>
    <row r="2279" spans="1:9">
      <c r="A2279" s="216">
        <v>43560</v>
      </c>
      <c r="B2279" s="194">
        <v>21</v>
      </c>
      <c r="C2279" s="205">
        <v>134</v>
      </c>
      <c r="D2279" s="206">
        <v>19.703877455367547</v>
      </c>
      <c r="E2279" s="207">
        <v>6</v>
      </c>
      <c r="F2279" s="208">
        <v>12.70557955233782</v>
      </c>
      <c r="H2279" s="199"/>
      <c r="I2279" s="125"/>
    </row>
    <row r="2280" spans="1:9">
      <c r="A2280" s="216">
        <v>43560</v>
      </c>
      <c r="B2280" s="194">
        <v>22</v>
      </c>
      <c r="C2280" s="205">
        <v>149</v>
      </c>
      <c r="D2280" s="206">
        <v>19.881875098694763</v>
      </c>
      <c r="E2280" s="207">
        <v>6</v>
      </c>
      <c r="F2280" s="208">
        <v>13.653474258752532</v>
      </c>
      <c r="H2280" s="199"/>
      <c r="I2280" s="125"/>
    </row>
    <row r="2281" spans="1:9">
      <c r="A2281" s="216">
        <v>43560</v>
      </c>
      <c r="B2281" s="194">
        <v>23</v>
      </c>
      <c r="C2281" s="205">
        <v>164</v>
      </c>
      <c r="D2281" s="206">
        <v>20.05980049857726</v>
      </c>
      <c r="E2281" s="207">
        <v>6</v>
      </c>
      <c r="F2281" s="208">
        <v>14.60118164853565</v>
      </c>
      <c r="H2281" s="199"/>
      <c r="I2281" s="125"/>
    </row>
    <row r="2282" spans="1:9">
      <c r="A2282" s="216">
        <v>43561</v>
      </c>
      <c r="B2282" s="194">
        <v>0</v>
      </c>
      <c r="C2282" s="205">
        <v>179</v>
      </c>
      <c r="D2282" s="206">
        <v>20.237633205967995</v>
      </c>
      <c r="E2282" s="207">
        <v>6</v>
      </c>
      <c r="F2282" s="208">
        <v>15.548701256970059</v>
      </c>
      <c r="H2282" s="199"/>
      <c r="I2282" s="125"/>
    </row>
    <row r="2283" spans="1:9">
      <c r="A2283" s="216">
        <v>43561</v>
      </c>
      <c r="B2283" s="194">
        <v>1</v>
      </c>
      <c r="C2283" s="205">
        <v>194</v>
      </c>
      <c r="D2283" s="206">
        <v>20.415383046206443</v>
      </c>
      <c r="E2283" s="207">
        <v>6</v>
      </c>
      <c r="F2283" s="208">
        <v>16.496032651262063</v>
      </c>
      <c r="H2283" s="199"/>
      <c r="I2283" s="125"/>
    </row>
    <row r="2284" spans="1:9">
      <c r="A2284" s="216">
        <v>43561</v>
      </c>
      <c r="B2284" s="194">
        <v>2</v>
      </c>
      <c r="C2284" s="205">
        <v>209</v>
      </c>
      <c r="D2284" s="206">
        <v>20.593059846112283</v>
      </c>
      <c r="E2284" s="207">
        <v>6</v>
      </c>
      <c r="F2284" s="208">
        <v>17.443175398724495</v>
      </c>
      <c r="H2284" s="199"/>
      <c r="I2284" s="125"/>
    </row>
    <row r="2285" spans="1:9">
      <c r="A2285" s="216">
        <v>43561</v>
      </c>
      <c r="B2285" s="194">
        <v>3</v>
      </c>
      <c r="C2285" s="205">
        <v>224</v>
      </c>
      <c r="D2285" s="206">
        <v>20.770643157688937</v>
      </c>
      <c r="E2285" s="207">
        <v>6</v>
      </c>
      <c r="F2285" s="208">
        <v>18.390129024456492</v>
      </c>
      <c r="H2285" s="199"/>
      <c r="I2285" s="125"/>
    </row>
    <row r="2286" spans="1:9">
      <c r="A2286" s="216">
        <v>43561</v>
      </c>
      <c r="B2286" s="194">
        <v>4</v>
      </c>
      <c r="C2286" s="205">
        <v>239</v>
      </c>
      <c r="D2286" s="206">
        <v>20.948142807667409</v>
      </c>
      <c r="E2286" s="207">
        <v>6</v>
      </c>
      <c r="F2286" s="208">
        <v>19.336893117190765</v>
      </c>
      <c r="H2286" s="199"/>
      <c r="I2286" s="125"/>
    </row>
    <row r="2287" spans="1:9">
      <c r="A2287" s="216">
        <v>43561</v>
      </c>
      <c r="B2287" s="194">
        <v>5</v>
      </c>
      <c r="C2287" s="205">
        <v>254</v>
      </c>
      <c r="D2287" s="206">
        <v>21.125568643774386</v>
      </c>
      <c r="E2287" s="207">
        <v>6</v>
      </c>
      <c r="F2287" s="208">
        <v>20.28346723406754</v>
      </c>
      <c r="H2287" s="199"/>
      <c r="I2287" s="125"/>
    </row>
    <row r="2288" spans="1:9">
      <c r="A2288" s="216">
        <v>43561</v>
      </c>
      <c r="B2288" s="194">
        <v>6</v>
      </c>
      <c r="C2288" s="205">
        <v>269</v>
      </c>
      <c r="D2288" s="206">
        <v>21.302900178613982</v>
      </c>
      <c r="E2288" s="207">
        <v>6</v>
      </c>
      <c r="F2288" s="208">
        <v>21.229850911132448</v>
      </c>
      <c r="H2288" s="199"/>
      <c r="I2288" s="125"/>
    </row>
    <row r="2289" spans="1:9">
      <c r="A2289" s="216">
        <v>43561</v>
      </c>
      <c r="B2289" s="194">
        <v>7</v>
      </c>
      <c r="C2289" s="205">
        <v>284</v>
      </c>
      <c r="D2289" s="206">
        <v>21.480147301126635</v>
      </c>
      <c r="E2289" s="207">
        <v>6</v>
      </c>
      <c r="F2289" s="208">
        <v>22.1</v>
      </c>
      <c r="H2289" s="199"/>
      <c r="I2289" s="125"/>
    </row>
    <row r="2290" spans="1:9">
      <c r="A2290" s="216">
        <v>43561</v>
      </c>
      <c r="B2290" s="194">
        <v>8</v>
      </c>
      <c r="C2290" s="205">
        <v>299</v>
      </c>
      <c r="D2290" s="206">
        <v>21.657319720841315</v>
      </c>
      <c r="E2290" s="207">
        <v>6</v>
      </c>
      <c r="F2290" s="208">
        <v>23.122045217914184</v>
      </c>
      <c r="H2290" s="199"/>
      <c r="I2290" s="125"/>
    </row>
    <row r="2291" spans="1:9">
      <c r="A2291" s="216">
        <v>43561</v>
      </c>
      <c r="B2291" s="194">
        <v>9</v>
      </c>
      <c r="C2291" s="205">
        <v>314</v>
      </c>
      <c r="D2291" s="206">
        <v>21.834397110162627</v>
      </c>
      <c r="E2291" s="207">
        <v>6</v>
      </c>
      <c r="F2291" s="208">
        <v>24.067854952248631</v>
      </c>
      <c r="H2291" s="199"/>
      <c r="I2291" s="125"/>
    </row>
    <row r="2292" spans="1:9">
      <c r="A2292" s="216">
        <v>43561</v>
      </c>
      <c r="B2292" s="194">
        <v>10</v>
      </c>
      <c r="C2292" s="205">
        <v>329</v>
      </c>
      <c r="D2292" s="206">
        <v>22.011389298631912</v>
      </c>
      <c r="E2292" s="207">
        <v>6</v>
      </c>
      <c r="F2292" s="208">
        <v>25.01347247722201</v>
      </c>
      <c r="H2292" s="199"/>
      <c r="I2292" s="125"/>
    </row>
    <row r="2293" spans="1:9">
      <c r="A2293" s="216">
        <v>43561</v>
      </c>
      <c r="B2293" s="194">
        <v>11</v>
      </c>
      <c r="C2293" s="205">
        <v>344</v>
      </c>
      <c r="D2293" s="206">
        <v>22.188305998110991</v>
      </c>
      <c r="E2293" s="207">
        <v>6</v>
      </c>
      <c r="F2293" s="208">
        <v>25.958897382525095</v>
      </c>
      <c r="H2293" s="199"/>
      <c r="I2293" s="125"/>
    </row>
    <row r="2294" spans="1:9">
      <c r="A2294" s="216">
        <v>43561</v>
      </c>
      <c r="B2294" s="194">
        <v>12</v>
      </c>
      <c r="C2294" s="205">
        <v>359</v>
      </c>
      <c r="D2294" s="206">
        <v>22.365126881427386</v>
      </c>
      <c r="E2294" s="207">
        <v>6</v>
      </c>
      <c r="F2294" s="208">
        <v>26.904129194502318</v>
      </c>
      <c r="H2294" s="199"/>
      <c r="I2294" s="125"/>
    </row>
    <row r="2295" spans="1:9">
      <c r="A2295" s="216">
        <v>43561</v>
      </c>
      <c r="B2295" s="194">
        <v>13</v>
      </c>
      <c r="C2295" s="205">
        <v>14</v>
      </c>
      <c r="D2295" s="206">
        <v>22.541861779527608</v>
      </c>
      <c r="E2295" s="207">
        <v>6</v>
      </c>
      <c r="F2295" s="208">
        <v>27.849167482026651</v>
      </c>
      <c r="H2295" s="199"/>
      <c r="I2295" s="125"/>
    </row>
    <row r="2296" spans="1:9">
      <c r="A2296" s="216">
        <v>43561</v>
      </c>
      <c r="B2296" s="194">
        <v>14</v>
      </c>
      <c r="C2296" s="205">
        <v>29</v>
      </c>
      <c r="D2296" s="206">
        <v>22.718520405102254</v>
      </c>
      <c r="E2296" s="207">
        <v>6</v>
      </c>
      <c r="F2296" s="208">
        <v>28.794011814077436</v>
      </c>
      <c r="H2296" s="199"/>
      <c r="I2296" s="125"/>
    </row>
    <row r="2297" spans="1:9">
      <c r="A2297" s="216">
        <v>43561</v>
      </c>
      <c r="B2297" s="194">
        <v>15</v>
      </c>
      <c r="C2297" s="205">
        <v>44</v>
      </c>
      <c r="D2297" s="206">
        <v>22.895082432189611</v>
      </c>
      <c r="E2297" s="207">
        <v>6</v>
      </c>
      <c r="F2297" s="208">
        <v>29.738661728082771</v>
      </c>
      <c r="H2297" s="199"/>
      <c r="I2297" s="125"/>
    </row>
    <row r="2298" spans="1:9">
      <c r="A2298" s="216">
        <v>43561</v>
      </c>
      <c r="B2298" s="194">
        <v>16</v>
      </c>
      <c r="C2298" s="205">
        <v>59</v>
      </c>
      <c r="D2298" s="206">
        <v>23.071557692803708</v>
      </c>
      <c r="E2298" s="207">
        <v>6</v>
      </c>
      <c r="F2298" s="208">
        <v>30.68311679336956</v>
      </c>
      <c r="H2298" s="199"/>
      <c r="I2298" s="125"/>
    </row>
    <row r="2299" spans="1:9">
      <c r="A2299" s="216">
        <v>43561</v>
      </c>
      <c r="B2299" s="194">
        <v>17</v>
      </c>
      <c r="C2299" s="205">
        <v>74</v>
      </c>
      <c r="D2299" s="206">
        <v>23.247955900528723</v>
      </c>
      <c r="E2299" s="207">
        <v>6</v>
      </c>
      <c r="F2299" s="208">
        <v>31.627376579311974</v>
      </c>
      <c r="H2299" s="199"/>
      <c r="I2299" s="125"/>
    </row>
    <row r="2300" spans="1:9">
      <c r="A2300" s="216">
        <v>43561</v>
      </c>
      <c r="B2300" s="194">
        <v>18</v>
      </c>
      <c r="C2300" s="205">
        <v>89</v>
      </c>
      <c r="D2300" s="206">
        <v>23.424256789988931</v>
      </c>
      <c r="E2300" s="207">
        <v>6</v>
      </c>
      <c r="F2300" s="208">
        <v>32.571440613360174</v>
      </c>
      <c r="H2300" s="199"/>
      <c r="I2300" s="125"/>
    </row>
    <row r="2301" spans="1:9">
      <c r="A2301" s="216">
        <v>43561</v>
      </c>
      <c r="B2301" s="194">
        <v>19</v>
      </c>
      <c r="C2301" s="205">
        <v>104</v>
      </c>
      <c r="D2301" s="206">
        <v>23.600470035723902</v>
      </c>
      <c r="E2301" s="207">
        <v>6</v>
      </c>
      <c r="F2301" s="208">
        <v>33.515308486341304</v>
      </c>
      <c r="H2301" s="199"/>
      <c r="I2301" s="125"/>
    </row>
    <row r="2302" spans="1:9">
      <c r="A2302" s="216">
        <v>43561</v>
      </c>
      <c r="B2302" s="194">
        <v>20</v>
      </c>
      <c r="C2302" s="205">
        <v>119</v>
      </c>
      <c r="D2302" s="206">
        <v>23.776605510620357</v>
      </c>
      <c r="E2302" s="207">
        <v>6</v>
      </c>
      <c r="F2302" s="208">
        <v>34.458979757691246</v>
      </c>
      <c r="H2302" s="199"/>
      <c r="I2302" s="125"/>
    </row>
    <row r="2303" spans="1:9">
      <c r="A2303" s="216">
        <v>43561</v>
      </c>
      <c r="B2303" s="194">
        <v>21</v>
      </c>
      <c r="C2303" s="205">
        <v>134</v>
      </c>
      <c r="D2303" s="206">
        <v>23.952642831708317</v>
      </c>
      <c r="E2303" s="207">
        <v>6</v>
      </c>
      <c r="F2303" s="208">
        <v>35.402453965750595</v>
      </c>
      <c r="H2303" s="199"/>
      <c r="I2303" s="125"/>
    </row>
    <row r="2304" spans="1:9">
      <c r="A2304" s="216">
        <v>43561</v>
      </c>
      <c r="B2304" s="194">
        <v>22</v>
      </c>
      <c r="C2304" s="205">
        <v>149</v>
      </c>
      <c r="D2304" s="206">
        <v>24.128591773461494</v>
      </c>
      <c r="E2304" s="207">
        <v>6</v>
      </c>
      <c r="F2304" s="208">
        <v>36.345730680900559</v>
      </c>
      <c r="H2304" s="199"/>
      <c r="I2304" s="125"/>
    </row>
    <row r="2305" spans="1:9">
      <c r="A2305" s="216">
        <v>43561</v>
      </c>
      <c r="B2305" s="194">
        <v>23</v>
      </c>
      <c r="C2305" s="205">
        <v>164</v>
      </c>
      <c r="D2305" s="206">
        <v>24.304462169452563</v>
      </c>
      <c r="E2305" s="207">
        <v>6</v>
      </c>
      <c r="F2305" s="208">
        <v>37.288809473540248</v>
      </c>
      <c r="H2305" s="199"/>
      <c r="I2305" s="125"/>
    </row>
    <row r="2306" spans="1:9">
      <c r="A2306" s="216">
        <v>43562</v>
      </c>
      <c r="B2306" s="194">
        <v>0</v>
      </c>
      <c r="C2306" s="205">
        <v>179</v>
      </c>
      <c r="D2306" s="206">
        <v>24.480233638232676</v>
      </c>
      <c r="E2306" s="207">
        <v>6</v>
      </c>
      <c r="F2306" s="208">
        <v>38.231689882540337</v>
      </c>
      <c r="H2306" s="199"/>
      <c r="I2306" s="125"/>
    </row>
    <row r="2307" spans="1:9">
      <c r="A2307" s="216">
        <v>43562</v>
      </c>
      <c r="B2307" s="194">
        <v>1</v>
      </c>
      <c r="C2307" s="205">
        <v>194</v>
      </c>
      <c r="D2307" s="206">
        <v>24.655915955186174</v>
      </c>
      <c r="E2307" s="207">
        <v>6</v>
      </c>
      <c r="F2307" s="208">
        <v>39.174371468299896</v>
      </c>
      <c r="H2307" s="199"/>
      <c r="I2307" s="125"/>
    </row>
    <row r="2308" spans="1:9">
      <c r="A2308" s="216">
        <v>43562</v>
      </c>
      <c r="B2308" s="194">
        <v>2</v>
      </c>
      <c r="C2308" s="205">
        <v>209</v>
      </c>
      <c r="D2308" s="206">
        <v>24.831518974519895</v>
      </c>
      <c r="E2308" s="207">
        <v>6</v>
      </c>
      <c r="F2308" s="208">
        <v>40.116853822691034</v>
      </c>
      <c r="H2308" s="199"/>
      <c r="I2308" s="125"/>
    </row>
    <row r="2309" spans="1:9">
      <c r="A2309" s="216">
        <v>43562</v>
      </c>
      <c r="B2309" s="194">
        <v>3</v>
      </c>
      <c r="C2309" s="205">
        <v>224</v>
      </c>
      <c r="D2309" s="206">
        <v>25.007022255986158</v>
      </c>
      <c r="E2309" s="207">
        <v>6</v>
      </c>
      <c r="F2309" s="208">
        <v>41.059136474853126</v>
      </c>
      <c r="H2309" s="199"/>
      <c r="I2309" s="125"/>
    </row>
    <row r="2310" spans="1:9">
      <c r="A2310" s="216">
        <v>43562</v>
      </c>
      <c r="B2310" s="194">
        <v>4</v>
      </c>
      <c r="C2310" s="205">
        <v>239</v>
      </c>
      <c r="D2310" s="206">
        <v>25.182435635265392</v>
      </c>
      <c r="E2310" s="207">
        <v>6</v>
      </c>
      <c r="F2310" s="208">
        <v>42.001218995956613</v>
      </c>
      <c r="H2310" s="199"/>
      <c r="I2310" s="125"/>
    </row>
    <row r="2311" spans="1:9">
      <c r="A2311" s="216">
        <v>43562</v>
      </c>
      <c r="B2311" s="194">
        <v>5</v>
      </c>
      <c r="C2311" s="205">
        <v>254</v>
      </c>
      <c r="D2311" s="206">
        <v>25.357768947635577</v>
      </c>
      <c r="E2311" s="207">
        <v>6</v>
      </c>
      <c r="F2311" s="208">
        <v>42.943100957571509</v>
      </c>
      <c r="H2311" s="199"/>
      <c r="I2311" s="125"/>
    </row>
    <row r="2312" spans="1:9">
      <c r="A2312" s="216">
        <v>43562</v>
      </c>
      <c r="B2312" s="194">
        <v>6</v>
      </c>
      <c r="C2312" s="205">
        <v>269</v>
      </c>
      <c r="D2312" s="206">
        <v>25.533001754492943</v>
      </c>
      <c r="E2312" s="207">
        <v>6</v>
      </c>
      <c r="F2312" s="208">
        <v>43.884781899745526</v>
      </c>
      <c r="H2312" s="199"/>
      <c r="I2312" s="125"/>
    </row>
    <row r="2313" spans="1:9">
      <c r="A2313" s="216">
        <v>43562</v>
      </c>
      <c r="B2313" s="194">
        <v>7</v>
      </c>
      <c r="C2313" s="205">
        <v>284</v>
      </c>
      <c r="D2313" s="206">
        <v>25.708143930296501</v>
      </c>
      <c r="E2313" s="207">
        <v>6</v>
      </c>
      <c r="F2313" s="208">
        <v>44.8</v>
      </c>
      <c r="H2313" s="199"/>
      <c r="I2313" s="125"/>
    </row>
    <row r="2314" spans="1:9">
      <c r="A2314" s="216">
        <v>43562</v>
      </c>
      <c r="B2314" s="194">
        <v>8</v>
      </c>
      <c r="C2314" s="205">
        <v>299</v>
      </c>
      <c r="D2314" s="206">
        <v>25.883205233667468</v>
      </c>
      <c r="E2314" s="207">
        <v>6</v>
      </c>
      <c r="F2314" s="208">
        <v>45.767539002977387</v>
      </c>
      <c r="H2314" s="199"/>
      <c r="I2314" s="125"/>
    </row>
    <row r="2315" spans="1:9">
      <c r="A2315" s="216">
        <v>43562</v>
      </c>
      <c r="B2315" s="194">
        <v>9</v>
      </c>
      <c r="C2315" s="205">
        <v>314</v>
      </c>
      <c r="D2315" s="206">
        <v>26.058165264944364</v>
      </c>
      <c r="E2315" s="207">
        <v>6</v>
      </c>
      <c r="F2315" s="208">
        <v>46.708614287234944</v>
      </c>
      <c r="H2315" s="199"/>
      <c r="I2315" s="125"/>
    </row>
    <row r="2316" spans="1:9">
      <c r="A2316" s="216">
        <v>43562</v>
      </c>
      <c r="B2316" s="194">
        <v>10</v>
      </c>
      <c r="C2316" s="205">
        <v>329</v>
      </c>
      <c r="D2316" s="206">
        <v>26.233033860721662</v>
      </c>
      <c r="E2316" s="207">
        <v>6</v>
      </c>
      <c r="F2316" s="208">
        <v>47.64948680905627</v>
      </c>
      <c r="H2316" s="199"/>
      <c r="I2316" s="125"/>
    </row>
    <row r="2317" spans="1:9">
      <c r="A2317" s="216">
        <v>43562</v>
      </c>
      <c r="B2317" s="194">
        <v>11</v>
      </c>
      <c r="C2317" s="205">
        <v>344</v>
      </c>
      <c r="D2317" s="206">
        <v>26.407820839060605</v>
      </c>
      <c r="E2317" s="207">
        <v>6</v>
      </c>
      <c r="F2317" s="208">
        <v>48.590156141122556</v>
      </c>
      <c r="H2317" s="199"/>
      <c r="I2317" s="125"/>
    </row>
    <row r="2318" spans="1:9">
      <c r="A2318" s="216">
        <v>43562</v>
      </c>
      <c r="B2318" s="194">
        <v>12</v>
      </c>
      <c r="C2318" s="205">
        <v>359</v>
      </c>
      <c r="D2318" s="206">
        <v>26.582505820879305</v>
      </c>
      <c r="E2318" s="207">
        <v>6</v>
      </c>
      <c r="F2318" s="208">
        <v>49.530621824628525</v>
      </c>
      <c r="H2318" s="199"/>
      <c r="I2318" s="125"/>
    </row>
    <row r="2319" spans="1:9">
      <c r="A2319" s="216">
        <v>43562</v>
      </c>
      <c r="B2319" s="194">
        <v>13</v>
      </c>
      <c r="C2319" s="205">
        <v>14</v>
      </c>
      <c r="D2319" s="206">
        <v>26.757098604338125</v>
      </c>
      <c r="E2319" s="207">
        <v>6</v>
      </c>
      <c r="F2319" s="208">
        <v>50.470883432601497</v>
      </c>
      <c r="H2319" s="199"/>
      <c r="I2319" s="125"/>
    </row>
    <row r="2320" spans="1:9">
      <c r="A2320" s="216">
        <v>43562</v>
      </c>
      <c r="B2320" s="194">
        <v>14</v>
      </c>
      <c r="C2320" s="205">
        <v>29</v>
      </c>
      <c r="D2320" s="206">
        <v>26.931608968191085</v>
      </c>
      <c r="E2320" s="207">
        <v>6</v>
      </c>
      <c r="F2320" s="208">
        <v>51.410940538263489</v>
      </c>
      <c r="H2320" s="199"/>
      <c r="I2320" s="125"/>
    </row>
    <row r="2321" spans="1:9">
      <c r="A2321" s="216">
        <v>43562</v>
      </c>
      <c r="B2321" s="194">
        <v>15</v>
      </c>
      <c r="C2321" s="205">
        <v>44</v>
      </c>
      <c r="D2321" s="206">
        <v>27.106016593181721</v>
      </c>
      <c r="E2321" s="207">
        <v>6</v>
      </c>
      <c r="F2321" s="208">
        <v>52.350792673017864</v>
      </c>
      <c r="H2321" s="199"/>
      <c r="I2321" s="125"/>
    </row>
    <row r="2322" spans="1:9">
      <c r="A2322" s="216">
        <v>43562</v>
      </c>
      <c r="B2322" s="194">
        <v>16</v>
      </c>
      <c r="C2322" s="205">
        <v>59</v>
      </c>
      <c r="D2322" s="206">
        <v>27.280331258599517</v>
      </c>
      <c r="E2322" s="207">
        <v>6</v>
      </c>
      <c r="F2322" s="208">
        <v>53.290439431484486</v>
      </c>
      <c r="H2322" s="199"/>
      <c r="I2322" s="125"/>
    </row>
    <row r="2323" spans="1:9">
      <c r="A2323" s="216">
        <v>43562</v>
      </c>
      <c r="B2323" s="194">
        <v>17</v>
      </c>
      <c r="C2323" s="205">
        <v>74</v>
      </c>
      <c r="D2323" s="206">
        <v>27.454562744057966</v>
      </c>
      <c r="E2323" s="207">
        <v>6</v>
      </c>
      <c r="F2323" s="208">
        <v>54.229880376956302</v>
      </c>
      <c r="H2323" s="199"/>
      <c r="I2323" s="125"/>
    </row>
    <row r="2324" spans="1:9">
      <c r="A2324" s="216">
        <v>43562</v>
      </c>
      <c r="B2324" s="194">
        <v>18</v>
      </c>
      <c r="C2324" s="205">
        <v>89</v>
      </c>
      <c r="D2324" s="206">
        <v>27.628690711020454</v>
      </c>
      <c r="E2324" s="207">
        <v>6</v>
      </c>
      <c r="F2324" s="208">
        <v>55.169115051949014</v>
      </c>
      <c r="H2324" s="199"/>
      <c r="I2324" s="125"/>
    </row>
    <row r="2325" spans="1:9">
      <c r="A2325" s="216">
        <v>43562</v>
      </c>
      <c r="B2325" s="194">
        <v>19</v>
      </c>
      <c r="C2325" s="205">
        <v>104</v>
      </c>
      <c r="D2325" s="206">
        <v>27.802724997858377</v>
      </c>
      <c r="E2325" s="207">
        <v>6</v>
      </c>
      <c r="F2325" s="208">
        <v>56.108143030746106</v>
      </c>
      <c r="H2325" s="199"/>
      <c r="I2325" s="125"/>
    </row>
    <row r="2326" spans="1:9">
      <c r="A2326" s="216">
        <v>43562</v>
      </c>
      <c r="B2326" s="194">
        <v>20</v>
      </c>
      <c r="C2326" s="205">
        <v>119</v>
      </c>
      <c r="D2326" s="206">
        <v>27.976675326249278</v>
      </c>
      <c r="E2326" s="207">
        <v>6</v>
      </c>
      <c r="F2326" s="208">
        <v>57.046963887707079</v>
      </c>
      <c r="H2326" s="199"/>
      <c r="I2326" s="125"/>
    </row>
    <row r="2327" spans="1:9">
      <c r="A2327" s="216">
        <v>43562</v>
      </c>
      <c r="B2327" s="194">
        <v>21</v>
      </c>
      <c r="C2327" s="205">
        <v>134</v>
      </c>
      <c r="D2327" s="206">
        <v>28.150521416895344</v>
      </c>
      <c r="E2327" s="207">
        <v>6</v>
      </c>
      <c r="F2327" s="208">
        <v>57.985577166051101</v>
      </c>
      <c r="H2327" s="199"/>
      <c r="I2327" s="125"/>
    </row>
    <row r="2328" spans="1:9">
      <c r="A2328" s="216">
        <v>43562</v>
      </c>
      <c r="B2328" s="194">
        <v>22</v>
      </c>
      <c r="C2328" s="205">
        <v>149</v>
      </c>
      <c r="D2328" s="206">
        <v>28.324273010716752</v>
      </c>
      <c r="E2328" s="207">
        <v>6</v>
      </c>
      <c r="F2328" s="208">
        <v>58.923982430149081</v>
      </c>
      <c r="H2328" s="199"/>
      <c r="I2328" s="125"/>
    </row>
    <row r="2329" spans="1:9">
      <c r="A2329" s="216">
        <v>43562</v>
      </c>
      <c r="B2329" s="194">
        <v>23</v>
      </c>
      <c r="C2329" s="205">
        <v>164</v>
      </c>
      <c r="D2329" s="206">
        <v>28.497939927272</v>
      </c>
      <c r="E2329" s="207">
        <v>6</v>
      </c>
      <c r="F2329" s="208">
        <v>59.86217927609728</v>
      </c>
      <c r="H2329" s="199"/>
      <c r="I2329" s="125"/>
    </row>
    <row r="2330" spans="1:9">
      <c r="A2330" s="216">
        <v>43563</v>
      </c>
      <c r="B2330" s="194">
        <v>0</v>
      </c>
      <c r="C2330" s="205">
        <v>179</v>
      </c>
      <c r="D2330" s="206">
        <v>28.671501810401878</v>
      </c>
      <c r="E2330" s="207">
        <v>7</v>
      </c>
      <c r="F2330" s="208">
        <v>0.80016723718971505</v>
      </c>
      <c r="H2330" s="199"/>
      <c r="I2330" s="125"/>
    </row>
    <row r="2331" spans="1:9">
      <c r="A2331" s="216">
        <v>43563</v>
      </c>
      <c r="B2331" s="194">
        <v>1</v>
      </c>
      <c r="C2331" s="205">
        <v>194</v>
      </c>
      <c r="D2331" s="206">
        <v>28.844968440193952</v>
      </c>
      <c r="E2331" s="207">
        <v>7</v>
      </c>
      <c r="F2331" s="208">
        <v>1.7379458889915611</v>
      </c>
      <c r="H2331" s="199"/>
      <c r="I2331" s="125"/>
    </row>
    <row r="2332" spans="1:9">
      <c r="A2332" s="216">
        <v>43563</v>
      </c>
      <c r="B2332" s="194">
        <v>2</v>
      </c>
      <c r="C2332" s="205">
        <v>209</v>
      </c>
      <c r="D2332" s="206">
        <v>29.018349656394093</v>
      </c>
      <c r="E2332" s="207">
        <v>7</v>
      </c>
      <c r="F2332" s="208">
        <v>2.6755148071733359</v>
      </c>
      <c r="H2332" s="199"/>
      <c r="I2332" s="125"/>
    </row>
    <row r="2333" spans="1:9">
      <c r="A2333" s="216">
        <v>43563</v>
      </c>
      <c r="B2333" s="194">
        <v>3</v>
      </c>
      <c r="C2333" s="205">
        <v>224</v>
      </c>
      <c r="D2333" s="206">
        <v>29.191625082955852</v>
      </c>
      <c r="E2333" s="207">
        <v>7</v>
      </c>
      <c r="F2333" s="208">
        <v>3.6128735363024411</v>
      </c>
      <c r="H2333" s="199"/>
      <c r="I2333" s="125"/>
    </row>
    <row r="2334" spans="1:9">
      <c r="A2334" s="216">
        <v>43563</v>
      </c>
      <c r="B2334" s="194">
        <v>4</v>
      </c>
      <c r="C2334" s="205">
        <v>239</v>
      </c>
      <c r="D2334" s="206">
        <v>29.364804500587525</v>
      </c>
      <c r="E2334" s="207">
        <v>7</v>
      </c>
      <c r="F2334" s="208">
        <v>4.5500216525404191</v>
      </c>
      <c r="H2334" s="199"/>
      <c r="I2334" s="125"/>
    </row>
    <row r="2335" spans="1:9">
      <c r="A2335" s="216">
        <v>43563</v>
      </c>
      <c r="B2335" s="194">
        <v>5</v>
      </c>
      <c r="C2335" s="205">
        <v>254</v>
      </c>
      <c r="D2335" s="206">
        <v>29.537897749839885</v>
      </c>
      <c r="E2335" s="207">
        <v>7</v>
      </c>
      <c r="F2335" s="208">
        <v>5.486958721833517</v>
      </c>
      <c r="H2335" s="199"/>
      <c r="I2335" s="125"/>
    </row>
    <row r="2336" spans="1:9">
      <c r="A2336" s="216">
        <v>43563</v>
      </c>
      <c r="B2336" s="194">
        <v>6</v>
      </c>
      <c r="C2336" s="205">
        <v>269</v>
      </c>
      <c r="D2336" s="206">
        <v>29.710884454734696</v>
      </c>
      <c r="E2336" s="207">
        <v>7</v>
      </c>
      <c r="F2336" s="208">
        <v>6.4236843103569186</v>
      </c>
      <c r="H2336" s="199"/>
      <c r="I2336" s="125"/>
    </row>
    <row r="2337" spans="1:9">
      <c r="A2337" s="216">
        <v>43563</v>
      </c>
      <c r="B2337" s="194">
        <v>7</v>
      </c>
      <c r="C2337" s="205">
        <v>284</v>
      </c>
      <c r="D2337" s="206">
        <v>29.883774395721048</v>
      </c>
      <c r="E2337" s="207">
        <v>7</v>
      </c>
      <c r="F2337" s="208">
        <v>7.3</v>
      </c>
      <c r="H2337" s="199"/>
      <c r="I2337" s="125"/>
    </row>
    <row r="2338" spans="1:9">
      <c r="A2338" s="216">
        <v>43563</v>
      </c>
      <c r="B2338" s="194">
        <v>8</v>
      </c>
      <c r="C2338" s="205">
        <v>299</v>
      </c>
      <c r="D2338" s="206">
        <v>30.056577434031624</v>
      </c>
      <c r="E2338" s="207">
        <v>7</v>
      </c>
      <c r="F2338" s="208">
        <v>8.2964993212900673</v>
      </c>
      <c r="H2338" s="199"/>
      <c r="I2338" s="125"/>
    </row>
    <row r="2339" spans="1:9">
      <c r="A2339" s="216">
        <v>43563</v>
      </c>
      <c r="B2339" s="194">
        <v>9</v>
      </c>
      <c r="C2339" s="205">
        <v>314</v>
      </c>
      <c r="D2339" s="206">
        <v>30.229273134227697</v>
      </c>
      <c r="E2339" s="207">
        <v>7</v>
      </c>
      <c r="F2339" s="208">
        <v>9.2325878667658756</v>
      </c>
      <c r="H2339" s="199"/>
      <c r="I2339" s="125"/>
    </row>
    <row r="2340" spans="1:9">
      <c r="A2340" s="216">
        <v>43563</v>
      </c>
      <c r="B2340" s="194">
        <v>10</v>
      </c>
      <c r="C2340" s="205">
        <v>329</v>
      </c>
      <c r="D2340" s="206">
        <v>30.401871376457166</v>
      </c>
      <c r="E2340" s="207">
        <v>7</v>
      </c>
      <c r="F2340" s="208">
        <v>10.168463198354072</v>
      </c>
      <c r="H2340" s="199"/>
      <c r="I2340" s="125"/>
    </row>
    <row r="2341" spans="1:9">
      <c r="A2341" s="216">
        <v>43563</v>
      </c>
      <c r="B2341" s="194">
        <v>11</v>
      </c>
      <c r="C2341" s="205">
        <v>344</v>
      </c>
      <c r="D2341" s="206">
        <v>30.574381922622251</v>
      </c>
      <c r="E2341" s="207">
        <v>7</v>
      </c>
      <c r="F2341" s="208">
        <v>11.104124893977776</v>
      </c>
      <c r="H2341" s="199"/>
      <c r="I2341" s="125"/>
    </row>
    <row r="2342" spans="1:9">
      <c r="A2342" s="216">
        <v>43563</v>
      </c>
      <c r="B2342" s="194">
        <v>12</v>
      </c>
      <c r="C2342" s="205">
        <v>359</v>
      </c>
      <c r="D2342" s="206">
        <v>30.746784377345193</v>
      </c>
      <c r="E2342" s="207">
        <v>7</v>
      </c>
      <c r="F2342" s="208">
        <v>12.039572500162556</v>
      </c>
      <c r="H2342" s="199"/>
      <c r="I2342" s="125"/>
    </row>
    <row r="2343" spans="1:9">
      <c r="A2343" s="216">
        <v>43563</v>
      </c>
      <c r="B2343" s="194">
        <v>13</v>
      </c>
      <c r="C2343" s="205">
        <v>14</v>
      </c>
      <c r="D2343" s="206">
        <v>30.91908858148372</v>
      </c>
      <c r="E2343" s="207">
        <v>7</v>
      </c>
      <c r="F2343" s="208">
        <v>12.974805584842244</v>
      </c>
      <c r="H2343" s="199"/>
      <c r="I2343" s="125"/>
    </row>
    <row r="2344" spans="1:9">
      <c r="A2344" s="216">
        <v>43563</v>
      </c>
      <c r="B2344" s="194">
        <v>14</v>
      </c>
      <c r="C2344" s="205">
        <v>29</v>
      </c>
      <c r="D2344" s="206">
        <v>31.091304375670461</v>
      </c>
      <c r="E2344" s="207">
        <v>7</v>
      </c>
      <c r="F2344" s="208">
        <v>13.909823747347687</v>
      </c>
      <c r="H2344" s="199"/>
      <c r="I2344" s="125"/>
    </row>
    <row r="2345" spans="1:9">
      <c r="A2345" s="216">
        <v>43563</v>
      </c>
      <c r="B2345" s="194">
        <v>15</v>
      </c>
      <c r="C2345" s="205">
        <v>44</v>
      </c>
      <c r="D2345" s="206">
        <v>31.26341132560583</v>
      </c>
      <c r="E2345" s="207">
        <v>7</v>
      </c>
      <c r="F2345" s="208">
        <v>14.844626524627209</v>
      </c>
      <c r="H2345" s="199"/>
      <c r="I2345" s="125"/>
    </row>
    <row r="2346" spans="1:9">
      <c r="A2346" s="216">
        <v>43563</v>
      </c>
      <c r="B2346" s="194">
        <v>16</v>
      </c>
      <c r="C2346" s="205">
        <v>59</v>
      </c>
      <c r="D2346" s="206">
        <v>31.435419272017953</v>
      </c>
      <c r="E2346" s="207">
        <v>7</v>
      </c>
      <c r="F2346" s="208">
        <v>15.779213495686317</v>
      </c>
      <c r="H2346" s="199"/>
      <c r="I2346" s="125"/>
    </row>
    <row r="2347" spans="1:9">
      <c r="A2347" s="216">
        <v>43563</v>
      </c>
      <c r="B2347" s="194">
        <v>17</v>
      </c>
      <c r="C2347" s="205">
        <v>74</v>
      </c>
      <c r="D2347" s="206">
        <v>31.607338055229093</v>
      </c>
      <c r="E2347" s="207">
        <v>7</v>
      </c>
      <c r="F2347" s="208">
        <v>16.713584239750983</v>
      </c>
      <c r="H2347" s="199"/>
      <c r="I2347" s="125"/>
    </row>
    <row r="2348" spans="1:9">
      <c r="A2348" s="216">
        <v>43563</v>
      </c>
      <c r="B2348" s="194">
        <v>18</v>
      </c>
      <c r="C2348" s="205">
        <v>89</v>
      </c>
      <c r="D2348" s="206">
        <v>31.779147241321652</v>
      </c>
      <c r="E2348" s="207">
        <v>7</v>
      </c>
      <c r="F2348" s="208">
        <v>17.647738304949065</v>
      </c>
      <c r="H2348" s="199"/>
      <c r="I2348" s="125"/>
    </row>
    <row r="2349" spans="1:9">
      <c r="A2349" s="216">
        <v>43563</v>
      </c>
      <c r="B2349" s="194">
        <v>19</v>
      </c>
      <c r="C2349" s="205">
        <v>104</v>
      </c>
      <c r="D2349" s="206">
        <v>31.950856690164073</v>
      </c>
      <c r="E2349" s="207">
        <v>7</v>
      </c>
      <c r="F2349" s="208">
        <v>18.581675271053513</v>
      </c>
      <c r="H2349" s="199"/>
      <c r="I2349" s="125"/>
    </row>
    <row r="2350" spans="1:9">
      <c r="A2350" s="216">
        <v>43563</v>
      </c>
      <c r="B2350" s="194">
        <v>20</v>
      </c>
      <c r="C2350" s="205">
        <v>119</v>
      </c>
      <c r="D2350" s="206">
        <v>32.122476184149491</v>
      </c>
      <c r="E2350" s="207">
        <v>7</v>
      </c>
      <c r="F2350" s="208">
        <v>19.515394707562823</v>
      </c>
      <c r="H2350" s="199"/>
      <c r="I2350" s="125"/>
    </row>
    <row r="2351" spans="1:9">
      <c r="A2351" s="216">
        <v>43563</v>
      </c>
      <c r="B2351" s="194">
        <v>21</v>
      </c>
      <c r="C2351" s="205">
        <v>134</v>
      </c>
      <c r="D2351" s="206">
        <v>32.293985347729404</v>
      </c>
      <c r="E2351" s="207">
        <v>7</v>
      </c>
      <c r="F2351" s="208">
        <v>20.448896184262733</v>
      </c>
      <c r="H2351" s="199"/>
      <c r="I2351" s="125"/>
    </row>
    <row r="2352" spans="1:9">
      <c r="A2352" s="216">
        <v>43563</v>
      </c>
      <c r="B2352" s="194">
        <v>22</v>
      </c>
      <c r="C2352" s="205">
        <v>149</v>
      </c>
      <c r="D2352" s="206">
        <v>32.465394020485974</v>
      </c>
      <c r="E2352" s="207">
        <v>7</v>
      </c>
      <c r="F2352" s="208">
        <v>21.382179271166795</v>
      </c>
      <c r="H2352" s="199"/>
      <c r="I2352" s="125"/>
    </row>
    <row r="2353" spans="1:9">
      <c r="A2353" s="216">
        <v>43563</v>
      </c>
      <c r="B2353" s="194">
        <v>23</v>
      </c>
      <c r="C2353" s="205">
        <v>164</v>
      </c>
      <c r="D2353" s="206">
        <v>32.636712004873516</v>
      </c>
      <c r="E2353" s="207">
        <v>7</v>
      </c>
      <c r="F2353" s="208">
        <v>22.315243549032129</v>
      </c>
      <c r="H2353" s="199"/>
      <c r="I2353" s="125"/>
    </row>
    <row r="2354" spans="1:9">
      <c r="A2354" s="216">
        <v>43564</v>
      </c>
      <c r="B2354" s="194">
        <v>0</v>
      </c>
      <c r="C2354" s="205">
        <v>179</v>
      </c>
      <c r="D2354" s="206">
        <v>32.807918885364415</v>
      </c>
      <c r="E2354" s="207">
        <v>7</v>
      </c>
      <c r="F2354" s="208">
        <v>23.24808856752739</v>
      </c>
      <c r="H2354" s="199"/>
      <c r="I2354" s="125"/>
    </row>
    <row r="2355" spans="1:9">
      <c r="A2355" s="216">
        <v>43564</v>
      </c>
      <c r="B2355" s="194">
        <v>1</v>
      </c>
      <c r="C2355" s="205">
        <v>194</v>
      </c>
      <c r="D2355" s="206">
        <v>32.979024522376221</v>
      </c>
      <c r="E2355" s="207">
        <v>7</v>
      </c>
      <c r="F2355" s="208">
        <v>24.18071390789688</v>
      </c>
      <c r="H2355" s="199"/>
      <c r="I2355" s="125"/>
    </row>
    <row r="2356" spans="1:9">
      <c r="A2356" s="216">
        <v>43564</v>
      </c>
      <c r="B2356" s="194">
        <v>2</v>
      </c>
      <c r="C2356" s="205">
        <v>209</v>
      </c>
      <c r="D2356" s="206">
        <v>33.150038697162927</v>
      </c>
      <c r="E2356" s="207">
        <v>7</v>
      </c>
      <c r="F2356" s="208">
        <v>25.113119151603076</v>
      </c>
      <c r="H2356" s="199"/>
      <c r="I2356" s="125"/>
    </row>
    <row r="2357" spans="1:9">
      <c r="A2357" s="216">
        <v>43564</v>
      </c>
      <c r="B2357" s="194">
        <v>3</v>
      </c>
      <c r="C2357" s="205">
        <v>224</v>
      </c>
      <c r="D2357" s="206">
        <v>33.320941034053249</v>
      </c>
      <c r="E2357" s="207">
        <v>7</v>
      </c>
      <c r="F2357" s="208">
        <v>26.045303838707756</v>
      </c>
      <c r="H2357" s="199"/>
      <c r="I2357" s="125"/>
    </row>
    <row r="2358" spans="1:9">
      <c r="A2358" s="216">
        <v>43564</v>
      </c>
      <c r="B2358" s="194">
        <v>4</v>
      </c>
      <c r="C2358" s="205">
        <v>239</v>
      </c>
      <c r="D2358" s="206">
        <v>33.491741373106834</v>
      </c>
      <c r="E2358" s="207">
        <v>7</v>
      </c>
      <c r="F2358" s="208">
        <v>26.977267572117469</v>
      </c>
      <c r="H2358" s="199"/>
      <c r="I2358" s="125"/>
    </row>
    <row r="2359" spans="1:9">
      <c r="A2359" s="216">
        <v>43564</v>
      </c>
      <c r="B2359" s="194">
        <v>5</v>
      </c>
      <c r="C2359" s="205">
        <v>254</v>
      </c>
      <c r="D2359" s="206">
        <v>33.662449495427609</v>
      </c>
      <c r="E2359" s="207">
        <v>7</v>
      </c>
      <c r="F2359" s="208">
        <v>27.909009923606813</v>
      </c>
      <c r="H2359" s="199"/>
      <c r="I2359" s="125"/>
    </row>
    <row r="2360" spans="1:9">
      <c r="A2360" s="216">
        <v>43564</v>
      </c>
      <c r="B2360" s="194">
        <v>6</v>
      </c>
      <c r="C2360" s="205">
        <v>269</v>
      </c>
      <c r="D2360" s="206">
        <v>33.833045044566461</v>
      </c>
      <c r="E2360" s="207">
        <v>7</v>
      </c>
      <c r="F2360" s="208">
        <v>28.840530444438901</v>
      </c>
      <c r="H2360" s="199"/>
      <c r="I2360" s="125"/>
    </row>
    <row r="2361" spans="1:9">
      <c r="A2361" s="216">
        <v>43564</v>
      </c>
      <c r="B2361" s="194">
        <v>7</v>
      </c>
      <c r="C2361" s="205">
        <v>284</v>
      </c>
      <c r="D2361" s="206">
        <v>34.003537801872881</v>
      </c>
      <c r="E2361" s="207">
        <v>7</v>
      </c>
      <c r="F2361" s="208">
        <v>29.7</v>
      </c>
      <c r="H2361" s="199"/>
      <c r="I2361" s="125"/>
    </row>
    <row r="2362" spans="1:9">
      <c r="A2362" s="216">
        <v>43564</v>
      </c>
      <c r="B2362" s="194">
        <v>8</v>
      </c>
      <c r="C2362" s="205">
        <v>299</v>
      </c>
      <c r="D2362" s="206">
        <v>34.173937606274194</v>
      </c>
      <c r="E2362" s="207">
        <v>7</v>
      </c>
      <c r="F2362" s="208">
        <v>30.702904325685765</v>
      </c>
      <c r="H2362" s="199"/>
      <c r="I2362" s="125"/>
    </row>
    <row r="2363" spans="1:9">
      <c r="A2363" s="216">
        <v>43564</v>
      </c>
      <c r="B2363" s="194">
        <v>9</v>
      </c>
      <c r="C2363" s="205">
        <v>314</v>
      </c>
      <c r="D2363" s="206">
        <v>34.344224081996799</v>
      </c>
      <c r="E2363" s="207">
        <v>7</v>
      </c>
      <c r="F2363" s="208">
        <v>31.633756821189305</v>
      </c>
      <c r="H2363" s="199"/>
      <c r="I2363" s="125"/>
    </row>
    <row r="2364" spans="1:9">
      <c r="A2364" s="216">
        <v>43564</v>
      </c>
      <c r="B2364" s="194">
        <v>10</v>
      </c>
      <c r="C2364" s="205">
        <v>329</v>
      </c>
      <c r="D2364" s="206">
        <v>34.514407009578463</v>
      </c>
      <c r="E2364" s="207">
        <v>7</v>
      </c>
      <c r="F2364" s="208">
        <v>32.564385777192385</v>
      </c>
      <c r="H2364" s="199"/>
      <c r="I2364" s="125"/>
    </row>
    <row r="2365" spans="1:9">
      <c r="A2365" s="216">
        <v>43564</v>
      </c>
      <c r="B2365" s="194">
        <v>11</v>
      </c>
      <c r="C2365" s="205">
        <v>344</v>
      </c>
      <c r="D2365" s="206">
        <v>34.684496227810087</v>
      </c>
      <c r="E2365" s="207">
        <v>7</v>
      </c>
      <c r="F2365" s="208">
        <v>33.49479079831012</v>
      </c>
      <c r="H2365" s="199"/>
      <c r="I2365" s="125"/>
    </row>
    <row r="2366" spans="1:9">
      <c r="A2366" s="216">
        <v>43564</v>
      </c>
      <c r="B2366" s="194">
        <v>12</v>
      </c>
      <c r="C2366" s="205">
        <v>359</v>
      </c>
      <c r="D2366" s="206">
        <v>34.854471360338266</v>
      </c>
      <c r="E2366" s="207">
        <v>7</v>
      </c>
      <c r="F2366" s="208">
        <v>34.424971427075675</v>
      </c>
      <c r="H2366" s="199"/>
      <c r="I2366" s="125"/>
    </row>
    <row r="2367" spans="1:9">
      <c r="A2367" s="216">
        <v>43564</v>
      </c>
      <c r="B2367" s="194">
        <v>13</v>
      </c>
      <c r="C2367" s="205">
        <v>14</v>
      </c>
      <c r="D2367" s="206">
        <v>35.024342226053022</v>
      </c>
      <c r="E2367" s="207">
        <v>7</v>
      </c>
      <c r="F2367" s="208">
        <v>35.354927247863785</v>
      </c>
      <c r="H2367" s="199"/>
      <c r="I2367" s="125"/>
    </row>
    <row r="2368" spans="1:9">
      <c r="A2368" s="216">
        <v>43564</v>
      </c>
      <c r="B2368" s="194">
        <v>14</v>
      </c>
      <c r="C2368" s="205">
        <v>29</v>
      </c>
      <c r="D2368" s="206">
        <v>35.194118565584631</v>
      </c>
      <c r="E2368" s="207">
        <v>7</v>
      </c>
      <c r="F2368" s="208">
        <v>36.284657845325228</v>
      </c>
      <c r="H2368" s="199"/>
      <c r="I2368" s="125"/>
    </row>
    <row r="2369" spans="1:9">
      <c r="A2369" s="216">
        <v>43564</v>
      </c>
      <c r="B2369" s="194">
        <v>15</v>
      </c>
      <c r="C2369" s="205">
        <v>44</v>
      </c>
      <c r="D2369" s="206">
        <v>35.363780099887663</v>
      </c>
      <c r="E2369" s="207">
        <v>7</v>
      </c>
      <c r="F2369" s="208">
        <v>37.214162773206212</v>
      </c>
      <c r="H2369" s="199"/>
      <c r="I2369" s="125"/>
    </row>
    <row r="2370" spans="1:9">
      <c r="A2370" s="216">
        <v>43564</v>
      </c>
      <c r="B2370" s="194">
        <v>16</v>
      </c>
      <c r="C2370" s="205">
        <v>59</v>
      </c>
      <c r="D2370" s="206">
        <v>35.533336549674459</v>
      </c>
      <c r="E2370" s="207">
        <v>7</v>
      </c>
      <c r="F2370" s="208">
        <v>38.14344161669684</v>
      </c>
      <c r="H2370" s="199"/>
      <c r="I2370" s="125"/>
    </row>
    <row r="2371" spans="1:9">
      <c r="A2371" s="216">
        <v>43564</v>
      </c>
      <c r="B2371" s="194">
        <v>17</v>
      </c>
      <c r="C2371" s="205">
        <v>74</v>
      </c>
      <c r="D2371" s="206">
        <v>35.70279779222119</v>
      </c>
      <c r="E2371" s="207">
        <v>7</v>
      </c>
      <c r="F2371" s="208">
        <v>39.0724939509035</v>
      </c>
      <c r="H2371" s="199"/>
      <c r="I2371" s="125"/>
    </row>
    <row r="2372" spans="1:9">
      <c r="A2372" s="216">
        <v>43564</v>
      </c>
      <c r="B2372" s="194">
        <v>18</v>
      </c>
      <c r="C2372" s="205">
        <v>89</v>
      </c>
      <c r="D2372" s="206">
        <v>35.872143390397468</v>
      </c>
      <c r="E2372" s="207">
        <v>7</v>
      </c>
      <c r="F2372" s="208">
        <v>40.001319351185543</v>
      </c>
      <c r="H2372" s="199"/>
      <c r="I2372" s="125"/>
    </row>
    <row r="2373" spans="1:9">
      <c r="A2373" s="216">
        <v>43564</v>
      </c>
      <c r="B2373" s="194">
        <v>19</v>
      </c>
      <c r="C2373" s="205">
        <v>104</v>
      </c>
      <c r="D2373" s="206">
        <v>36.041383181844822</v>
      </c>
      <c r="E2373" s="207">
        <v>7</v>
      </c>
      <c r="F2373" s="208">
        <v>40.929917393156799</v>
      </c>
      <c r="H2373" s="199"/>
      <c r="I2373" s="125"/>
    </row>
    <row r="2374" spans="1:9">
      <c r="A2374" s="216">
        <v>43564</v>
      </c>
      <c r="B2374" s="194">
        <v>20</v>
      </c>
      <c r="C2374" s="205">
        <v>119</v>
      </c>
      <c r="D2374" s="206">
        <v>36.210527004750475</v>
      </c>
      <c r="E2374" s="207">
        <v>7</v>
      </c>
      <c r="F2374" s="208">
        <v>41.858287663096263</v>
      </c>
      <c r="H2374" s="199"/>
      <c r="I2374" s="125"/>
    </row>
    <row r="2375" spans="1:9">
      <c r="A2375" s="216">
        <v>43564</v>
      </c>
      <c r="B2375" s="194">
        <v>21</v>
      </c>
      <c r="C2375" s="205">
        <v>134</v>
      </c>
      <c r="D2375" s="206">
        <v>36.379554421046123</v>
      </c>
      <c r="E2375" s="207">
        <v>7</v>
      </c>
      <c r="F2375" s="208">
        <v>42.786429716504024</v>
      </c>
      <c r="H2375" s="199"/>
      <c r="I2375" s="125"/>
    </row>
    <row r="2376" spans="1:9">
      <c r="A2376" s="216">
        <v>43564</v>
      </c>
      <c r="B2376" s="194">
        <v>22</v>
      </c>
      <c r="C2376" s="205">
        <v>149</v>
      </c>
      <c r="D2376" s="206">
        <v>36.548475267363756</v>
      </c>
      <c r="E2376" s="207">
        <v>7</v>
      </c>
      <c r="F2376" s="208">
        <v>43.714343140168168</v>
      </c>
      <c r="H2376" s="199"/>
      <c r="I2376" s="125"/>
    </row>
    <row r="2377" spans="1:9">
      <c r="A2377" s="216">
        <v>43564</v>
      </c>
      <c r="B2377" s="194">
        <v>23</v>
      </c>
      <c r="C2377" s="205">
        <v>164</v>
      </c>
      <c r="D2377" s="206">
        <v>36.717299381239172</v>
      </c>
      <c r="E2377" s="207">
        <v>7</v>
      </c>
      <c r="F2377" s="208">
        <v>44.642027521236116</v>
      </c>
      <c r="H2377" s="199"/>
      <c r="I2377" s="125"/>
    </row>
    <row r="2378" spans="1:9">
      <c r="A2378" s="216">
        <v>43565</v>
      </c>
      <c r="B2378" s="194">
        <v>0</v>
      </c>
      <c r="C2378" s="205">
        <v>179</v>
      </c>
      <c r="D2378" s="206">
        <v>36.886006324014033</v>
      </c>
      <c r="E2378" s="207">
        <v>7</v>
      </c>
      <c r="F2378" s="208">
        <v>45.569482416011695</v>
      </c>
      <c r="H2378" s="199"/>
      <c r="I2378" s="125"/>
    </row>
    <row r="2379" spans="1:9">
      <c r="A2379" s="216">
        <v>43565</v>
      </c>
      <c r="B2379" s="194">
        <v>1</v>
      </c>
      <c r="C2379" s="205">
        <v>194</v>
      </c>
      <c r="D2379" s="206">
        <v>37.054605951389021</v>
      </c>
      <c r="E2379" s="207">
        <v>7</v>
      </c>
      <c r="F2379" s="208">
        <v>46.496707401809076</v>
      </c>
      <c r="H2379" s="199"/>
      <c r="I2379" s="125"/>
    </row>
    <row r="2380" spans="1:9">
      <c r="A2380" s="216">
        <v>43565</v>
      </c>
      <c r="B2380" s="194">
        <v>2</v>
      </c>
      <c r="C2380" s="205">
        <v>209</v>
      </c>
      <c r="D2380" s="206">
        <v>37.223108060293271</v>
      </c>
      <c r="E2380" s="207">
        <v>7</v>
      </c>
      <c r="F2380" s="208">
        <v>47.423702087386857</v>
      </c>
      <c r="H2380" s="199"/>
      <c r="I2380" s="125"/>
    </row>
    <row r="2381" spans="1:9">
      <c r="A2381" s="216">
        <v>43565</v>
      </c>
      <c r="B2381" s="194">
        <v>3</v>
      </c>
      <c r="C2381" s="205">
        <v>224</v>
      </c>
      <c r="D2381" s="206">
        <v>37.391492230717631</v>
      </c>
      <c r="E2381" s="207">
        <v>7</v>
      </c>
      <c r="F2381" s="208">
        <v>48.350466019447502</v>
      </c>
      <c r="H2381" s="199"/>
      <c r="I2381" s="125"/>
    </row>
    <row r="2382" spans="1:9">
      <c r="A2382" s="216">
        <v>43565</v>
      </c>
      <c r="B2382" s="194">
        <v>4</v>
      </c>
      <c r="C2382" s="205">
        <v>239</v>
      </c>
      <c r="D2382" s="206">
        <v>37.559768317701128</v>
      </c>
      <c r="E2382" s="207">
        <v>7</v>
      </c>
      <c r="F2382" s="208">
        <v>49.276998786600771</v>
      </c>
      <c r="H2382" s="199"/>
      <c r="I2382" s="125"/>
    </row>
    <row r="2383" spans="1:9">
      <c r="A2383" s="216">
        <v>43565</v>
      </c>
      <c r="B2383" s="194">
        <v>5</v>
      </c>
      <c r="C2383" s="205">
        <v>254</v>
      </c>
      <c r="D2383" s="206">
        <v>37.727946097784297</v>
      </c>
      <c r="E2383" s="207">
        <v>7</v>
      </c>
      <c r="F2383" s="208">
        <v>50.203299977669701</v>
      </c>
      <c r="H2383" s="199"/>
      <c r="I2383" s="125"/>
    </row>
    <row r="2384" spans="1:9">
      <c r="A2384" s="216">
        <v>43565</v>
      </c>
      <c r="B2384" s="194">
        <v>6</v>
      </c>
      <c r="C2384" s="205">
        <v>269</v>
      </c>
      <c r="D2384" s="206">
        <v>37.896005189313655</v>
      </c>
      <c r="E2384" s="207">
        <v>7</v>
      </c>
      <c r="F2384" s="208">
        <v>51.12936915064472</v>
      </c>
      <c r="H2384" s="199"/>
      <c r="I2384" s="125"/>
    </row>
    <row r="2385" spans="1:9">
      <c r="A2385" s="216">
        <v>43565</v>
      </c>
      <c r="B2385" s="194">
        <v>7</v>
      </c>
      <c r="C2385" s="205">
        <v>284</v>
      </c>
      <c r="D2385" s="206">
        <v>38.063955426960092</v>
      </c>
      <c r="E2385" s="207">
        <v>7</v>
      </c>
      <c r="F2385" s="208">
        <v>52</v>
      </c>
      <c r="H2385" s="199"/>
      <c r="I2385" s="125"/>
    </row>
    <row r="2386" spans="1:9">
      <c r="A2386" s="216">
        <v>43565</v>
      </c>
      <c r="B2386" s="194">
        <v>8</v>
      </c>
      <c r="C2386" s="205">
        <v>299</v>
      </c>
      <c r="D2386" s="206">
        <v>38.231806585436061</v>
      </c>
      <c r="E2386" s="207">
        <v>7</v>
      </c>
      <c r="F2386" s="208">
        <v>52.980809789865404</v>
      </c>
      <c r="H2386" s="199"/>
      <c r="I2386" s="125"/>
    </row>
    <row r="2387" spans="1:9">
      <c r="A2387" s="216">
        <v>43565</v>
      </c>
      <c r="B2387" s="194">
        <v>9</v>
      </c>
      <c r="C2387" s="205">
        <v>314</v>
      </c>
      <c r="D2387" s="206">
        <v>38.399538282965295</v>
      </c>
      <c r="E2387" s="207">
        <v>7</v>
      </c>
      <c r="F2387" s="208">
        <v>53.906180415087292</v>
      </c>
      <c r="H2387" s="199"/>
      <c r="I2387" s="125"/>
    </row>
    <row r="2388" spans="1:9">
      <c r="A2388" s="216">
        <v>43565</v>
      </c>
      <c r="B2388" s="194">
        <v>10</v>
      </c>
      <c r="C2388" s="205">
        <v>329</v>
      </c>
      <c r="D2388" s="206">
        <v>38.567160352731662</v>
      </c>
      <c r="E2388" s="207">
        <v>7</v>
      </c>
      <c r="F2388" s="208">
        <v>54.831317350471608</v>
      </c>
      <c r="H2388" s="199"/>
      <c r="I2388" s="125"/>
    </row>
    <row r="2389" spans="1:9">
      <c r="A2389" s="216">
        <v>43565</v>
      </c>
      <c r="B2389" s="194">
        <v>11</v>
      </c>
      <c r="C2389" s="205">
        <v>344</v>
      </c>
      <c r="D2389" s="206">
        <v>38.734682568881453</v>
      </c>
      <c r="E2389" s="207">
        <v>7</v>
      </c>
      <c r="F2389" s="208">
        <v>55.756220186539252</v>
      </c>
      <c r="H2389" s="199"/>
      <c r="I2389" s="125"/>
    </row>
    <row r="2390" spans="1:9">
      <c r="A2390" s="216">
        <v>43565</v>
      </c>
      <c r="B2390" s="194">
        <v>12</v>
      </c>
      <c r="C2390" s="205">
        <v>359</v>
      </c>
      <c r="D2390" s="206">
        <v>38.90208456754408</v>
      </c>
      <c r="E2390" s="207">
        <v>7</v>
      </c>
      <c r="F2390" s="208">
        <v>56.680888483133941</v>
      </c>
      <c r="H2390" s="199"/>
      <c r="I2390" s="125"/>
    </row>
    <row r="2391" spans="1:9">
      <c r="A2391" s="216">
        <v>43565</v>
      </c>
      <c r="B2391" s="194">
        <v>13</v>
      </c>
      <c r="C2391" s="205">
        <v>14</v>
      </c>
      <c r="D2391" s="206">
        <v>39.069376122224639</v>
      </c>
      <c r="E2391" s="207">
        <v>7</v>
      </c>
      <c r="F2391" s="208">
        <v>57.605321831365671</v>
      </c>
      <c r="H2391" s="199"/>
      <c r="I2391" s="125"/>
    </row>
    <row r="2392" spans="1:9">
      <c r="A2392" s="216">
        <v>43565</v>
      </c>
      <c r="B2392" s="194">
        <v>14</v>
      </c>
      <c r="C2392" s="205">
        <v>29</v>
      </c>
      <c r="D2392" s="206">
        <v>39.236567064268684</v>
      </c>
      <c r="E2392" s="207">
        <v>7</v>
      </c>
      <c r="F2392" s="208">
        <v>58.529519822643948</v>
      </c>
      <c r="H2392" s="199"/>
      <c r="I2392" s="125"/>
    </row>
    <row r="2393" spans="1:9">
      <c r="A2393" s="216">
        <v>43565</v>
      </c>
      <c r="B2393" s="194">
        <v>15</v>
      </c>
      <c r="C2393" s="205">
        <v>44</v>
      </c>
      <c r="D2393" s="206">
        <v>39.403637049430245</v>
      </c>
      <c r="E2393" s="207">
        <v>7</v>
      </c>
      <c r="F2393" s="208">
        <v>59.453482007326542</v>
      </c>
      <c r="H2393" s="199"/>
      <c r="I2393" s="125"/>
    </row>
    <row r="2394" spans="1:9">
      <c r="A2394" s="216">
        <v>43565</v>
      </c>
      <c r="B2394" s="194">
        <v>16</v>
      </c>
      <c r="C2394" s="205">
        <v>59</v>
      </c>
      <c r="D2394" s="206">
        <v>39.5705957708401</v>
      </c>
      <c r="E2394" s="207">
        <v>8</v>
      </c>
      <c r="F2394" s="208">
        <v>0.37720799803089733</v>
      </c>
      <c r="H2394" s="199"/>
      <c r="I2394" s="125"/>
    </row>
    <row r="2395" spans="1:9">
      <c r="A2395" s="216">
        <v>43565</v>
      </c>
      <c r="B2395" s="194">
        <v>17</v>
      </c>
      <c r="C2395" s="205">
        <v>74</v>
      </c>
      <c r="D2395" s="206">
        <v>39.737453078656699</v>
      </c>
      <c r="E2395" s="207">
        <v>8</v>
      </c>
      <c r="F2395" s="208">
        <v>1.3006973767711472</v>
      </c>
      <c r="H2395" s="199"/>
      <c r="I2395" s="125"/>
    </row>
    <row r="2396" spans="1:9">
      <c r="A2396" s="216">
        <v>43565</v>
      </c>
      <c r="B2396" s="194">
        <v>18</v>
      </c>
      <c r="C2396" s="205">
        <v>89</v>
      </c>
      <c r="D2396" s="206">
        <v>39.904188646348757</v>
      </c>
      <c r="E2396" s="207">
        <v>8</v>
      </c>
      <c r="F2396" s="208">
        <v>2.2239497051210932</v>
      </c>
      <c r="H2396" s="199"/>
      <c r="I2396" s="125"/>
    </row>
    <row r="2397" spans="1:9">
      <c r="A2397" s="216">
        <v>43565</v>
      </c>
      <c r="B2397" s="194">
        <v>19</v>
      </c>
      <c r="C2397" s="205">
        <v>104</v>
      </c>
      <c r="D2397" s="206">
        <v>40.070812185222167</v>
      </c>
      <c r="E2397" s="207">
        <v>8</v>
      </c>
      <c r="F2397" s="208">
        <v>3.1469645759348452</v>
      </c>
      <c r="H2397" s="199"/>
      <c r="I2397" s="125"/>
    </row>
    <row r="2398" spans="1:9">
      <c r="A2398" s="216">
        <v>43565</v>
      </c>
      <c r="B2398" s="194">
        <v>20</v>
      </c>
      <c r="C2398" s="205">
        <v>119</v>
      </c>
      <c r="D2398" s="206">
        <v>40.237333525687973</v>
      </c>
      <c r="E2398" s="207">
        <v>8</v>
      </c>
      <c r="F2398" s="208">
        <v>4.0697415823935046</v>
      </c>
      <c r="H2398" s="199"/>
      <c r="I2398" s="125"/>
    </row>
    <row r="2399" spans="1:9">
      <c r="A2399" s="216">
        <v>43565</v>
      </c>
      <c r="B2399" s="194">
        <v>21</v>
      </c>
      <c r="C2399" s="205">
        <v>134</v>
      </c>
      <c r="D2399" s="206">
        <v>40.403732338997997</v>
      </c>
      <c r="E2399" s="207">
        <v>8</v>
      </c>
      <c r="F2399" s="208">
        <v>4.9922802869470218</v>
      </c>
      <c r="H2399" s="199"/>
      <c r="I2399" s="125"/>
    </row>
    <row r="2400" spans="1:9">
      <c r="A2400" s="216">
        <v>43565</v>
      </c>
      <c r="B2400" s="194">
        <v>22</v>
      </c>
      <c r="C2400" s="205">
        <v>149</v>
      </c>
      <c r="D2400" s="206">
        <v>40.570018336195517</v>
      </c>
      <c r="E2400" s="207">
        <v>8</v>
      </c>
      <c r="F2400" s="208">
        <v>5.9145802730702357</v>
      </c>
      <c r="H2400" s="199"/>
      <c r="I2400" s="125"/>
    </row>
    <row r="2401" spans="1:9">
      <c r="A2401" s="216">
        <v>43565</v>
      </c>
      <c r="B2401" s="194">
        <v>23</v>
      </c>
      <c r="C2401" s="205">
        <v>164</v>
      </c>
      <c r="D2401" s="206">
        <v>40.736201384468131</v>
      </c>
      <c r="E2401" s="207">
        <v>8</v>
      </c>
      <c r="F2401" s="208">
        <v>6.8366411554701756</v>
      </c>
      <c r="H2401" s="199"/>
      <c r="I2401" s="125"/>
    </row>
    <row r="2402" spans="1:9">
      <c r="A2402" s="216">
        <v>43566</v>
      </c>
      <c r="B2402" s="194">
        <v>0</v>
      </c>
      <c r="C2402" s="205">
        <v>179</v>
      </c>
      <c r="D2402" s="206">
        <v>40.902261036446816</v>
      </c>
      <c r="E2402" s="207">
        <v>8</v>
      </c>
      <c r="F2402" s="208">
        <v>7.7584624871191465</v>
      </c>
      <c r="H2402" s="199"/>
      <c r="I2402" s="125"/>
    </row>
    <row r="2403" spans="1:9">
      <c r="A2403" s="216">
        <v>43566</v>
      </c>
      <c r="B2403" s="194">
        <v>1</v>
      </c>
      <c r="C2403" s="205">
        <v>194</v>
      </c>
      <c r="D2403" s="206">
        <v>41.068207119312774</v>
      </c>
      <c r="E2403" s="207">
        <v>8</v>
      </c>
      <c r="F2403" s="208">
        <v>8.6800438627515675</v>
      </c>
      <c r="H2403" s="199"/>
      <c r="I2403" s="125"/>
    </row>
    <row r="2404" spans="1:9">
      <c r="A2404" s="216">
        <v>43566</v>
      </c>
      <c r="B2404" s="194">
        <v>2</v>
      </c>
      <c r="C2404" s="205">
        <v>209</v>
      </c>
      <c r="D2404" s="206">
        <v>41.234049459926609</v>
      </c>
      <c r="E2404" s="207">
        <v>8</v>
      </c>
      <c r="F2404" s="208">
        <v>9.6013848772533095</v>
      </c>
      <c r="H2404" s="199"/>
      <c r="I2404" s="125"/>
    </row>
    <row r="2405" spans="1:9">
      <c r="A2405" s="216">
        <v>43566</v>
      </c>
      <c r="B2405" s="194">
        <v>3</v>
      </c>
      <c r="C2405" s="205">
        <v>224</v>
      </c>
      <c r="D2405" s="206">
        <v>41.399767609104856</v>
      </c>
      <c r="E2405" s="207">
        <v>8</v>
      </c>
      <c r="F2405" s="208">
        <v>10.522485094964651</v>
      </c>
      <c r="H2405" s="199"/>
      <c r="I2405" s="125"/>
    </row>
    <row r="2406" spans="1:9">
      <c r="A2406" s="216">
        <v>43566</v>
      </c>
      <c r="B2406" s="194">
        <v>4</v>
      </c>
      <c r="C2406" s="205">
        <v>239</v>
      </c>
      <c r="D2406" s="206">
        <v>41.565371392998713</v>
      </c>
      <c r="E2406" s="207">
        <v>8</v>
      </c>
      <c r="F2406" s="208">
        <v>11.443344111326219</v>
      </c>
      <c r="H2406" s="199"/>
      <c r="I2406" s="125"/>
    </row>
    <row r="2407" spans="1:9">
      <c r="A2407" s="216">
        <v>43566</v>
      </c>
      <c r="B2407" s="194">
        <v>5</v>
      </c>
      <c r="C2407" s="205">
        <v>254</v>
      </c>
      <c r="D2407" s="206">
        <v>41.730870656067509</v>
      </c>
      <c r="E2407" s="207">
        <v>8</v>
      </c>
      <c r="F2407" s="208">
        <v>12.363961522274032</v>
      </c>
      <c r="H2407" s="199"/>
      <c r="I2407" s="125"/>
    </row>
    <row r="2408" spans="1:9">
      <c r="A2408" s="216">
        <v>43566</v>
      </c>
      <c r="B2408" s="194">
        <v>6</v>
      </c>
      <c r="C2408" s="205">
        <v>269</v>
      </c>
      <c r="D2408" s="206">
        <v>41.896244909135021</v>
      </c>
      <c r="E2408" s="207">
        <v>8</v>
      </c>
      <c r="F2408" s="208">
        <v>13.284336882631393</v>
      </c>
      <c r="H2408" s="199"/>
      <c r="I2408" s="125"/>
    </row>
    <row r="2409" spans="1:9">
      <c r="A2409" s="216">
        <v>43566</v>
      </c>
      <c r="B2409" s="194">
        <v>7</v>
      </c>
      <c r="C2409" s="205">
        <v>284</v>
      </c>
      <c r="D2409" s="206">
        <v>42.061504035295911</v>
      </c>
      <c r="E2409" s="207">
        <v>8</v>
      </c>
      <c r="F2409" s="208">
        <v>14.1</v>
      </c>
      <c r="H2409" s="199"/>
      <c r="I2409" s="125"/>
    </row>
    <row r="2410" spans="1:9">
      <c r="A2410" s="216">
        <v>43566</v>
      </c>
      <c r="B2410" s="194">
        <v>8</v>
      </c>
      <c r="C2410" s="205">
        <v>299</v>
      </c>
      <c r="D2410" s="206">
        <v>42.226657740177416</v>
      </c>
      <c r="E2410" s="207">
        <v>8</v>
      </c>
      <c r="F2410" s="208">
        <v>15.124359889135839</v>
      </c>
      <c r="H2410" s="199"/>
      <c r="I2410" s="125"/>
    </row>
    <row r="2411" spans="1:9">
      <c r="A2411" s="216">
        <v>43566</v>
      </c>
      <c r="B2411" s="194">
        <v>9</v>
      </c>
      <c r="C2411" s="205">
        <v>314</v>
      </c>
      <c r="D2411" s="206">
        <v>42.391685689656242</v>
      </c>
      <c r="E2411" s="207">
        <v>8</v>
      </c>
      <c r="F2411" s="208">
        <v>16.044006687840806</v>
      </c>
      <c r="H2411" s="199"/>
      <c r="I2411" s="125"/>
    </row>
    <row r="2412" spans="1:9">
      <c r="A2412" s="216">
        <v>43566</v>
      </c>
      <c r="B2412" s="194">
        <v>10</v>
      </c>
      <c r="C2412" s="205">
        <v>329</v>
      </c>
      <c r="D2412" s="206">
        <v>42.556597706588946</v>
      </c>
      <c r="E2412" s="207">
        <v>8</v>
      </c>
      <c r="F2412" s="208">
        <v>16.963409802827236</v>
      </c>
      <c r="H2412" s="199"/>
      <c r="I2412" s="125"/>
    </row>
    <row r="2413" spans="1:9">
      <c r="A2413" s="216">
        <v>43566</v>
      </c>
      <c r="B2413" s="194">
        <v>11</v>
      </c>
      <c r="C2413" s="205">
        <v>344</v>
      </c>
      <c r="D2413" s="206">
        <v>42.721403495569348</v>
      </c>
      <c r="E2413" s="207">
        <v>8</v>
      </c>
      <c r="F2413" s="208">
        <v>17.882568831693497</v>
      </c>
      <c r="H2413" s="199"/>
      <c r="I2413" s="125"/>
    </row>
    <row r="2414" spans="1:9">
      <c r="A2414" s="216">
        <v>43566</v>
      </c>
      <c r="B2414" s="194">
        <v>12</v>
      </c>
      <c r="C2414" s="205">
        <v>359</v>
      </c>
      <c r="D2414" s="206">
        <v>42.886082720434615</v>
      </c>
      <c r="E2414" s="207">
        <v>8</v>
      </c>
      <c r="F2414" s="208">
        <v>18.801483341528176</v>
      </c>
      <c r="H2414" s="199"/>
      <c r="I2414" s="125"/>
    </row>
    <row r="2415" spans="1:9">
      <c r="A2415" s="216">
        <v>43566</v>
      </c>
      <c r="B2415" s="194">
        <v>13</v>
      </c>
      <c r="C2415" s="205">
        <v>14</v>
      </c>
      <c r="D2415" s="206">
        <v>43.050645202366695</v>
      </c>
      <c r="E2415" s="207">
        <v>8</v>
      </c>
      <c r="F2415" s="208">
        <v>19.720152920223697</v>
      </c>
      <c r="H2415" s="199"/>
      <c r="I2415" s="125"/>
    </row>
    <row r="2416" spans="1:9">
      <c r="A2416" s="216">
        <v>43566</v>
      </c>
      <c r="B2416" s="194">
        <v>14</v>
      </c>
      <c r="C2416" s="205">
        <v>29</v>
      </c>
      <c r="D2416" s="206">
        <v>43.215100643909636</v>
      </c>
      <c r="E2416" s="207">
        <v>8</v>
      </c>
      <c r="F2416" s="208">
        <v>20.63857718687867</v>
      </c>
      <c r="H2416" s="199"/>
      <c r="I2416" s="125"/>
    </row>
    <row r="2417" spans="1:9">
      <c r="A2417" s="216">
        <v>43566</v>
      </c>
      <c r="B2417" s="194">
        <v>15</v>
      </c>
      <c r="C2417" s="205">
        <v>44</v>
      </c>
      <c r="D2417" s="206">
        <v>43.379428708105934</v>
      </c>
      <c r="E2417" s="207">
        <v>8</v>
      </c>
      <c r="F2417" s="208">
        <v>21.556755699099668</v>
      </c>
      <c r="H2417" s="199"/>
      <c r="I2417" s="125"/>
    </row>
    <row r="2418" spans="1:9">
      <c r="A2418" s="216">
        <v>43566</v>
      </c>
      <c r="B2418" s="194">
        <v>16</v>
      </c>
      <c r="C2418" s="205">
        <v>59</v>
      </c>
      <c r="D2418" s="206">
        <v>43.543639194592743</v>
      </c>
      <c r="E2418" s="207">
        <v>8</v>
      </c>
      <c r="F2418" s="208">
        <v>22.474688056048713</v>
      </c>
      <c r="H2418" s="199"/>
      <c r="I2418" s="125"/>
    </row>
    <row r="2419" spans="1:9">
      <c r="A2419" s="216">
        <v>43566</v>
      </c>
      <c r="B2419" s="194">
        <v>17</v>
      </c>
      <c r="C2419" s="205">
        <v>74</v>
      </c>
      <c r="D2419" s="206">
        <v>43.70774186272115</v>
      </c>
      <c r="E2419" s="207">
        <v>8</v>
      </c>
      <c r="F2419" s="208">
        <v>23.392373857005175</v>
      </c>
      <c r="H2419" s="199"/>
      <c r="I2419" s="125"/>
    </row>
    <row r="2420" spans="1:9">
      <c r="A2420" s="216">
        <v>43566</v>
      </c>
      <c r="B2420" s="194">
        <v>18</v>
      </c>
      <c r="C2420" s="205">
        <v>89</v>
      </c>
      <c r="D2420" s="206">
        <v>43.871716374032985</v>
      </c>
      <c r="E2420" s="207">
        <v>8</v>
      </c>
      <c r="F2420" s="208">
        <v>24.309812671012132</v>
      </c>
      <c r="H2420" s="199"/>
      <c r="I2420" s="125"/>
    </row>
    <row r="2421" spans="1:9">
      <c r="A2421" s="216">
        <v>43566</v>
      </c>
      <c r="B2421" s="194">
        <v>19</v>
      </c>
      <c r="C2421" s="205">
        <v>104</v>
      </c>
      <c r="D2421" s="206">
        <v>44.035572408299686</v>
      </c>
      <c r="E2421" s="207">
        <v>8</v>
      </c>
      <c r="F2421" s="208">
        <v>25.227004097924279</v>
      </c>
      <c r="H2421" s="199"/>
      <c r="I2421" s="125"/>
    </row>
    <row r="2422" spans="1:9">
      <c r="A2422" s="216">
        <v>43566</v>
      </c>
      <c r="B2422" s="194">
        <v>20</v>
      </c>
      <c r="C2422" s="205">
        <v>119</v>
      </c>
      <c r="D2422" s="206">
        <v>44.199319802303307</v>
      </c>
      <c r="E2422" s="207">
        <v>8</v>
      </c>
      <c r="F2422" s="208">
        <v>26.143947727850616</v>
      </c>
      <c r="H2422" s="199"/>
      <c r="I2422" s="125"/>
    </row>
    <row r="2423" spans="1:9">
      <c r="A2423" s="216">
        <v>43566</v>
      </c>
      <c r="B2423" s="194">
        <v>21</v>
      </c>
      <c r="C2423" s="205">
        <v>134</v>
      </c>
      <c r="D2423" s="206">
        <v>44.362938215379017</v>
      </c>
      <c r="E2423" s="207">
        <v>8</v>
      </c>
      <c r="F2423" s="208">
        <v>27.060643151084953</v>
      </c>
      <c r="H2423" s="199"/>
      <c r="I2423" s="125"/>
    </row>
    <row r="2424" spans="1:9">
      <c r="A2424" s="216">
        <v>43566</v>
      </c>
      <c r="B2424" s="194">
        <v>22</v>
      </c>
      <c r="C2424" s="205">
        <v>149</v>
      </c>
      <c r="D2424" s="206">
        <v>44.526437345582508</v>
      </c>
      <c r="E2424" s="207">
        <v>8</v>
      </c>
      <c r="F2424" s="208">
        <v>27.977089958220809</v>
      </c>
      <c r="H2424" s="199"/>
      <c r="I2424" s="125"/>
    </row>
    <row r="2425" spans="1:9">
      <c r="A2425" s="216">
        <v>43566</v>
      </c>
      <c r="B2425" s="194">
        <v>23</v>
      </c>
      <c r="C2425" s="205">
        <v>164</v>
      </c>
      <c r="D2425" s="206">
        <v>44.689827007400709</v>
      </c>
      <c r="E2425" s="207">
        <v>8</v>
      </c>
      <c r="F2425" s="208">
        <v>28.893287750439285</v>
      </c>
      <c r="H2425" s="199"/>
      <c r="I2425" s="125"/>
    </row>
    <row r="2426" spans="1:9">
      <c r="A2426" s="216">
        <v>43567</v>
      </c>
      <c r="B2426" s="194">
        <v>0</v>
      </c>
      <c r="C2426" s="205">
        <v>179</v>
      </c>
      <c r="D2426" s="206">
        <v>44.853086859097857</v>
      </c>
      <c r="E2426" s="207">
        <v>8</v>
      </c>
      <c r="F2426" s="208">
        <v>29.809236098496967</v>
      </c>
      <c r="H2426" s="199"/>
      <c r="I2426" s="125"/>
    </row>
    <row r="2427" spans="1:9">
      <c r="A2427" s="216">
        <v>43567</v>
      </c>
      <c r="B2427" s="194">
        <v>1</v>
      </c>
      <c r="C2427" s="205">
        <v>194</v>
      </c>
      <c r="D2427" s="206">
        <v>45.016226596744673</v>
      </c>
      <c r="E2427" s="207">
        <v>8</v>
      </c>
      <c r="F2427" s="208">
        <v>30.724934604090279</v>
      </c>
      <c r="H2427" s="199"/>
      <c r="I2427" s="125"/>
    </row>
    <row r="2428" spans="1:9">
      <c r="A2428" s="216">
        <v>43567</v>
      </c>
      <c r="B2428" s="194">
        <v>2</v>
      </c>
      <c r="C2428" s="205">
        <v>209</v>
      </c>
      <c r="D2428" s="206">
        <v>45.179256032863577</v>
      </c>
      <c r="E2428" s="207">
        <v>8</v>
      </c>
      <c r="F2428" s="208">
        <v>31.64038286937501</v>
      </c>
      <c r="H2428" s="199"/>
      <c r="I2428" s="125"/>
    </row>
    <row r="2429" spans="1:9">
      <c r="A2429" s="216">
        <v>43567</v>
      </c>
      <c r="B2429" s="194">
        <v>3</v>
      </c>
      <c r="C2429" s="205">
        <v>224</v>
      </c>
      <c r="D2429" s="206">
        <v>45.342154824197678</v>
      </c>
      <c r="E2429" s="207">
        <v>8</v>
      </c>
      <c r="F2429" s="208">
        <v>32.555580455712594</v>
      </c>
      <c r="H2429" s="199"/>
      <c r="I2429" s="125"/>
    </row>
    <row r="2430" spans="1:9">
      <c r="A2430" s="216">
        <v>43567</v>
      </c>
      <c r="B2430" s="194">
        <v>4</v>
      </c>
      <c r="C2430" s="205">
        <v>239</v>
      </c>
      <c r="D2430" s="206">
        <v>45.504932664191529</v>
      </c>
      <c r="E2430" s="207">
        <v>8</v>
      </c>
      <c r="F2430" s="208">
        <v>33.470526986216029</v>
      </c>
      <c r="H2430" s="199"/>
      <c r="I2430" s="125"/>
    </row>
    <row r="2431" spans="1:9">
      <c r="A2431" s="216">
        <v>43567</v>
      </c>
      <c r="B2431" s="194">
        <v>5</v>
      </c>
      <c r="C2431" s="205">
        <v>254</v>
      </c>
      <c r="D2431" s="206">
        <v>45.667599403777785</v>
      </c>
      <c r="E2431" s="207">
        <v>8</v>
      </c>
      <c r="F2431" s="208">
        <v>34.385222053618669</v>
      </c>
      <c r="H2431" s="199"/>
      <c r="I2431" s="125"/>
    </row>
    <row r="2432" spans="1:9">
      <c r="A2432" s="216">
        <v>43567</v>
      </c>
      <c r="B2432" s="194">
        <v>6</v>
      </c>
      <c r="C2432" s="205">
        <v>269</v>
      </c>
      <c r="D2432" s="206">
        <v>45.830134579209698</v>
      </c>
      <c r="E2432" s="207">
        <v>8</v>
      </c>
      <c r="F2432" s="208">
        <v>35.299665230497403</v>
      </c>
      <c r="H2432" s="199"/>
      <c r="I2432" s="125"/>
    </row>
    <row r="2433" spans="1:9">
      <c r="A2433" s="216">
        <v>43567</v>
      </c>
      <c r="B2433" s="194">
        <v>7</v>
      </c>
      <c r="C2433" s="205">
        <v>284</v>
      </c>
      <c r="D2433" s="206">
        <v>45.992548019858077</v>
      </c>
      <c r="E2433" s="207">
        <v>8</v>
      </c>
      <c r="F2433" s="208">
        <v>36.200000000000003</v>
      </c>
      <c r="H2433" s="199"/>
      <c r="I2433" s="125"/>
    </row>
    <row r="2434" spans="1:9">
      <c r="A2434" s="216">
        <v>43567</v>
      </c>
      <c r="B2434" s="194">
        <v>8</v>
      </c>
      <c r="C2434" s="205">
        <v>299</v>
      </c>
      <c r="D2434" s="206">
        <v>46.154849495865164</v>
      </c>
      <c r="E2434" s="207">
        <v>8</v>
      </c>
      <c r="F2434" s="208">
        <v>37.127794327097625</v>
      </c>
      <c r="H2434" s="199"/>
      <c r="I2434" s="125"/>
    </row>
    <row r="2435" spans="1:9">
      <c r="A2435" s="216">
        <v>43567</v>
      </c>
      <c r="B2435" s="194">
        <v>9</v>
      </c>
      <c r="C2435" s="205">
        <v>314</v>
      </c>
      <c r="D2435" s="206">
        <v>46.317018561267105</v>
      </c>
      <c r="E2435" s="207">
        <v>8</v>
      </c>
      <c r="F2435" s="208">
        <v>38.041479424170817</v>
      </c>
      <c r="H2435" s="199"/>
      <c r="I2435" s="125"/>
    </row>
    <row r="2436" spans="1:9">
      <c r="A2436" s="216">
        <v>43567</v>
      </c>
      <c r="B2436" s="194">
        <v>10</v>
      </c>
      <c r="C2436" s="205">
        <v>329</v>
      </c>
      <c r="D2436" s="206">
        <v>46.47906502458909</v>
      </c>
      <c r="E2436" s="207">
        <v>8</v>
      </c>
      <c r="F2436" s="208">
        <v>38.954911005771606</v>
      </c>
      <c r="H2436" s="199"/>
      <c r="I2436" s="125"/>
    </row>
    <row r="2437" spans="1:9">
      <c r="A2437" s="216">
        <v>43567</v>
      </c>
      <c r="B2437" s="194">
        <v>11</v>
      </c>
      <c r="C2437" s="205">
        <v>344</v>
      </c>
      <c r="D2437" s="206">
        <v>46.640998692739686</v>
      </c>
      <c r="E2437" s="207">
        <v>8</v>
      </c>
      <c r="F2437" s="208">
        <v>39.868088697058823</v>
      </c>
      <c r="H2437" s="199"/>
      <c r="I2437" s="125"/>
    </row>
    <row r="2438" spans="1:9">
      <c r="A2438" s="216">
        <v>43567</v>
      </c>
      <c r="B2438" s="194">
        <v>12</v>
      </c>
      <c r="C2438" s="205">
        <v>359</v>
      </c>
      <c r="D2438" s="206">
        <v>46.802799097644083</v>
      </c>
      <c r="E2438" s="207">
        <v>8</v>
      </c>
      <c r="F2438" s="208">
        <v>40.781012062240798</v>
      </c>
      <c r="H2438" s="199"/>
      <c r="I2438" s="125"/>
    </row>
    <row r="2439" spans="1:9">
      <c r="A2439" s="216">
        <v>43567</v>
      </c>
      <c r="B2439" s="194">
        <v>13</v>
      </c>
      <c r="C2439" s="205">
        <v>14</v>
      </c>
      <c r="D2439" s="206">
        <v>46.964476085869364</v>
      </c>
      <c r="E2439" s="207">
        <v>8</v>
      </c>
      <c r="F2439" s="208">
        <v>41.693680706546594</v>
      </c>
      <c r="H2439" s="199"/>
      <c r="I2439" s="125"/>
    </row>
    <row r="2440" spans="1:9">
      <c r="A2440" s="216">
        <v>43567</v>
      </c>
      <c r="B2440" s="194">
        <v>14</v>
      </c>
      <c r="C2440" s="205">
        <v>29</v>
      </c>
      <c r="D2440" s="206">
        <v>47.126039343895627</v>
      </c>
      <c r="E2440" s="207">
        <v>8</v>
      </c>
      <c r="F2440" s="208">
        <v>42.606094235690648</v>
      </c>
      <c r="H2440" s="199"/>
      <c r="I2440" s="125"/>
    </row>
    <row r="2441" spans="1:9">
      <c r="A2441" s="216">
        <v>43567</v>
      </c>
      <c r="B2441" s="194">
        <v>15</v>
      </c>
      <c r="C2441" s="205">
        <v>44</v>
      </c>
      <c r="D2441" s="206">
        <v>47.28746852001791</v>
      </c>
      <c r="E2441" s="207">
        <v>8</v>
      </c>
      <c r="F2441" s="208">
        <v>43.518252224872498</v>
      </c>
      <c r="H2441" s="199"/>
      <c r="I2441" s="125"/>
    </row>
    <row r="2442" spans="1:9">
      <c r="A2442" s="216">
        <v>43567</v>
      </c>
      <c r="B2442" s="194">
        <v>16</v>
      </c>
      <c r="C2442" s="205">
        <v>59</v>
      </c>
      <c r="D2442" s="206">
        <v>47.448773419245072</v>
      </c>
      <c r="E2442" s="207">
        <v>8</v>
      </c>
      <c r="F2442" s="208">
        <v>44.430154280369649</v>
      </c>
      <c r="H2442" s="199"/>
      <c r="I2442" s="125"/>
    </row>
    <row r="2443" spans="1:9">
      <c r="A2443" s="216">
        <v>43567</v>
      </c>
      <c r="B2443" s="194">
        <v>17</v>
      </c>
      <c r="C2443" s="205">
        <v>74</v>
      </c>
      <c r="D2443" s="206">
        <v>47.609963726454225</v>
      </c>
      <c r="E2443" s="207">
        <v>8</v>
      </c>
      <c r="F2443" s="208">
        <v>45.341800008543061</v>
      </c>
      <c r="H2443" s="199"/>
      <c r="I2443" s="125"/>
    </row>
    <row r="2444" spans="1:9">
      <c r="A2444" s="216">
        <v>43567</v>
      </c>
      <c r="B2444" s="194">
        <v>18</v>
      </c>
      <c r="C2444" s="205">
        <v>89</v>
      </c>
      <c r="D2444" s="206">
        <v>47.77101908819759</v>
      </c>
      <c r="E2444" s="207">
        <v>8</v>
      </c>
      <c r="F2444" s="208">
        <v>46.253188975564932</v>
      </c>
      <c r="H2444" s="199"/>
      <c r="I2444" s="125"/>
    </row>
    <row r="2445" spans="1:9">
      <c r="A2445" s="216">
        <v>43567</v>
      </c>
      <c r="B2445" s="194">
        <v>19</v>
      </c>
      <c r="C2445" s="205">
        <v>104</v>
      </c>
      <c r="D2445" s="206">
        <v>47.931949306087063</v>
      </c>
      <c r="E2445" s="207">
        <v>8</v>
      </c>
      <c r="F2445" s="208">
        <v>47.164320808753217</v>
      </c>
      <c r="H2445" s="199"/>
      <c r="I2445" s="125"/>
    </row>
    <row r="2446" spans="1:9">
      <c r="A2446" s="216">
        <v>43567</v>
      </c>
      <c r="B2446" s="194">
        <v>20</v>
      </c>
      <c r="C2446" s="205">
        <v>119</v>
      </c>
      <c r="D2446" s="206">
        <v>48.092764064031144</v>
      </c>
      <c r="E2446" s="207">
        <v>8</v>
      </c>
      <c r="F2446" s="208">
        <v>48.075195105328348</v>
      </c>
      <c r="H2446" s="199"/>
      <c r="I2446" s="125"/>
    </row>
    <row r="2447" spans="1:9">
      <c r="A2447" s="216">
        <v>43567</v>
      </c>
      <c r="B2447" s="194">
        <v>21</v>
      </c>
      <c r="C2447" s="205">
        <v>134</v>
      </c>
      <c r="D2447" s="206">
        <v>48.253443025935212</v>
      </c>
      <c r="E2447" s="207">
        <v>8</v>
      </c>
      <c r="F2447" s="208">
        <v>48.985811442339795</v>
      </c>
      <c r="H2447" s="199"/>
      <c r="I2447" s="125"/>
    </row>
    <row r="2448" spans="1:9">
      <c r="A2448" s="216">
        <v>43567</v>
      </c>
      <c r="B2448" s="194">
        <v>22</v>
      </c>
      <c r="C2448" s="205">
        <v>149</v>
      </c>
      <c r="D2448" s="206">
        <v>48.413995952275855</v>
      </c>
      <c r="E2448" s="207">
        <v>8</v>
      </c>
      <c r="F2448" s="208">
        <v>49.896169427809163</v>
      </c>
      <c r="H2448" s="199"/>
      <c r="I2448" s="125"/>
    </row>
    <row r="2449" spans="1:9">
      <c r="A2449" s="216">
        <v>43567</v>
      </c>
      <c r="B2449" s="194">
        <v>23</v>
      </c>
      <c r="C2449" s="205">
        <v>164</v>
      </c>
      <c r="D2449" s="206">
        <v>48.574432544437514</v>
      </c>
      <c r="E2449" s="207">
        <v>8</v>
      </c>
      <c r="F2449" s="208">
        <v>50.80626866989693</v>
      </c>
      <c r="H2449" s="199"/>
      <c r="I2449" s="125"/>
    </row>
    <row r="2450" spans="1:9">
      <c r="A2450" s="216">
        <v>43568</v>
      </c>
      <c r="B2450" s="194">
        <v>0</v>
      </c>
      <c r="C2450" s="205">
        <v>179</v>
      </c>
      <c r="D2450" s="206">
        <v>48.734732483665084</v>
      </c>
      <c r="E2450" s="207">
        <v>8</v>
      </c>
      <c r="F2450" s="208">
        <v>51.716108746601783</v>
      </c>
      <c r="H2450" s="199"/>
      <c r="I2450" s="125"/>
    </row>
    <row r="2451" spans="1:9">
      <c r="A2451" s="216">
        <v>43568</v>
      </c>
      <c r="B2451" s="194">
        <v>1</v>
      </c>
      <c r="C2451" s="205">
        <v>194</v>
      </c>
      <c r="D2451" s="206">
        <v>48.894905450108581</v>
      </c>
      <c r="E2451" s="207">
        <v>8</v>
      </c>
      <c r="F2451" s="208">
        <v>52.625689256535253</v>
      </c>
      <c r="H2451" s="199"/>
      <c r="I2451" s="125"/>
    </row>
    <row r="2452" spans="1:9">
      <c r="A2452" s="216">
        <v>43568</v>
      </c>
      <c r="B2452" s="194">
        <v>2</v>
      </c>
      <c r="C2452" s="205">
        <v>209</v>
      </c>
      <c r="D2452" s="206">
        <v>49.054961241481578</v>
      </c>
      <c r="E2452" s="207">
        <v>8</v>
      </c>
      <c r="F2452" s="208">
        <v>53.535009829140527</v>
      </c>
      <c r="H2452" s="199"/>
      <c r="I2452" s="125"/>
    </row>
    <row r="2453" spans="1:9">
      <c r="A2453" s="216">
        <v>43568</v>
      </c>
      <c r="B2453" s="194">
        <v>3</v>
      </c>
      <c r="C2453" s="205">
        <v>224</v>
      </c>
      <c r="D2453" s="206">
        <v>49.214879497494621</v>
      </c>
      <c r="E2453" s="207">
        <v>8</v>
      </c>
      <c r="F2453" s="208">
        <v>54.444070033139873</v>
      </c>
      <c r="H2453" s="199"/>
      <c r="I2453" s="125"/>
    </row>
    <row r="2454" spans="1:9">
      <c r="A2454" s="216">
        <v>43568</v>
      </c>
      <c r="B2454" s="194">
        <v>4</v>
      </c>
      <c r="C2454" s="205">
        <v>239</v>
      </c>
      <c r="D2454" s="206">
        <v>49.37466989657878</v>
      </c>
      <c r="E2454" s="207">
        <v>8</v>
      </c>
      <c r="F2454" s="208">
        <v>55.352869478201363</v>
      </c>
      <c r="H2454" s="199"/>
      <c r="I2454" s="125"/>
    </row>
    <row r="2455" spans="1:9">
      <c r="A2455" s="216">
        <v>43568</v>
      </c>
      <c r="B2455" s="194">
        <v>5</v>
      </c>
      <c r="C2455" s="205">
        <v>254</v>
      </c>
      <c r="D2455" s="206">
        <v>49.534342233882853</v>
      </c>
      <c r="E2455" s="207">
        <v>8</v>
      </c>
      <c r="F2455" s="208">
        <v>56.261407774216359</v>
      </c>
      <c r="H2455" s="199"/>
      <c r="I2455" s="125"/>
    </row>
    <row r="2456" spans="1:9">
      <c r="A2456" s="216">
        <v>43568</v>
      </c>
      <c r="B2456" s="194">
        <v>6</v>
      </c>
      <c r="C2456" s="205">
        <v>269</v>
      </c>
      <c r="D2456" s="206">
        <v>49.693876146484399</v>
      </c>
      <c r="E2456" s="207">
        <v>8</v>
      </c>
      <c r="F2456" s="208">
        <v>57.169684500988609</v>
      </c>
      <c r="H2456" s="199"/>
      <c r="I2456" s="125"/>
    </row>
    <row r="2457" spans="1:9">
      <c r="A2457" s="216">
        <v>43568</v>
      </c>
      <c r="B2457" s="194">
        <v>7</v>
      </c>
      <c r="C2457" s="205">
        <v>284</v>
      </c>
      <c r="D2457" s="206">
        <v>49.853281311613955</v>
      </c>
      <c r="E2457" s="207">
        <v>8</v>
      </c>
      <c r="F2457" s="208">
        <v>58</v>
      </c>
      <c r="H2457" s="199"/>
      <c r="I2457" s="125"/>
    </row>
    <row r="2458" spans="1:9">
      <c r="A2458" s="216">
        <v>43568</v>
      </c>
      <c r="B2458" s="194">
        <v>8</v>
      </c>
      <c r="C2458" s="205">
        <v>299</v>
      </c>
      <c r="D2458" s="206">
        <v>50.012567522203426</v>
      </c>
      <c r="E2458" s="207">
        <v>8</v>
      </c>
      <c r="F2458" s="208">
        <v>58.985451678945537</v>
      </c>
      <c r="H2458" s="199"/>
      <c r="I2458" s="125"/>
    </row>
    <row r="2459" spans="1:9">
      <c r="A2459" s="216">
        <v>43568</v>
      </c>
      <c r="B2459" s="194">
        <v>9</v>
      </c>
      <c r="C2459" s="205">
        <v>314</v>
      </c>
      <c r="D2459" s="206">
        <v>50.171714413938844</v>
      </c>
      <c r="E2459" s="207">
        <v>8</v>
      </c>
      <c r="F2459" s="208">
        <v>59.892941331689435</v>
      </c>
      <c r="H2459" s="199"/>
      <c r="I2459" s="125"/>
    </row>
    <row r="2460" spans="1:9">
      <c r="A2460" s="216">
        <v>43568</v>
      </c>
      <c r="B2460" s="194">
        <v>10</v>
      </c>
      <c r="C2460" s="205">
        <v>329</v>
      </c>
      <c r="D2460" s="206">
        <v>50.330731681185625</v>
      </c>
      <c r="E2460" s="207">
        <v>9</v>
      </c>
      <c r="F2460" s="208">
        <v>0.80016782843607359</v>
      </c>
      <c r="H2460" s="199"/>
      <c r="I2460" s="125"/>
    </row>
    <row r="2461" spans="1:9">
      <c r="A2461" s="216">
        <v>43568</v>
      </c>
      <c r="B2461" s="194">
        <v>11</v>
      </c>
      <c r="C2461" s="205">
        <v>344</v>
      </c>
      <c r="D2461" s="206">
        <v>50.489629114051695</v>
      </c>
      <c r="E2461" s="207">
        <v>9</v>
      </c>
      <c r="F2461" s="208">
        <v>1.7071307809092673</v>
      </c>
      <c r="H2461" s="199"/>
      <c r="I2461" s="125"/>
    </row>
    <row r="2462" spans="1:9">
      <c r="A2462" s="216">
        <v>43568</v>
      </c>
      <c r="B2462" s="194">
        <v>12</v>
      </c>
      <c r="C2462" s="205">
        <v>359</v>
      </c>
      <c r="D2462" s="206">
        <v>50.648386248486759</v>
      </c>
      <c r="E2462" s="207">
        <v>9</v>
      </c>
      <c r="F2462" s="208">
        <v>2.6138297705350411</v>
      </c>
      <c r="H2462" s="199"/>
      <c r="I2462" s="125"/>
    </row>
    <row r="2463" spans="1:9">
      <c r="A2463" s="216">
        <v>43568</v>
      </c>
      <c r="B2463" s="194">
        <v>13</v>
      </c>
      <c r="C2463" s="205">
        <v>14</v>
      </c>
      <c r="D2463" s="206">
        <v>50.807012874694237</v>
      </c>
      <c r="E2463" s="207">
        <v>9</v>
      </c>
      <c r="F2463" s="208">
        <v>3.5202644095019053</v>
      </c>
      <c r="H2463" s="199"/>
      <c r="I2463" s="125"/>
    </row>
    <row r="2464" spans="1:9">
      <c r="A2464" s="216">
        <v>43568</v>
      </c>
      <c r="B2464" s="194">
        <v>14</v>
      </c>
      <c r="C2464" s="205">
        <v>29</v>
      </c>
      <c r="D2464" s="206">
        <v>50.965518781335959</v>
      </c>
      <c r="E2464" s="207">
        <v>9</v>
      </c>
      <c r="F2464" s="208">
        <v>4.4264343102748427</v>
      </c>
      <c r="H2464" s="199"/>
      <c r="I2464" s="125"/>
    </row>
    <row r="2465" spans="1:9">
      <c r="A2465" s="216">
        <v>43568</v>
      </c>
      <c r="B2465" s="194">
        <v>15</v>
      </c>
      <c r="C2465" s="205">
        <v>44</v>
      </c>
      <c r="D2465" s="206">
        <v>51.1238834832875</v>
      </c>
      <c r="E2465" s="207">
        <v>9</v>
      </c>
      <c r="F2465" s="208">
        <v>5.3323390451452113</v>
      </c>
      <c r="H2465" s="199"/>
      <c r="I2465" s="125"/>
    </row>
    <row r="2466" spans="1:9">
      <c r="A2466" s="216">
        <v>43568</v>
      </c>
      <c r="B2466" s="194">
        <v>16</v>
      </c>
      <c r="C2466" s="205">
        <v>59</v>
      </c>
      <c r="D2466" s="206">
        <v>51.282116766635681</v>
      </c>
      <c r="E2466" s="207">
        <v>9</v>
      </c>
      <c r="F2466" s="208">
        <v>6.237978247381939</v>
      </c>
      <c r="H2466" s="199"/>
      <c r="I2466" s="125"/>
    </row>
    <row r="2467" spans="1:9">
      <c r="A2467" s="216">
        <v>43568</v>
      </c>
      <c r="B2467" s="194">
        <v>17</v>
      </c>
      <c r="C2467" s="205">
        <v>74</v>
      </c>
      <c r="D2467" s="206">
        <v>51.44022841998094</v>
      </c>
      <c r="E2467" s="207">
        <v>9</v>
      </c>
      <c r="F2467" s="208">
        <v>7.1433515200872577</v>
      </c>
      <c r="H2467" s="199"/>
      <c r="I2467" s="125"/>
    </row>
    <row r="2468" spans="1:9">
      <c r="A2468" s="216">
        <v>43568</v>
      </c>
      <c r="B2468" s="194">
        <v>18</v>
      </c>
      <c r="C2468" s="205">
        <v>89</v>
      </c>
      <c r="D2468" s="206">
        <v>51.598197954160696</v>
      </c>
      <c r="E2468" s="207">
        <v>9</v>
      </c>
      <c r="F2468" s="208">
        <v>8.0484584465263609</v>
      </c>
      <c r="H2468" s="199"/>
      <c r="I2468" s="125"/>
    </row>
    <row r="2469" spans="1:9">
      <c r="A2469" s="216">
        <v>43568</v>
      </c>
      <c r="B2469" s="194">
        <v>19</v>
      </c>
      <c r="C2469" s="205">
        <v>104</v>
      </c>
      <c r="D2469" s="206">
        <v>51.756035155640348</v>
      </c>
      <c r="E2469" s="207">
        <v>9</v>
      </c>
      <c r="F2469" s="208">
        <v>8.953298640476568</v>
      </c>
      <c r="H2469" s="199"/>
      <c r="I2469" s="125"/>
    </row>
    <row r="2470" spans="1:9">
      <c r="A2470" s="216">
        <v>43568</v>
      </c>
      <c r="B2470" s="194">
        <v>20</v>
      </c>
      <c r="C2470" s="205">
        <v>119</v>
      </c>
      <c r="D2470" s="206">
        <v>51.913749809241381</v>
      </c>
      <c r="E2470" s="207">
        <v>9</v>
      </c>
      <c r="F2470" s="208">
        <v>9.8578717161602825</v>
      </c>
      <c r="H2470" s="199"/>
      <c r="I2470" s="125"/>
    </row>
    <row r="2471" spans="1:9">
      <c r="A2471" s="216">
        <v>43568</v>
      </c>
      <c r="B2471" s="194">
        <v>21</v>
      </c>
      <c r="C2471" s="205">
        <v>134</v>
      </c>
      <c r="D2471" s="206">
        <v>52.071321424556345</v>
      </c>
      <c r="E2471" s="207">
        <v>9</v>
      </c>
      <c r="F2471" s="208">
        <v>10.76217725754443</v>
      </c>
      <c r="H2471" s="199"/>
      <c r="I2471" s="125"/>
    </row>
    <row r="2472" spans="1:9">
      <c r="A2472" s="216">
        <v>43568</v>
      </c>
      <c r="B2472" s="194">
        <v>22</v>
      </c>
      <c r="C2472" s="205">
        <v>149</v>
      </c>
      <c r="D2472" s="206">
        <v>52.228759824373583</v>
      </c>
      <c r="E2472" s="207">
        <v>9</v>
      </c>
      <c r="F2472" s="208">
        <v>11.666214869231055</v>
      </c>
      <c r="H2472" s="199"/>
      <c r="I2472" s="125"/>
    </row>
    <row r="2473" spans="1:9">
      <c r="A2473" s="216">
        <v>43568</v>
      </c>
      <c r="B2473" s="194">
        <v>23</v>
      </c>
      <c r="C2473" s="205">
        <v>164</v>
      </c>
      <c r="D2473" s="206">
        <v>52.386074714293045</v>
      </c>
      <c r="E2473" s="207">
        <v>9</v>
      </c>
      <c r="F2473" s="208">
        <v>12.569984186307792</v>
      </c>
      <c r="H2473" s="199"/>
      <c r="I2473" s="125"/>
    </row>
    <row r="2474" spans="1:9">
      <c r="A2474" s="216">
        <v>43569</v>
      </c>
      <c r="B2474" s="194">
        <v>0</v>
      </c>
      <c r="C2474" s="205">
        <v>179</v>
      </c>
      <c r="D2474" s="206">
        <v>52.543245640267742</v>
      </c>
      <c r="E2474" s="207">
        <v>9</v>
      </c>
      <c r="F2474" s="208">
        <v>13.473484783586009</v>
      </c>
      <c r="H2474" s="199"/>
      <c r="I2474" s="125"/>
    </row>
    <row r="2475" spans="1:9">
      <c r="A2475" s="216">
        <v>43569</v>
      </c>
      <c r="B2475" s="194">
        <v>1</v>
      </c>
      <c r="C2475" s="205">
        <v>194</v>
      </c>
      <c r="D2475" s="206">
        <v>52.700282404066456</v>
      </c>
      <c r="E2475" s="207">
        <v>9</v>
      </c>
      <c r="F2475" s="208">
        <v>14.376716276505164</v>
      </c>
      <c r="H2475" s="199"/>
      <c r="I2475" s="125"/>
    </row>
    <row r="2476" spans="1:9">
      <c r="A2476" s="216">
        <v>43569</v>
      </c>
      <c r="B2476" s="194">
        <v>2</v>
      </c>
      <c r="C2476" s="205">
        <v>209</v>
      </c>
      <c r="D2476" s="206">
        <v>52.857194707987674</v>
      </c>
      <c r="E2476" s="207">
        <v>9</v>
      </c>
      <c r="F2476" s="208">
        <v>15.279678280778413</v>
      </c>
      <c r="H2476" s="199"/>
      <c r="I2476" s="125"/>
    </row>
    <row r="2477" spans="1:9">
      <c r="A2477" s="216">
        <v>43569</v>
      </c>
      <c r="B2477" s="194">
        <v>3</v>
      </c>
      <c r="C2477" s="205">
        <v>224</v>
      </c>
      <c r="D2477" s="206">
        <v>53.01396217630554</v>
      </c>
      <c r="E2477" s="207">
        <v>9</v>
      </c>
      <c r="F2477" s="208">
        <v>16.182370382136284</v>
      </c>
      <c r="H2477" s="199"/>
      <c r="I2477" s="125"/>
    </row>
    <row r="2478" spans="1:9">
      <c r="A2478" s="216">
        <v>43569</v>
      </c>
      <c r="B2478" s="194">
        <v>4</v>
      </c>
      <c r="C2478" s="205">
        <v>239</v>
      </c>
      <c r="D2478" s="206">
        <v>53.170594529196933</v>
      </c>
      <c r="E2478" s="207">
        <v>9</v>
      </c>
      <c r="F2478" s="208">
        <v>17.084792196831664</v>
      </c>
      <c r="H2478" s="199"/>
      <c r="I2478" s="125"/>
    </row>
    <row r="2479" spans="1:9">
      <c r="A2479" s="216">
        <v>43569</v>
      </c>
      <c r="B2479" s="194">
        <v>5</v>
      </c>
      <c r="C2479" s="205">
        <v>254</v>
      </c>
      <c r="D2479" s="206">
        <v>53.327101486675019</v>
      </c>
      <c r="E2479" s="207">
        <v>9</v>
      </c>
      <c r="F2479" s="208">
        <v>17.986943341331667</v>
      </c>
      <c r="H2479" s="199"/>
      <c r="I2479" s="125"/>
    </row>
    <row r="2480" spans="1:9">
      <c r="A2480" s="216">
        <v>43569</v>
      </c>
      <c r="B2480" s="194">
        <v>6</v>
      </c>
      <c r="C2480" s="205">
        <v>269</v>
      </c>
      <c r="D2480" s="206">
        <v>53.483462691021941</v>
      </c>
      <c r="E2480" s="207">
        <v>9</v>
      </c>
      <c r="F2480" s="208">
        <v>18.888823392173002</v>
      </c>
      <c r="H2480" s="199"/>
      <c r="I2480" s="125"/>
    </row>
    <row r="2481" spans="1:9">
      <c r="A2481" s="216">
        <v>43569</v>
      </c>
      <c r="B2481" s="194">
        <v>7</v>
      </c>
      <c r="C2481" s="205">
        <v>284</v>
      </c>
      <c r="D2481" s="206">
        <v>53.639687801405671</v>
      </c>
      <c r="E2481" s="207">
        <v>9</v>
      </c>
      <c r="F2481" s="208">
        <v>19.7</v>
      </c>
      <c r="H2481" s="199"/>
      <c r="I2481" s="125"/>
    </row>
    <row r="2482" spans="1:9">
      <c r="A2482" s="216">
        <v>43569</v>
      </c>
      <c r="B2482" s="194">
        <v>8</v>
      </c>
      <c r="C2482" s="205">
        <v>299</v>
      </c>
      <c r="D2482" s="206">
        <v>53.795786594632773</v>
      </c>
      <c r="E2482" s="207">
        <v>9</v>
      </c>
      <c r="F2482" s="208">
        <v>20.691768731381011</v>
      </c>
      <c r="H2482" s="199"/>
      <c r="I2482" s="125"/>
    </row>
    <row r="2483" spans="1:9">
      <c r="A2483" s="216">
        <v>43569</v>
      </c>
      <c r="B2483" s="194">
        <v>9</v>
      </c>
      <c r="C2483" s="205">
        <v>314</v>
      </c>
      <c r="D2483" s="206">
        <v>53.951738692016988</v>
      </c>
      <c r="E2483" s="207">
        <v>9</v>
      </c>
      <c r="F2483" s="208">
        <v>21.592833214332856</v>
      </c>
      <c r="H2483" s="199"/>
      <c r="I2483" s="125"/>
    </row>
    <row r="2484" spans="1:9">
      <c r="A2484" s="216">
        <v>43569</v>
      </c>
      <c r="B2484" s="194">
        <v>10</v>
      </c>
      <c r="C2484" s="205">
        <v>329</v>
      </c>
      <c r="D2484" s="206">
        <v>54.107553750277475</v>
      </c>
      <c r="E2484" s="207">
        <v>9</v>
      </c>
      <c r="F2484" s="208">
        <v>22.493625053061983</v>
      </c>
      <c r="H2484" s="199"/>
      <c r="I2484" s="125"/>
    </row>
    <row r="2485" spans="1:9">
      <c r="A2485" s="216">
        <v>43569</v>
      </c>
      <c r="B2485" s="194">
        <v>11</v>
      </c>
      <c r="C2485" s="205">
        <v>344</v>
      </c>
      <c r="D2485" s="206">
        <v>54.263241545115761</v>
      </c>
      <c r="E2485" s="207">
        <v>9</v>
      </c>
      <c r="F2485" s="208">
        <v>23.394143865649148</v>
      </c>
      <c r="H2485" s="199"/>
      <c r="I2485" s="125"/>
    </row>
    <row r="2486" spans="1:9">
      <c r="A2486" s="216">
        <v>43569</v>
      </c>
      <c r="B2486" s="194">
        <v>12</v>
      </c>
      <c r="C2486" s="205">
        <v>359</v>
      </c>
      <c r="D2486" s="206">
        <v>54.418781694612335</v>
      </c>
      <c r="E2486" s="207">
        <v>9</v>
      </c>
      <c r="F2486" s="208">
        <v>24.294389240209107</v>
      </c>
      <c r="H2486" s="199"/>
      <c r="I2486" s="125"/>
    </row>
    <row r="2487" spans="1:9">
      <c r="A2487" s="216">
        <v>43569</v>
      </c>
      <c r="B2487" s="194">
        <v>13</v>
      </c>
      <c r="C2487" s="205">
        <v>14</v>
      </c>
      <c r="D2487" s="206">
        <v>54.574183874108257</v>
      </c>
      <c r="E2487" s="207">
        <v>9</v>
      </c>
      <c r="F2487" s="208">
        <v>25.194360785262262</v>
      </c>
      <c r="H2487" s="199"/>
      <c r="I2487" s="125"/>
    </row>
    <row r="2488" spans="1:9">
      <c r="A2488" s="216">
        <v>43569</v>
      </c>
      <c r="B2488" s="194">
        <v>14</v>
      </c>
      <c r="C2488" s="205">
        <v>29</v>
      </c>
      <c r="D2488" s="206">
        <v>54.729457837852351</v>
      </c>
      <c r="E2488" s="207">
        <v>9</v>
      </c>
      <c r="F2488" s="208">
        <v>26.094058139686069</v>
      </c>
      <c r="H2488" s="199"/>
      <c r="I2488" s="125"/>
    </row>
    <row r="2489" spans="1:9">
      <c r="A2489" s="216">
        <v>43569</v>
      </c>
      <c r="B2489" s="194">
        <v>15</v>
      </c>
      <c r="C2489" s="205">
        <v>44</v>
      </c>
      <c r="D2489" s="206">
        <v>54.884583162261151</v>
      </c>
      <c r="E2489" s="207">
        <v>9</v>
      </c>
      <c r="F2489" s="208">
        <v>26.993480882323979</v>
      </c>
      <c r="H2489" s="199"/>
      <c r="I2489" s="125"/>
    </row>
    <row r="2490" spans="1:9">
      <c r="A2490" s="216">
        <v>43569</v>
      </c>
      <c r="B2490" s="194">
        <v>16</v>
      </c>
      <c r="C2490" s="205">
        <v>59</v>
      </c>
      <c r="D2490" s="206">
        <v>55.039569561038206</v>
      </c>
      <c r="E2490" s="207">
        <v>9</v>
      </c>
      <c r="F2490" s="208">
        <v>27.892628632534873</v>
      </c>
      <c r="H2490" s="199"/>
      <c r="I2490" s="125"/>
    </row>
    <row r="2491" spans="1:9">
      <c r="A2491" s="216">
        <v>43569</v>
      </c>
      <c r="B2491" s="194">
        <v>17</v>
      </c>
      <c r="C2491" s="205">
        <v>74</v>
      </c>
      <c r="D2491" s="206">
        <v>55.194426824813263</v>
      </c>
      <c r="E2491" s="207">
        <v>9</v>
      </c>
      <c r="F2491" s="208">
        <v>28.791501009831642</v>
      </c>
      <c r="H2491" s="199"/>
      <c r="I2491" s="125"/>
    </row>
    <row r="2492" spans="1:9">
      <c r="A2492" s="216">
        <v>43569</v>
      </c>
      <c r="B2492" s="194">
        <v>18</v>
      </c>
      <c r="C2492" s="205">
        <v>89</v>
      </c>
      <c r="D2492" s="206">
        <v>55.349134450893871</v>
      </c>
      <c r="E2492" s="207">
        <v>9</v>
      </c>
      <c r="F2492" s="208">
        <v>29.690097603865837</v>
      </c>
      <c r="H2492" s="199"/>
      <c r="I2492" s="125"/>
    </row>
    <row r="2493" spans="1:9">
      <c r="A2493" s="216">
        <v>43569</v>
      </c>
      <c r="B2493" s="194">
        <v>19</v>
      </c>
      <c r="C2493" s="205">
        <v>104</v>
      </c>
      <c r="D2493" s="206">
        <v>55.503702208866343</v>
      </c>
      <c r="E2493" s="207">
        <v>9</v>
      </c>
      <c r="F2493" s="208">
        <v>30.5884180346807</v>
      </c>
      <c r="H2493" s="199"/>
      <c r="I2493" s="125"/>
    </row>
    <row r="2494" spans="1:9">
      <c r="A2494" s="216">
        <v>43569</v>
      </c>
      <c r="B2494" s="194">
        <v>20</v>
      </c>
      <c r="C2494" s="205">
        <v>119</v>
      </c>
      <c r="D2494" s="206">
        <v>55.658139868726266</v>
      </c>
      <c r="E2494" s="207">
        <v>9</v>
      </c>
      <c r="F2494" s="208">
        <v>31.486461912538815</v>
      </c>
      <c r="H2494" s="199"/>
      <c r="I2494" s="125"/>
    </row>
    <row r="2495" spans="1:9">
      <c r="A2495" s="216">
        <v>43569</v>
      </c>
      <c r="B2495" s="194">
        <v>21</v>
      </c>
      <c r="C2495" s="205">
        <v>134</v>
      </c>
      <c r="D2495" s="206">
        <v>55.812426925472209</v>
      </c>
      <c r="E2495" s="207">
        <v>9</v>
      </c>
      <c r="F2495" s="208">
        <v>32.38422884795142</v>
      </c>
      <c r="H2495" s="199"/>
      <c r="I2495" s="125"/>
    </row>
    <row r="2496" spans="1:9">
      <c r="A2496" s="216">
        <v>43569</v>
      </c>
      <c r="B2496" s="194">
        <v>22</v>
      </c>
      <c r="C2496" s="205">
        <v>149</v>
      </c>
      <c r="D2496" s="206">
        <v>55.96657314786853</v>
      </c>
      <c r="E2496" s="207">
        <v>9</v>
      </c>
      <c r="F2496" s="208">
        <v>33.281718451593783</v>
      </c>
      <c r="H2496" s="199"/>
      <c r="I2496" s="125"/>
    </row>
    <row r="2497" spans="1:9">
      <c r="A2497" s="216">
        <v>43569</v>
      </c>
      <c r="B2497" s="194">
        <v>23</v>
      </c>
      <c r="C2497" s="205">
        <v>164</v>
      </c>
      <c r="D2497" s="206">
        <v>56.120588303649583</v>
      </c>
      <c r="E2497" s="207">
        <v>9</v>
      </c>
      <c r="F2497" s="208">
        <v>34.178930344483724</v>
      </c>
      <c r="H2497" s="199"/>
      <c r="I2497" s="125"/>
    </row>
    <row r="2498" spans="1:9">
      <c r="A2498" s="216">
        <v>43570</v>
      </c>
      <c r="B2498" s="194">
        <v>0</v>
      </c>
      <c r="C2498" s="205">
        <v>179</v>
      </c>
      <c r="D2498" s="206">
        <v>56.274451886285988</v>
      </c>
      <c r="E2498" s="207">
        <v>9</v>
      </c>
      <c r="F2498" s="208">
        <v>35.07586411779787</v>
      </c>
      <c r="H2498" s="199"/>
      <c r="I2498" s="125"/>
    </row>
    <row r="2499" spans="1:9">
      <c r="A2499" s="216">
        <v>43570</v>
      </c>
      <c r="B2499" s="194">
        <v>1</v>
      </c>
      <c r="C2499" s="205">
        <v>194</v>
      </c>
      <c r="D2499" s="206">
        <v>56.428173662434347</v>
      </c>
      <c r="E2499" s="207">
        <v>9</v>
      </c>
      <c r="F2499" s="208">
        <v>35.972519392995821</v>
      </c>
      <c r="H2499" s="199"/>
      <c r="I2499" s="125"/>
    </row>
    <row r="2500" spans="1:9">
      <c r="A2500" s="216">
        <v>43570</v>
      </c>
      <c r="B2500" s="194">
        <v>2</v>
      </c>
      <c r="C2500" s="205">
        <v>209</v>
      </c>
      <c r="D2500" s="206">
        <v>56.581763437584414</v>
      </c>
      <c r="E2500" s="207">
        <v>9</v>
      </c>
      <c r="F2500" s="208">
        <v>36.868895791744372</v>
      </c>
      <c r="H2500" s="199"/>
      <c r="I2500" s="125"/>
    </row>
    <row r="2501" spans="1:9">
      <c r="A2501" s="216">
        <v>43570</v>
      </c>
      <c r="B2501" s="194">
        <v>3</v>
      </c>
      <c r="C2501" s="205">
        <v>224</v>
      </c>
      <c r="D2501" s="206">
        <v>56.73520062541229</v>
      </c>
      <c r="E2501" s="207">
        <v>9</v>
      </c>
      <c r="F2501" s="208">
        <v>37.764992895980392</v>
      </c>
      <c r="H2501" s="199"/>
      <c r="I2501" s="125"/>
    </row>
    <row r="2502" spans="1:9">
      <c r="A2502" s="216">
        <v>43570</v>
      </c>
      <c r="B2502" s="194">
        <v>4</v>
      </c>
      <c r="C2502" s="205">
        <v>239</v>
      </c>
      <c r="D2502" s="206">
        <v>56.888495049142875</v>
      </c>
      <c r="E2502" s="207">
        <v>9</v>
      </c>
      <c r="F2502" s="208">
        <v>38.660810347866388</v>
      </c>
      <c r="H2502" s="199"/>
      <c r="I2502" s="125"/>
    </row>
    <row r="2503" spans="1:9">
      <c r="A2503" s="216">
        <v>43570</v>
      </c>
      <c r="B2503" s="194">
        <v>5</v>
      </c>
      <c r="C2503" s="205">
        <v>254</v>
      </c>
      <c r="D2503" s="206">
        <v>57.04165641578129</v>
      </c>
      <c r="E2503" s="207">
        <v>9</v>
      </c>
      <c r="F2503" s="208">
        <v>39.556347759798811</v>
      </c>
      <c r="H2503" s="199"/>
      <c r="I2503" s="125"/>
    </row>
    <row r="2504" spans="1:9">
      <c r="A2504" s="216">
        <v>43570</v>
      </c>
      <c r="B2504" s="194">
        <v>6</v>
      </c>
      <c r="C2504" s="205">
        <v>269</v>
      </c>
      <c r="D2504" s="206">
        <v>57.194664273620219</v>
      </c>
      <c r="E2504" s="207">
        <v>9</v>
      </c>
      <c r="F2504" s="208">
        <v>40.451604724355938</v>
      </c>
      <c r="H2504" s="199"/>
      <c r="I2504" s="125"/>
    </row>
    <row r="2505" spans="1:9">
      <c r="A2505" s="216">
        <v>43570</v>
      </c>
      <c r="B2505" s="194">
        <v>7</v>
      </c>
      <c r="C2505" s="205">
        <v>284</v>
      </c>
      <c r="D2505" s="206">
        <v>57.347528386321756</v>
      </c>
      <c r="E2505" s="207">
        <v>9</v>
      </c>
      <c r="F2505" s="208">
        <v>41.3</v>
      </c>
      <c r="H2505" s="199"/>
      <c r="I2505" s="125"/>
    </row>
    <row r="2506" spans="1:9">
      <c r="A2506" s="216">
        <v>43570</v>
      </c>
      <c r="B2506" s="194">
        <v>8</v>
      </c>
      <c r="C2506" s="205">
        <v>299</v>
      </c>
      <c r="D2506" s="206">
        <v>57.500258458312601</v>
      </c>
      <c r="E2506" s="207">
        <v>9</v>
      </c>
      <c r="F2506" s="208">
        <v>42.241275802920946</v>
      </c>
      <c r="H2506" s="199"/>
      <c r="I2506" s="125"/>
    </row>
    <row r="2507" spans="1:9">
      <c r="A2507" s="216">
        <v>43570</v>
      </c>
      <c r="B2507" s="194">
        <v>9</v>
      </c>
      <c r="C2507" s="205">
        <v>314</v>
      </c>
      <c r="D2507" s="206">
        <v>57.652834037339744</v>
      </c>
      <c r="E2507" s="207">
        <v>9</v>
      </c>
      <c r="F2507" s="208">
        <v>43.135689133328334</v>
      </c>
      <c r="H2507" s="199"/>
      <c r="I2507" s="125"/>
    </row>
    <row r="2508" spans="1:9">
      <c r="A2508" s="216">
        <v>43570</v>
      </c>
      <c r="B2508" s="194">
        <v>10</v>
      </c>
      <c r="C2508" s="205">
        <v>329</v>
      </c>
      <c r="D2508" s="206">
        <v>57.805264885414545</v>
      </c>
      <c r="E2508" s="207">
        <v>9</v>
      </c>
      <c r="F2508" s="208">
        <v>44.029820469123315</v>
      </c>
      <c r="H2508" s="199"/>
      <c r="I2508" s="125"/>
    </row>
    <row r="2509" spans="1:9">
      <c r="A2509" s="216">
        <v>43570</v>
      </c>
      <c r="B2509" s="194">
        <v>11</v>
      </c>
      <c r="C2509" s="205">
        <v>344</v>
      </c>
      <c r="D2509" s="206">
        <v>57.957560705514197</v>
      </c>
      <c r="E2509" s="207">
        <v>9</v>
      </c>
      <c r="F2509" s="208">
        <v>44.923669453975137</v>
      </c>
      <c r="H2509" s="199"/>
      <c r="I2509" s="125"/>
    </row>
    <row r="2510" spans="1:9">
      <c r="A2510" s="216">
        <v>43570</v>
      </c>
      <c r="B2510" s="194">
        <v>12</v>
      </c>
      <c r="C2510" s="205">
        <v>359</v>
      </c>
      <c r="D2510" s="206">
        <v>58.109701062674048</v>
      </c>
      <c r="E2510" s="207">
        <v>9</v>
      </c>
      <c r="F2510" s="208">
        <v>45.817235671927143</v>
      </c>
      <c r="H2510" s="199"/>
      <c r="I2510" s="125"/>
    </row>
    <row r="2511" spans="1:9">
      <c r="A2511" s="216">
        <v>43570</v>
      </c>
      <c r="B2511" s="194">
        <v>13</v>
      </c>
      <c r="C2511" s="205">
        <v>14</v>
      </c>
      <c r="D2511" s="206">
        <v>58.261695659670067</v>
      </c>
      <c r="E2511" s="207">
        <v>9</v>
      </c>
      <c r="F2511" s="208">
        <v>46.710518747123082</v>
      </c>
      <c r="H2511" s="199"/>
      <c r="I2511" s="125"/>
    </row>
    <row r="2512" spans="1:9">
      <c r="A2512" s="216">
        <v>43570</v>
      </c>
      <c r="B2512" s="194">
        <v>14</v>
      </c>
      <c r="C2512" s="205">
        <v>29</v>
      </c>
      <c r="D2512" s="206">
        <v>58.413554237129119</v>
      </c>
      <c r="E2512" s="207">
        <v>9</v>
      </c>
      <c r="F2512" s="208">
        <v>47.603518303938834</v>
      </c>
      <c r="H2512" s="199"/>
      <c r="I2512" s="125"/>
    </row>
    <row r="2513" spans="1:9">
      <c r="A2513" s="216">
        <v>43570</v>
      </c>
      <c r="B2513" s="194">
        <v>15</v>
      </c>
      <c r="C2513" s="205">
        <v>44</v>
      </c>
      <c r="D2513" s="206">
        <v>58.565256417681439</v>
      </c>
      <c r="E2513" s="207">
        <v>9</v>
      </c>
      <c r="F2513" s="208">
        <v>48.496233937005648</v>
      </c>
      <c r="H2513" s="199"/>
      <c r="I2513" s="125"/>
    </row>
    <row r="2514" spans="1:9">
      <c r="A2514" s="216">
        <v>43570</v>
      </c>
      <c r="B2514" s="194">
        <v>16</v>
      </c>
      <c r="C2514" s="205">
        <v>59</v>
      </c>
      <c r="D2514" s="206">
        <v>58.716811804509916</v>
      </c>
      <c r="E2514" s="207">
        <v>9</v>
      </c>
      <c r="F2514" s="208">
        <v>49.388665271187442</v>
      </c>
      <c r="H2514" s="199"/>
      <c r="I2514" s="125"/>
    </row>
    <row r="2515" spans="1:9">
      <c r="A2515" s="216">
        <v>43570</v>
      </c>
      <c r="B2515" s="194">
        <v>17</v>
      </c>
      <c r="C2515" s="205">
        <v>74</v>
      </c>
      <c r="D2515" s="206">
        <v>58.868230194881335</v>
      </c>
      <c r="E2515" s="207">
        <v>9</v>
      </c>
      <c r="F2515" s="208">
        <v>50.280811931438301</v>
      </c>
      <c r="H2515" s="199"/>
      <c r="I2515" s="125"/>
    </row>
    <row r="2516" spans="1:9">
      <c r="A2516" s="216">
        <v>43570</v>
      </c>
      <c r="B2516" s="194">
        <v>18</v>
      </c>
      <c r="C2516" s="205">
        <v>89</v>
      </c>
      <c r="D2516" s="206">
        <v>59.01949113353794</v>
      </c>
      <c r="E2516" s="207">
        <v>9</v>
      </c>
      <c r="F2516" s="208">
        <v>51.172673503123285</v>
      </c>
      <c r="H2516" s="199"/>
      <c r="I2516" s="125"/>
    </row>
    <row r="2517" spans="1:9">
      <c r="A2517" s="216">
        <v>43570</v>
      </c>
      <c r="B2517" s="194">
        <v>19</v>
      </c>
      <c r="C2517" s="205">
        <v>104</v>
      </c>
      <c r="D2517" s="206">
        <v>59.170604318583173</v>
      </c>
      <c r="E2517" s="207">
        <v>9</v>
      </c>
      <c r="F2517" s="208">
        <v>52.064249631595736</v>
      </c>
      <c r="H2517" s="199"/>
      <c r="I2517" s="125"/>
    </row>
    <row r="2518" spans="1:9">
      <c r="A2518" s="216">
        <v>43570</v>
      </c>
      <c r="B2518" s="194">
        <v>20</v>
      </c>
      <c r="C2518" s="205">
        <v>119</v>
      </c>
      <c r="D2518" s="206">
        <v>59.32157950851888</v>
      </c>
      <c r="E2518" s="207">
        <v>9</v>
      </c>
      <c r="F2518" s="208">
        <v>52.955539932484186</v>
      </c>
      <c r="H2518" s="199"/>
      <c r="I2518" s="125"/>
    </row>
    <row r="2519" spans="1:9">
      <c r="A2519" s="216">
        <v>43570</v>
      </c>
      <c r="B2519" s="194">
        <v>21</v>
      </c>
      <c r="C2519" s="205">
        <v>134</v>
      </c>
      <c r="D2519" s="206">
        <v>59.472396244877928</v>
      </c>
      <c r="E2519" s="207">
        <v>9</v>
      </c>
      <c r="F2519" s="208">
        <v>53.846544001794356</v>
      </c>
      <c r="H2519" s="199"/>
      <c r="I2519" s="125"/>
    </row>
    <row r="2520" spans="1:9">
      <c r="A2520" s="216">
        <v>43570</v>
      </c>
      <c r="B2520" s="194">
        <v>22</v>
      </c>
      <c r="C2520" s="205">
        <v>149</v>
      </c>
      <c r="D2520" s="206">
        <v>59.623064226810811</v>
      </c>
      <c r="E2520" s="207">
        <v>9</v>
      </c>
      <c r="F2520" s="208">
        <v>54.737261465540072</v>
      </c>
      <c r="H2520" s="199"/>
      <c r="I2520" s="125"/>
    </row>
    <row r="2521" spans="1:9">
      <c r="A2521" s="216">
        <v>43570</v>
      </c>
      <c r="B2521" s="194">
        <v>23</v>
      </c>
      <c r="C2521" s="205">
        <v>164</v>
      </c>
      <c r="D2521" s="206">
        <v>59.773593230179358</v>
      </c>
      <c r="E2521" s="207">
        <v>9</v>
      </c>
      <c r="F2521" s="208">
        <v>55.627691949909845</v>
      </c>
      <c r="H2521" s="199"/>
      <c r="I2521" s="125"/>
    </row>
    <row r="2522" spans="1:9">
      <c r="A2522" s="216">
        <v>43571</v>
      </c>
      <c r="B2522" s="194">
        <v>0</v>
      </c>
      <c r="C2522" s="205">
        <v>179</v>
      </c>
      <c r="D2522" s="206">
        <v>59.923962736329486</v>
      </c>
      <c r="E2522" s="207">
        <v>9</v>
      </c>
      <c r="F2522" s="208">
        <v>56.51783505153503</v>
      </c>
      <c r="H2522" s="199"/>
      <c r="I2522" s="125"/>
    </row>
    <row r="2523" spans="1:9">
      <c r="A2523" s="216">
        <v>43571</v>
      </c>
      <c r="B2523" s="194">
        <v>1</v>
      </c>
      <c r="C2523" s="205">
        <v>195</v>
      </c>
      <c r="D2523" s="206">
        <v>7.4182502521580318E-2</v>
      </c>
      <c r="E2523" s="207">
        <v>9</v>
      </c>
      <c r="F2523" s="208">
        <v>57.407690387012025</v>
      </c>
      <c r="H2523" s="199"/>
      <c r="I2523" s="125"/>
    </row>
    <row r="2524" spans="1:9">
      <c r="A2524" s="216">
        <v>43571</v>
      </c>
      <c r="B2524" s="194">
        <v>2</v>
      </c>
      <c r="C2524" s="205">
        <v>210</v>
      </c>
      <c r="D2524" s="206">
        <v>0.22426228355016065</v>
      </c>
      <c r="E2524" s="207">
        <v>9</v>
      </c>
      <c r="F2524" s="208">
        <v>58.297257603110744</v>
      </c>
      <c r="H2524" s="199"/>
      <c r="I2524" s="125"/>
    </row>
    <row r="2525" spans="1:9">
      <c r="A2525" s="216">
        <v>43571</v>
      </c>
      <c r="B2525" s="194">
        <v>3</v>
      </c>
      <c r="C2525" s="205">
        <v>225</v>
      </c>
      <c r="D2525" s="206">
        <v>0.37418156068270036</v>
      </c>
      <c r="E2525" s="207">
        <v>9</v>
      </c>
      <c r="F2525" s="208">
        <v>59.186536287009623</v>
      </c>
      <c r="H2525" s="199"/>
      <c r="I2525" s="125"/>
    </row>
    <row r="2526" spans="1:9">
      <c r="A2526" s="216">
        <v>43571</v>
      </c>
      <c r="B2526" s="194">
        <v>4</v>
      </c>
      <c r="C2526" s="205">
        <v>240</v>
      </c>
      <c r="D2526" s="206">
        <v>0.52395012812667119</v>
      </c>
      <c r="E2526" s="207">
        <v>10</v>
      </c>
      <c r="F2526" s="208">
        <v>7.5526065919717666E-2</v>
      </c>
      <c r="H2526" s="199"/>
      <c r="I2526" s="125"/>
    </row>
    <row r="2527" spans="1:9">
      <c r="A2527" s="216">
        <v>43571</v>
      </c>
      <c r="B2527" s="194">
        <v>5</v>
      </c>
      <c r="C2527" s="205">
        <v>255</v>
      </c>
      <c r="D2527" s="206">
        <v>0.67357766185068613</v>
      </c>
      <c r="E2527" s="207">
        <v>10</v>
      </c>
      <c r="F2527" s="208">
        <v>0.96422656725138722</v>
      </c>
      <c r="H2527" s="199"/>
      <c r="I2527" s="125"/>
    </row>
    <row r="2528" spans="1:9">
      <c r="A2528" s="216">
        <v>43571</v>
      </c>
      <c r="B2528" s="194">
        <v>6</v>
      </c>
      <c r="C2528" s="205">
        <v>270</v>
      </c>
      <c r="D2528" s="206">
        <v>0.82304368119139326</v>
      </c>
      <c r="E2528" s="207">
        <v>10</v>
      </c>
      <c r="F2528" s="208">
        <v>1.8526373887138448</v>
      </c>
      <c r="H2528" s="199"/>
      <c r="I2528" s="125"/>
    </row>
    <row r="2529" spans="1:9">
      <c r="A2529" s="216">
        <v>43571</v>
      </c>
      <c r="B2529" s="194">
        <v>7</v>
      </c>
      <c r="C2529" s="205">
        <v>285</v>
      </c>
      <c r="D2529" s="206">
        <v>0.97235794059542968</v>
      </c>
      <c r="E2529" s="207">
        <v>10</v>
      </c>
      <c r="F2529" s="208">
        <v>2.7</v>
      </c>
      <c r="H2529" s="199"/>
      <c r="I2529" s="125"/>
    </row>
    <row r="2530" spans="1:9">
      <c r="A2530" s="216">
        <v>43571</v>
      </c>
      <c r="B2530" s="194">
        <v>8</v>
      </c>
      <c r="C2530" s="205">
        <v>300</v>
      </c>
      <c r="D2530" s="206">
        <v>1.1215301933088995</v>
      </c>
      <c r="E2530" s="207">
        <v>10</v>
      </c>
      <c r="F2530" s="208">
        <v>3.6285884933696622</v>
      </c>
      <c r="H2530" s="199"/>
      <c r="I2530" s="125"/>
    </row>
    <row r="2531" spans="1:9">
      <c r="A2531" s="216">
        <v>43571</v>
      </c>
      <c r="B2531" s="194">
        <v>9</v>
      </c>
      <c r="C2531" s="205">
        <v>315</v>
      </c>
      <c r="D2531" s="206">
        <v>1.2705399186279465</v>
      </c>
      <c r="E2531" s="207">
        <v>10</v>
      </c>
      <c r="F2531" s="208">
        <v>4.5161280127276271</v>
      </c>
      <c r="H2531" s="199"/>
      <c r="I2531" s="125"/>
    </row>
    <row r="2532" spans="1:9">
      <c r="A2532" s="216">
        <v>43571</v>
      </c>
      <c r="B2532" s="194">
        <v>10</v>
      </c>
      <c r="C2532" s="205">
        <v>330</v>
      </c>
      <c r="D2532" s="206">
        <v>1.4193968896415754</v>
      </c>
      <c r="E2532" s="207">
        <v>10</v>
      </c>
      <c r="F2532" s="208">
        <v>5.4033763345545438</v>
      </c>
      <c r="H2532" s="199"/>
      <c r="I2532" s="125"/>
    </row>
    <row r="2533" spans="1:9">
      <c r="A2533" s="216">
        <v>43571</v>
      </c>
      <c r="B2533" s="194">
        <v>11</v>
      </c>
      <c r="C2533" s="205">
        <v>345</v>
      </c>
      <c r="D2533" s="206">
        <v>1.5681108002718247</v>
      </c>
      <c r="E2533" s="207">
        <v>10</v>
      </c>
      <c r="F2533" s="208">
        <v>6.2903330873040986</v>
      </c>
      <c r="H2533" s="199"/>
      <c r="I2533" s="125"/>
    </row>
    <row r="2534" spans="1:9">
      <c r="A2534" s="216">
        <v>43571</v>
      </c>
      <c r="B2534" s="194">
        <v>12</v>
      </c>
      <c r="C2534" s="205">
        <v>0</v>
      </c>
      <c r="D2534" s="206">
        <v>1.7166611876245952</v>
      </c>
      <c r="E2534" s="207">
        <v>10</v>
      </c>
      <c r="F2534" s="208">
        <v>7.1769978698382886</v>
      </c>
      <c r="H2534" s="199"/>
      <c r="I2534" s="125"/>
    </row>
    <row r="2535" spans="1:9">
      <c r="A2535" s="216">
        <v>43571</v>
      </c>
      <c r="B2535" s="194">
        <v>13</v>
      </c>
      <c r="C2535" s="205">
        <v>15</v>
      </c>
      <c r="D2535" s="206">
        <v>1.865057804608341</v>
      </c>
      <c r="E2535" s="207">
        <v>10</v>
      </c>
      <c r="F2535" s="208">
        <v>8.0633703110028065</v>
      </c>
      <c r="H2535" s="199"/>
      <c r="I2535" s="125"/>
    </row>
    <row r="2536" spans="1:9">
      <c r="A2536" s="216">
        <v>43571</v>
      </c>
      <c r="B2536" s="194">
        <v>14</v>
      </c>
      <c r="C2536" s="205">
        <v>30</v>
      </c>
      <c r="D2536" s="206">
        <v>2.0133103443640721</v>
      </c>
      <c r="E2536" s="207">
        <v>10</v>
      </c>
      <c r="F2536" s="208">
        <v>8.9494500397828602</v>
      </c>
      <c r="H2536" s="199"/>
      <c r="I2536" s="125"/>
    </row>
    <row r="2537" spans="1:9">
      <c r="A2537" s="216">
        <v>43571</v>
      </c>
      <c r="B2537" s="194">
        <v>15</v>
      </c>
      <c r="C2537" s="205">
        <v>45</v>
      </c>
      <c r="D2537" s="206">
        <v>2.1613983434963302</v>
      </c>
      <c r="E2537" s="207">
        <v>10</v>
      </c>
      <c r="F2537" s="208">
        <v>9.8352366456511575</v>
      </c>
      <c r="H2537" s="199"/>
      <c r="I2537" s="125"/>
    </row>
    <row r="2538" spans="1:9">
      <c r="A2538" s="216">
        <v>43571</v>
      </c>
      <c r="B2538" s="194">
        <v>16</v>
      </c>
      <c r="C2538" s="205">
        <v>60</v>
      </c>
      <c r="D2538" s="206">
        <v>2.3093315532560155</v>
      </c>
      <c r="E2538" s="207">
        <v>10</v>
      </c>
      <c r="F2538" s="208">
        <v>10.720729777771218</v>
      </c>
      <c r="H2538" s="199"/>
      <c r="I2538" s="125"/>
    </row>
    <row r="2539" spans="1:9">
      <c r="A2539" s="216">
        <v>43571</v>
      </c>
      <c r="B2539" s="194">
        <v>17</v>
      </c>
      <c r="C2539" s="205">
        <v>75</v>
      </c>
      <c r="D2539" s="206">
        <v>2.4571196673673512</v>
      </c>
      <c r="E2539" s="207">
        <v>10</v>
      </c>
      <c r="F2539" s="208">
        <v>11.605929055679276</v>
      </c>
      <c r="H2539" s="199"/>
      <c r="I2539" s="125"/>
    </row>
    <row r="2540" spans="1:9">
      <c r="A2540" s="216">
        <v>43571</v>
      </c>
      <c r="B2540" s="194">
        <v>18</v>
      </c>
      <c r="C2540" s="205">
        <v>90</v>
      </c>
      <c r="D2540" s="206">
        <v>2.6047422604460735</v>
      </c>
      <c r="E2540" s="207">
        <v>10</v>
      </c>
      <c r="F2540" s="208">
        <v>12.490834079351529</v>
      </c>
      <c r="H2540" s="199"/>
      <c r="I2540" s="125"/>
    </row>
    <row r="2541" spans="1:9">
      <c r="A2541" s="216">
        <v>43571</v>
      </c>
      <c r="B2541" s="194">
        <v>19</v>
      </c>
      <c r="C2541" s="205">
        <v>105</v>
      </c>
      <c r="D2541" s="206">
        <v>2.7522089861827226</v>
      </c>
      <c r="E2541" s="207">
        <v>10</v>
      </c>
      <c r="F2541" s="208">
        <v>13.375444478580327</v>
      </c>
      <c r="H2541" s="199"/>
      <c r="I2541" s="125"/>
    </row>
    <row r="2542" spans="1:9">
      <c r="A2542" s="216">
        <v>43571</v>
      </c>
      <c r="B2542" s="194">
        <v>20</v>
      </c>
      <c r="C2542" s="205">
        <v>120</v>
      </c>
      <c r="D2542" s="206">
        <v>2.8995296149412297</v>
      </c>
      <c r="E2542" s="207">
        <v>10</v>
      </c>
      <c r="F2542" s="208">
        <v>14.259759883268863</v>
      </c>
      <c r="H2542" s="199"/>
      <c r="I2542" s="125"/>
    </row>
    <row r="2543" spans="1:9">
      <c r="A2543" s="216">
        <v>43571</v>
      </c>
      <c r="B2543" s="194">
        <v>21</v>
      </c>
      <c r="C2543" s="205">
        <v>135</v>
      </c>
      <c r="D2543" s="206">
        <v>3.0466836817129206</v>
      </c>
      <c r="E2543" s="207">
        <v>10</v>
      </c>
      <c r="F2543" s="208">
        <v>15.143779893974312</v>
      </c>
      <c r="H2543" s="199"/>
      <c r="I2543" s="125"/>
    </row>
    <row r="2544" spans="1:9">
      <c r="A2544" s="216">
        <v>43571</v>
      </c>
      <c r="B2544" s="194">
        <v>22</v>
      </c>
      <c r="C2544" s="205">
        <v>150</v>
      </c>
      <c r="D2544" s="206">
        <v>3.1936808800855943</v>
      </c>
      <c r="E2544" s="207">
        <v>10</v>
      </c>
      <c r="F2544" s="208">
        <v>16.027504140875699</v>
      </c>
      <c r="H2544" s="199"/>
      <c r="I2544" s="125"/>
    </row>
    <row r="2545" spans="1:9">
      <c r="A2545" s="216">
        <v>43571</v>
      </c>
      <c r="B2545" s="194">
        <v>23</v>
      </c>
      <c r="C2545" s="205">
        <v>165</v>
      </c>
      <c r="D2545" s="206">
        <v>3.3405309584554743</v>
      </c>
      <c r="E2545" s="207">
        <v>10</v>
      </c>
      <c r="F2545" s="208">
        <v>16.910932244560577</v>
      </c>
      <c r="H2545" s="199"/>
      <c r="I2545" s="125"/>
    </row>
    <row r="2546" spans="1:9">
      <c r="A2546" s="216">
        <v>43572</v>
      </c>
      <c r="B2546" s="194">
        <v>0</v>
      </c>
      <c r="C2546" s="205">
        <v>180</v>
      </c>
      <c r="D2546" s="206">
        <v>3.4872134537681632</v>
      </c>
      <c r="E2546" s="207">
        <v>10</v>
      </c>
      <c r="F2546" s="208">
        <v>17.794063825709863</v>
      </c>
      <c r="H2546" s="199"/>
      <c r="I2546" s="125"/>
    </row>
    <row r="2547" spans="1:9">
      <c r="A2547" s="216">
        <v>43572</v>
      </c>
      <c r="B2547" s="194">
        <v>1</v>
      </c>
      <c r="C2547" s="205">
        <v>195</v>
      </c>
      <c r="D2547" s="206">
        <v>3.6337380570125788</v>
      </c>
      <c r="E2547" s="207">
        <v>10</v>
      </c>
      <c r="F2547" s="208">
        <v>18.676898505126829</v>
      </c>
      <c r="H2547" s="199"/>
      <c r="I2547" s="125"/>
    </row>
    <row r="2548" spans="1:9">
      <c r="A2548" s="216">
        <v>43572</v>
      </c>
      <c r="B2548" s="194">
        <v>2</v>
      </c>
      <c r="C2548" s="205">
        <v>210</v>
      </c>
      <c r="D2548" s="206">
        <v>3.7801145182902474</v>
      </c>
      <c r="E2548" s="207">
        <v>10</v>
      </c>
      <c r="F2548" s="208">
        <v>19.559435913705556</v>
      </c>
      <c r="H2548" s="199"/>
      <c r="I2548" s="125"/>
    </row>
    <row r="2549" spans="1:9">
      <c r="A2549" s="216">
        <v>43572</v>
      </c>
      <c r="B2549" s="194">
        <v>3</v>
      </c>
      <c r="C2549" s="205">
        <v>225</v>
      </c>
      <c r="D2549" s="206">
        <v>3.9263223732132246</v>
      </c>
      <c r="E2549" s="207">
        <v>10</v>
      </c>
      <c r="F2549" s="208">
        <v>20.441675652853526</v>
      </c>
      <c r="H2549" s="199"/>
      <c r="I2549" s="125"/>
    </row>
    <row r="2550" spans="1:9">
      <c r="A2550" s="216">
        <v>43572</v>
      </c>
      <c r="B2550" s="194">
        <v>4</v>
      </c>
      <c r="C2550" s="205">
        <v>240</v>
      </c>
      <c r="D2550" s="206">
        <v>4.072371312361156</v>
      </c>
      <c r="E2550" s="207">
        <v>10</v>
      </c>
      <c r="F2550" s="208">
        <v>21.323617353682671</v>
      </c>
      <c r="H2550" s="199"/>
      <c r="I2550" s="125"/>
    </row>
    <row r="2551" spans="1:9">
      <c r="A2551" s="216">
        <v>43572</v>
      </c>
      <c r="B2551" s="194">
        <v>5</v>
      </c>
      <c r="C2551" s="205">
        <v>255</v>
      </c>
      <c r="D2551" s="206">
        <v>4.2182711058148925</v>
      </c>
      <c r="E2551" s="207">
        <v>10</v>
      </c>
      <c r="F2551" s="208">
        <v>22.205260647467995</v>
      </c>
      <c r="H2551" s="199"/>
      <c r="I2551" s="125"/>
    </row>
    <row r="2552" spans="1:9">
      <c r="A2552" s="216">
        <v>43572</v>
      </c>
      <c r="B2552" s="194">
        <v>6</v>
      </c>
      <c r="C2552" s="205">
        <v>270</v>
      </c>
      <c r="D2552" s="206">
        <v>4.3640012289961305</v>
      </c>
      <c r="E2552" s="207">
        <v>10</v>
      </c>
      <c r="F2552" s="208">
        <v>23.086605126262221</v>
      </c>
      <c r="H2552" s="199"/>
      <c r="I2552" s="125"/>
    </row>
    <row r="2553" spans="1:9">
      <c r="A2553" s="216">
        <v>43572</v>
      </c>
      <c r="B2553" s="194">
        <v>7</v>
      </c>
      <c r="C2553" s="205">
        <v>285</v>
      </c>
      <c r="D2553" s="206">
        <v>4.5095714720127944</v>
      </c>
      <c r="E2553" s="207">
        <v>10</v>
      </c>
      <c r="F2553" s="208">
        <v>23.9</v>
      </c>
      <c r="H2553" s="199"/>
      <c r="I2553" s="125"/>
    </row>
    <row r="2554" spans="1:9">
      <c r="A2554" s="216">
        <v>43572</v>
      </c>
      <c r="B2554" s="194">
        <v>8</v>
      </c>
      <c r="C2554" s="205">
        <v>300</v>
      </c>
      <c r="D2554" s="206">
        <v>4.6549915058540137</v>
      </c>
      <c r="E2554" s="207">
        <v>10</v>
      </c>
      <c r="F2554" s="208">
        <v>24.848396214354054</v>
      </c>
      <c r="H2554" s="199"/>
      <c r="I2554" s="125"/>
    </row>
    <row r="2555" spans="1:9">
      <c r="A2555" s="216">
        <v>43572</v>
      </c>
      <c r="B2555" s="194">
        <v>9</v>
      </c>
      <c r="C2555" s="205">
        <v>315</v>
      </c>
      <c r="D2555" s="206">
        <v>4.8002408453203316</v>
      </c>
      <c r="E2555" s="207">
        <v>10</v>
      </c>
      <c r="F2555" s="208">
        <v>25.728842047817118</v>
      </c>
      <c r="H2555" s="199"/>
      <c r="I2555" s="125"/>
    </row>
    <row r="2556" spans="1:9">
      <c r="A2556" s="216">
        <v>43572</v>
      </c>
      <c r="B2556" s="194">
        <v>10</v>
      </c>
      <c r="C2556" s="205">
        <v>330</v>
      </c>
      <c r="D2556" s="206">
        <v>4.9453292408134075</v>
      </c>
      <c r="E2556" s="207">
        <v>10</v>
      </c>
      <c r="F2556" s="208">
        <v>26.608987573537775</v>
      </c>
      <c r="H2556" s="199"/>
      <c r="I2556" s="125"/>
    </row>
    <row r="2557" spans="1:9">
      <c r="A2557" s="216">
        <v>43572</v>
      </c>
      <c r="B2557" s="194">
        <v>11</v>
      </c>
      <c r="C2557" s="205">
        <v>345</v>
      </c>
      <c r="D2557" s="206">
        <v>5.090266442284701</v>
      </c>
      <c r="E2557" s="207">
        <v>10</v>
      </c>
      <c r="F2557" s="208">
        <v>27.488832423685245</v>
      </c>
      <c r="H2557" s="199"/>
      <c r="I2557" s="125"/>
    </row>
    <row r="2558" spans="1:9">
      <c r="A2558" s="216">
        <v>43572</v>
      </c>
      <c r="B2558" s="194">
        <v>12</v>
      </c>
      <c r="C2558" s="205">
        <v>0</v>
      </c>
      <c r="D2558" s="206">
        <v>5.2350319252172994</v>
      </c>
      <c r="E2558" s="207">
        <v>10</v>
      </c>
      <c r="F2558" s="208">
        <v>28.368376200858592</v>
      </c>
      <c r="H2558" s="199"/>
      <c r="I2558" s="125"/>
    </row>
    <row r="2559" spans="1:9">
      <c r="A2559" s="216">
        <v>43572</v>
      </c>
      <c r="B2559" s="194">
        <v>13</v>
      </c>
      <c r="C2559" s="205">
        <v>15</v>
      </c>
      <c r="D2559" s="206">
        <v>5.3796354404494195</v>
      </c>
      <c r="E2559" s="207">
        <v>10</v>
      </c>
      <c r="F2559" s="208">
        <v>29.247618527615415</v>
      </c>
      <c r="H2559" s="199"/>
      <c r="I2559" s="125"/>
    </row>
    <row r="2560" spans="1:9">
      <c r="A2560" s="216">
        <v>43572</v>
      </c>
      <c r="B2560" s="194">
        <v>14</v>
      </c>
      <c r="C2560" s="205">
        <v>30</v>
      </c>
      <c r="D2560" s="206">
        <v>5.5240867368786439</v>
      </c>
      <c r="E2560" s="207">
        <v>10</v>
      </c>
      <c r="F2560" s="208">
        <v>30.126559056041486</v>
      </c>
      <c r="H2560" s="199"/>
      <c r="I2560" s="125"/>
    </row>
    <row r="2561" spans="1:9">
      <c r="A2561" s="216">
        <v>43572</v>
      </c>
      <c r="B2561" s="194">
        <v>15</v>
      </c>
      <c r="C2561" s="205">
        <v>45</v>
      </c>
      <c r="D2561" s="206">
        <v>5.668365290885049</v>
      </c>
      <c r="E2561" s="207">
        <v>10</v>
      </c>
      <c r="F2561" s="208">
        <v>31.005197379365548</v>
      </c>
      <c r="H2561" s="199"/>
      <c r="I2561" s="125"/>
    </row>
    <row r="2562" spans="1:9">
      <c r="A2562" s="216">
        <v>43572</v>
      </c>
      <c r="B2562" s="194">
        <v>16</v>
      </c>
      <c r="C2562" s="205">
        <v>60</v>
      </c>
      <c r="D2562" s="206">
        <v>5.8124808728666721</v>
      </c>
      <c r="E2562" s="207">
        <v>10</v>
      </c>
      <c r="F2562" s="208">
        <v>31.883533130287702</v>
      </c>
      <c r="H2562" s="199"/>
      <c r="I2562" s="125"/>
    </row>
    <row r="2563" spans="1:9">
      <c r="A2563" s="216">
        <v>43572</v>
      </c>
      <c r="B2563" s="194">
        <v>17</v>
      </c>
      <c r="C2563" s="205">
        <v>75</v>
      </c>
      <c r="D2563" s="206">
        <v>5.9564431736384904</v>
      </c>
      <c r="E2563" s="207">
        <v>10</v>
      </c>
      <c r="F2563" s="208">
        <v>32.761565941559105</v>
      </c>
      <c r="H2563" s="199"/>
      <c r="I2563" s="125"/>
    </row>
    <row r="2564" spans="1:9">
      <c r="A2564" s="216">
        <v>43572</v>
      </c>
      <c r="B2564" s="194">
        <v>18</v>
      </c>
      <c r="C2564" s="205">
        <v>90</v>
      </c>
      <c r="D2564" s="206">
        <v>6.1002317283964658</v>
      </c>
      <c r="E2564" s="207">
        <v>10</v>
      </c>
      <c r="F2564" s="208">
        <v>33.63929541666387</v>
      </c>
      <c r="H2564" s="199"/>
      <c r="I2564" s="125"/>
    </row>
    <row r="2565" spans="1:9">
      <c r="A2565" s="216">
        <v>43572</v>
      </c>
      <c r="B2565" s="194">
        <v>19</v>
      </c>
      <c r="C2565" s="205">
        <v>105</v>
      </c>
      <c r="D2565" s="206">
        <v>6.2438562874467607</v>
      </c>
      <c r="E2565" s="207">
        <v>10</v>
      </c>
      <c r="F2565" s="208">
        <v>34.51672118861854</v>
      </c>
      <c r="H2565" s="199"/>
      <c r="I2565" s="125"/>
    </row>
    <row r="2566" spans="1:9">
      <c r="A2566" s="216">
        <v>43572</v>
      </c>
      <c r="B2566" s="194">
        <v>20</v>
      </c>
      <c r="C2566" s="205">
        <v>120</v>
      </c>
      <c r="D2566" s="206">
        <v>6.3873265621259634</v>
      </c>
      <c r="E2566" s="207">
        <v>10</v>
      </c>
      <c r="F2566" s="208">
        <v>35.393842880714637</v>
      </c>
      <c r="H2566" s="199"/>
      <c r="I2566" s="125"/>
    </row>
    <row r="2567" spans="1:9">
      <c r="A2567" s="216">
        <v>43572</v>
      </c>
      <c r="B2567" s="194">
        <v>21</v>
      </c>
      <c r="C2567" s="205">
        <v>135</v>
      </c>
      <c r="D2567" s="206">
        <v>6.5306220492334432</v>
      </c>
      <c r="E2567" s="207">
        <v>10</v>
      </c>
      <c r="F2567" s="208">
        <v>36.270660116387781</v>
      </c>
      <c r="H2567" s="199"/>
      <c r="I2567" s="125"/>
    </row>
    <row r="2568" spans="1:9">
      <c r="A2568" s="216">
        <v>43572</v>
      </c>
      <c r="B2568" s="194">
        <v>22</v>
      </c>
      <c r="C2568" s="205">
        <v>150</v>
      </c>
      <c r="D2568" s="206">
        <v>6.6737525377106977</v>
      </c>
      <c r="E2568" s="207">
        <v>10</v>
      </c>
      <c r="F2568" s="208">
        <v>37.147172519163654</v>
      </c>
      <c r="H2568" s="199"/>
      <c r="I2568" s="125"/>
    </row>
    <row r="2569" spans="1:9">
      <c r="A2569" s="216">
        <v>43572</v>
      </c>
      <c r="B2569" s="194">
        <v>23</v>
      </c>
      <c r="C2569" s="205">
        <v>165</v>
      </c>
      <c r="D2569" s="206">
        <v>6.816727661494042</v>
      </c>
      <c r="E2569" s="207">
        <v>10</v>
      </c>
      <c r="F2569" s="208">
        <v>38.023379722449846</v>
      </c>
      <c r="H2569" s="199"/>
      <c r="I2569" s="125"/>
    </row>
    <row r="2570" spans="1:9">
      <c r="A2570" s="216">
        <v>43573</v>
      </c>
      <c r="B2570" s="194">
        <v>0</v>
      </c>
      <c r="C2570" s="205">
        <v>180</v>
      </c>
      <c r="D2570" s="206">
        <v>6.9595270348304439</v>
      </c>
      <c r="E2570" s="207">
        <v>10</v>
      </c>
      <c r="F2570" s="208">
        <v>38.899281330415043</v>
      </c>
      <c r="H2570" s="199"/>
      <c r="I2570" s="125"/>
    </row>
    <row r="2571" spans="1:9">
      <c r="A2571" s="216">
        <v>43573</v>
      </c>
      <c r="B2571" s="194">
        <v>1</v>
      </c>
      <c r="C2571" s="205">
        <v>195</v>
      </c>
      <c r="D2571" s="206">
        <v>7.1021603502640573</v>
      </c>
      <c r="E2571" s="207">
        <v>10</v>
      </c>
      <c r="F2571" s="208">
        <v>39.774876976620419</v>
      </c>
      <c r="H2571" s="199"/>
      <c r="I2571" s="125"/>
    </row>
    <row r="2572" spans="1:9">
      <c r="A2572" s="216">
        <v>43573</v>
      </c>
      <c r="B2572" s="194">
        <v>2</v>
      </c>
      <c r="C2572" s="205">
        <v>210</v>
      </c>
      <c r="D2572" s="206">
        <v>7.2446372999638697</v>
      </c>
      <c r="E2572" s="207">
        <v>10</v>
      </c>
      <c r="F2572" s="208">
        <v>40.650166294868448</v>
      </c>
      <c r="H2572" s="199"/>
      <c r="I2572" s="125"/>
    </row>
    <row r="2573" spans="1:9">
      <c r="A2573" s="216">
        <v>43573</v>
      </c>
      <c r="B2573" s="194">
        <v>3</v>
      </c>
      <c r="C2573" s="205">
        <v>225</v>
      </c>
      <c r="D2573" s="206">
        <v>7.3869374794458054</v>
      </c>
      <c r="E2573" s="207">
        <v>10</v>
      </c>
      <c r="F2573" s="208">
        <v>41.525148879749452</v>
      </c>
      <c r="H2573" s="199"/>
      <c r="I2573" s="125"/>
    </row>
    <row r="2574" spans="1:9">
      <c r="A2574" s="216">
        <v>43573</v>
      </c>
      <c r="B2574" s="194">
        <v>4</v>
      </c>
      <c r="C2574" s="205">
        <v>240</v>
      </c>
      <c r="D2574" s="206">
        <v>7.5290705816223635</v>
      </c>
      <c r="E2574" s="207">
        <v>10</v>
      </c>
      <c r="F2574" s="208">
        <v>42.399824384782825</v>
      </c>
      <c r="H2574" s="199"/>
      <c r="I2574" s="125"/>
    </row>
    <row r="2575" spans="1:9">
      <c r="A2575" s="216">
        <v>43573</v>
      </c>
      <c r="B2575" s="194">
        <v>5</v>
      </c>
      <c r="C2575" s="205">
        <v>255</v>
      </c>
      <c r="D2575" s="206">
        <v>7.6710462996857132</v>
      </c>
      <c r="E2575" s="207">
        <v>10</v>
      </c>
      <c r="F2575" s="208">
        <v>43.274192434130967</v>
      </c>
      <c r="H2575" s="199"/>
      <c r="I2575" s="125"/>
    </row>
    <row r="2576" spans="1:9">
      <c r="A2576" s="216">
        <v>43573</v>
      </c>
      <c r="B2576" s="194">
        <v>6</v>
      </c>
      <c r="C2576" s="205">
        <v>270</v>
      </c>
      <c r="D2576" s="206">
        <v>7.8128442297861511</v>
      </c>
      <c r="E2576" s="207">
        <v>10</v>
      </c>
      <c r="F2576" s="208">
        <v>44.148252632559526</v>
      </c>
      <c r="H2576" s="199"/>
      <c r="I2576" s="125"/>
    </row>
    <row r="2577" spans="1:9">
      <c r="A2577" s="216">
        <v>43573</v>
      </c>
      <c r="B2577" s="194">
        <v>7</v>
      </c>
      <c r="C2577" s="205">
        <v>285</v>
      </c>
      <c r="D2577" s="206">
        <v>7.9544740455867213</v>
      </c>
      <c r="E2577" s="207">
        <v>10</v>
      </c>
      <c r="F2577" s="208">
        <v>45</v>
      </c>
      <c r="H2577" s="199"/>
      <c r="I2577" s="125"/>
    </row>
    <row r="2578" spans="1:9">
      <c r="A2578" s="216">
        <v>43573</v>
      </c>
      <c r="B2578" s="194">
        <v>8</v>
      </c>
      <c r="C2578" s="205">
        <v>300</v>
      </c>
      <c r="D2578" s="206">
        <v>8.0959455002584946</v>
      </c>
      <c r="E2578" s="207">
        <v>10</v>
      </c>
      <c r="F2578" s="208">
        <v>45.895448013400966</v>
      </c>
      <c r="H2578" s="199"/>
      <c r="I2578" s="125"/>
    </row>
    <row r="2579" spans="1:9">
      <c r="A2579" s="216">
        <v>43573</v>
      </c>
      <c r="B2579" s="194">
        <v>9</v>
      </c>
      <c r="C2579" s="205">
        <v>315</v>
      </c>
      <c r="D2579" s="206">
        <v>8.2372381312006837</v>
      </c>
      <c r="E2579" s="207">
        <v>10</v>
      </c>
      <c r="F2579" s="208">
        <v>46.768582435061319</v>
      </c>
      <c r="H2579" s="199"/>
      <c r="I2579" s="125"/>
    </row>
    <row r="2580" spans="1:9">
      <c r="A2580" s="216">
        <v>43573</v>
      </c>
      <c r="B2580" s="194">
        <v>10</v>
      </c>
      <c r="C2580" s="205">
        <v>330</v>
      </c>
      <c r="D2580" s="206">
        <v>8.3783616726486798</v>
      </c>
      <c r="E2580" s="207">
        <v>10</v>
      </c>
      <c r="F2580" s="208">
        <v>47.641407513608947</v>
      </c>
      <c r="H2580" s="199"/>
      <c r="I2580" s="125"/>
    </row>
    <row r="2581" spans="1:9">
      <c r="A2581" s="216">
        <v>43573</v>
      </c>
      <c r="B2581" s="194">
        <v>11</v>
      </c>
      <c r="C2581" s="205">
        <v>345</v>
      </c>
      <c r="D2581" s="206">
        <v>8.5193258183539911</v>
      </c>
      <c r="E2581" s="207">
        <v>10</v>
      </c>
      <c r="F2581" s="208">
        <v>48.513922873742246</v>
      </c>
      <c r="H2581" s="199"/>
      <c r="I2581" s="125"/>
    </row>
    <row r="2582" spans="1:9">
      <c r="A2582" s="216">
        <v>43573</v>
      </c>
      <c r="B2582" s="194">
        <v>12</v>
      </c>
      <c r="C2582" s="205">
        <v>0</v>
      </c>
      <c r="D2582" s="206">
        <v>8.6601100885263804</v>
      </c>
      <c r="E2582" s="207">
        <v>10</v>
      </c>
      <c r="F2582" s="208">
        <v>49.386128140246051</v>
      </c>
      <c r="H2582" s="199"/>
      <c r="I2582" s="125"/>
    </row>
    <row r="2583" spans="1:9">
      <c r="A2583" s="216">
        <v>43573</v>
      </c>
      <c r="B2583" s="194">
        <v>13</v>
      </c>
      <c r="C2583" s="205">
        <v>15</v>
      </c>
      <c r="D2583" s="206">
        <v>8.8007242364221838</v>
      </c>
      <c r="E2583" s="207">
        <v>10</v>
      </c>
      <c r="F2583" s="208">
        <v>50.258022938019664</v>
      </c>
      <c r="H2583" s="199"/>
      <c r="I2583" s="125"/>
    </row>
    <row r="2584" spans="1:9">
      <c r="A2584" s="216">
        <v>43573</v>
      </c>
      <c r="B2584" s="194">
        <v>14</v>
      </c>
      <c r="C2584" s="205">
        <v>30</v>
      </c>
      <c r="D2584" s="206">
        <v>8.9411780168120458</v>
      </c>
      <c r="E2584" s="207">
        <v>10</v>
      </c>
      <c r="F2584" s="208">
        <v>51.129606901684319</v>
      </c>
      <c r="H2584" s="199"/>
      <c r="I2584" s="125"/>
    </row>
    <row r="2585" spans="1:9">
      <c r="A2585" s="216">
        <v>43573</v>
      </c>
      <c r="B2585" s="194">
        <v>15</v>
      </c>
      <c r="C2585" s="205">
        <v>45</v>
      </c>
      <c r="D2585" s="206">
        <v>9.0814509108918173</v>
      </c>
      <c r="E2585" s="207">
        <v>10</v>
      </c>
      <c r="F2585" s="208">
        <v>52.000879636791701</v>
      </c>
      <c r="H2585" s="199"/>
      <c r="I2585" s="125"/>
    </row>
    <row r="2586" spans="1:9">
      <c r="A2586" s="216">
        <v>43573</v>
      </c>
      <c r="B2586" s="194">
        <v>16</v>
      </c>
      <c r="C2586" s="205">
        <v>60</v>
      </c>
      <c r="D2586" s="206">
        <v>9.2215526736367792</v>
      </c>
      <c r="E2586" s="207">
        <v>10</v>
      </c>
      <c r="F2586" s="208">
        <v>52.871840778138903</v>
      </c>
      <c r="H2586" s="199"/>
      <c r="I2586" s="125"/>
    </row>
    <row r="2587" spans="1:9">
      <c r="A2587" s="216">
        <v>43573</v>
      </c>
      <c r="B2587" s="194">
        <v>17</v>
      </c>
      <c r="C2587" s="205">
        <v>75</v>
      </c>
      <c r="D2587" s="206">
        <v>9.3614930602097957</v>
      </c>
      <c r="E2587" s="207">
        <v>10</v>
      </c>
      <c r="F2587" s="208">
        <v>53.742489960541668</v>
      </c>
      <c r="H2587" s="199"/>
      <c r="I2587" s="125"/>
    </row>
    <row r="2588" spans="1:9">
      <c r="A2588" s="216">
        <v>43573</v>
      </c>
      <c r="B2588" s="194">
        <v>18</v>
      </c>
      <c r="C2588" s="205">
        <v>90</v>
      </c>
      <c r="D2588" s="206">
        <v>9.5012515525399976</v>
      </c>
      <c r="E2588" s="207">
        <v>10</v>
      </c>
      <c r="F2588" s="208">
        <v>54.612826780070307</v>
      </c>
      <c r="H2588" s="199"/>
      <c r="I2588" s="125"/>
    </row>
    <row r="2589" spans="1:9">
      <c r="A2589" s="216">
        <v>43573</v>
      </c>
      <c r="B2589" s="194">
        <v>19</v>
      </c>
      <c r="C2589" s="205">
        <v>105</v>
      </c>
      <c r="D2589" s="206">
        <v>9.640837907174955</v>
      </c>
      <c r="E2589" s="207">
        <v>10</v>
      </c>
      <c r="F2589" s="208">
        <v>55.482850891155486</v>
      </c>
      <c r="H2589" s="199"/>
      <c r="I2589" s="125"/>
    </row>
    <row r="2590" spans="1:9">
      <c r="A2590" s="216">
        <v>43573</v>
      </c>
      <c r="B2590" s="194">
        <v>20</v>
      </c>
      <c r="C2590" s="205">
        <v>120</v>
      </c>
      <c r="D2590" s="206">
        <v>9.7802618802700181</v>
      </c>
      <c r="E2590" s="207">
        <v>10</v>
      </c>
      <c r="F2590" s="208">
        <v>56.352561919098214</v>
      </c>
      <c r="H2590" s="199"/>
      <c r="I2590" s="125"/>
    </row>
    <row r="2591" spans="1:9">
      <c r="A2591" s="216">
        <v>43573</v>
      </c>
      <c r="B2591" s="194">
        <v>21</v>
      </c>
      <c r="C2591" s="205">
        <v>135</v>
      </c>
      <c r="D2591" s="206">
        <v>9.9195029552140568</v>
      </c>
      <c r="E2591" s="207">
        <v>10</v>
      </c>
      <c r="F2591" s="208">
        <v>57.221959469813299</v>
      </c>
      <c r="H2591" s="199"/>
      <c r="I2591" s="125"/>
    </row>
    <row r="2592" spans="1:9">
      <c r="A2592" s="216">
        <v>43573</v>
      </c>
      <c r="B2592" s="194">
        <v>22</v>
      </c>
      <c r="C2592" s="205">
        <v>150</v>
      </c>
      <c r="D2592" s="206">
        <v>10.058570909332047</v>
      </c>
      <c r="E2592" s="207">
        <v>10</v>
      </c>
      <c r="F2592" s="208">
        <v>58.091043178374413</v>
      </c>
      <c r="H2592" s="199"/>
      <c r="I2592" s="125"/>
    </row>
    <row r="2593" spans="1:9">
      <c r="A2593" s="216">
        <v>43573</v>
      </c>
      <c r="B2593" s="194">
        <v>23</v>
      </c>
      <c r="C2593" s="205">
        <v>165</v>
      </c>
      <c r="D2593" s="206">
        <v>10.197475460208807</v>
      </c>
      <c r="E2593" s="207">
        <v>10</v>
      </c>
      <c r="F2593" s="208">
        <v>58.959812680092263</v>
      </c>
      <c r="H2593" s="199"/>
      <c r="I2593" s="125"/>
    </row>
    <row r="2594" spans="1:9">
      <c r="A2594" s="216">
        <v>43574</v>
      </c>
      <c r="B2594" s="194">
        <v>0</v>
      </c>
      <c r="C2594" s="205">
        <v>180</v>
      </c>
      <c r="D2594" s="206">
        <v>10.336196112334619</v>
      </c>
      <c r="E2594" s="207">
        <v>10</v>
      </c>
      <c r="F2594" s="208">
        <v>59.828267581020214</v>
      </c>
      <c r="H2594" s="199"/>
      <c r="I2594" s="125"/>
    </row>
    <row r="2595" spans="1:9">
      <c r="A2595" s="216">
        <v>43574</v>
      </c>
      <c r="B2595" s="194">
        <v>1</v>
      </c>
      <c r="C2595" s="205">
        <v>195</v>
      </c>
      <c r="D2595" s="206">
        <v>10.47474266360723</v>
      </c>
      <c r="E2595" s="207">
        <v>11</v>
      </c>
      <c r="F2595" s="208">
        <v>0.69640750674235363</v>
      </c>
      <c r="H2595" s="199"/>
      <c r="I2595" s="125"/>
    </row>
    <row r="2596" spans="1:9">
      <c r="A2596" s="216">
        <v>43574</v>
      </c>
      <c r="B2596" s="194">
        <v>2</v>
      </c>
      <c r="C2596" s="205">
        <v>210</v>
      </c>
      <c r="D2596" s="206">
        <v>10.61312475565046</v>
      </c>
      <c r="E2596" s="207">
        <v>11</v>
      </c>
      <c r="F2596" s="208">
        <v>1.5642321119077351</v>
      </c>
      <c r="H2596" s="199"/>
      <c r="I2596" s="125"/>
    </row>
    <row r="2597" spans="1:9">
      <c r="A2597" s="216">
        <v>43574</v>
      </c>
      <c r="B2597" s="194">
        <v>3</v>
      </c>
      <c r="C2597" s="205">
        <v>225</v>
      </c>
      <c r="D2597" s="206">
        <v>10.751321991381246</v>
      </c>
      <c r="E2597" s="207">
        <v>11</v>
      </c>
      <c r="F2597" s="208">
        <v>2.4317409931600764</v>
      </c>
      <c r="H2597" s="199"/>
      <c r="I2597" s="125"/>
    </row>
    <row r="2598" spans="1:9">
      <c r="A2598" s="216">
        <v>43574</v>
      </c>
      <c r="B2598" s="194">
        <v>4</v>
      </c>
      <c r="C2598" s="205">
        <v>240</v>
      </c>
      <c r="D2598" s="206">
        <v>10.889344131173857</v>
      </c>
      <c r="E2598" s="207">
        <v>11</v>
      </c>
      <c r="F2598" s="208">
        <v>3.2989337858729684</v>
      </c>
      <c r="H2598" s="199"/>
      <c r="I2598" s="125"/>
    </row>
    <row r="2599" spans="1:9">
      <c r="A2599" s="216">
        <v>43574</v>
      </c>
      <c r="B2599" s="194">
        <v>5</v>
      </c>
      <c r="C2599" s="205">
        <v>255</v>
      </c>
      <c r="D2599" s="206">
        <v>11.027200817341054</v>
      </c>
      <c r="E2599" s="207">
        <v>11</v>
      </c>
      <c r="F2599" s="208">
        <v>4.1658101254919444</v>
      </c>
      <c r="H2599" s="199"/>
      <c r="I2599" s="125"/>
    </row>
    <row r="2600" spans="1:9">
      <c r="A2600" s="216">
        <v>43574</v>
      </c>
      <c r="B2600" s="194">
        <v>6</v>
      </c>
      <c r="C2600" s="205">
        <v>270</v>
      </c>
      <c r="D2600" s="206">
        <v>11.164871694245448</v>
      </c>
      <c r="E2600" s="207">
        <v>11</v>
      </c>
      <c r="F2600" s="208">
        <v>5.032369618318917</v>
      </c>
      <c r="H2600" s="199"/>
      <c r="I2600" s="125"/>
    </row>
    <row r="2601" spans="1:9">
      <c r="A2601" s="216">
        <v>43574</v>
      </c>
      <c r="B2601" s="194">
        <v>7</v>
      </c>
      <c r="C2601" s="205">
        <v>285</v>
      </c>
      <c r="D2601" s="206">
        <v>11.302366405891462</v>
      </c>
      <c r="E2601" s="207">
        <v>11</v>
      </c>
      <c r="F2601" s="208">
        <v>5.8</v>
      </c>
      <c r="H2601" s="199"/>
      <c r="I2601" s="125"/>
    </row>
    <row r="2602" spans="1:9">
      <c r="A2602" s="216">
        <v>43574</v>
      </c>
      <c r="B2602" s="194">
        <v>8</v>
      </c>
      <c r="C2602" s="205">
        <v>300</v>
      </c>
      <c r="D2602" s="206">
        <v>11.439694714140387</v>
      </c>
      <c r="E2602" s="207">
        <v>11</v>
      </c>
      <c r="F2602" s="208">
        <v>6.7645365962354731</v>
      </c>
      <c r="H2602" s="199"/>
      <c r="I2602" s="125"/>
    </row>
    <row r="2603" spans="1:9">
      <c r="A2603" s="216">
        <v>43574</v>
      </c>
      <c r="B2603" s="194">
        <v>9</v>
      </c>
      <c r="C2603" s="205">
        <v>315</v>
      </c>
      <c r="D2603" s="206">
        <v>11.576836225190164</v>
      </c>
      <c r="E2603" s="207">
        <v>11</v>
      </c>
      <c r="F2603" s="208">
        <v>7.630143332978605</v>
      </c>
      <c r="H2603" s="199"/>
      <c r="I2603" s="125"/>
    </row>
    <row r="2604" spans="1:9">
      <c r="A2604" s="216">
        <v>43574</v>
      </c>
      <c r="B2604" s="194">
        <v>10</v>
      </c>
      <c r="C2604" s="205">
        <v>330</v>
      </c>
      <c r="D2604" s="206">
        <v>11.713800584184355</v>
      </c>
      <c r="E2604" s="207">
        <v>11</v>
      </c>
      <c r="F2604" s="208">
        <v>8.4954317360997678</v>
      </c>
      <c r="H2604" s="199"/>
      <c r="I2604" s="125"/>
    </row>
    <row r="2605" spans="1:9">
      <c r="A2605" s="216">
        <v>43574</v>
      </c>
      <c r="B2605" s="194">
        <v>11</v>
      </c>
      <c r="C2605" s="205">
        <v>345</v>
      </c>
      <c r="D2605" s="206">
        <v>11.850597555040849</v>
      </c>
      <c r="E2605" s="207">
        <v>11</v>
      </c>
      <c r="F2605" s="208">
        <v>9.3604014411762293</v>
      </c>
      <c r="H2605" s="199"/>
      <c r="I2605" s="125"/>
    </row>
    <row r="2606" spans="1:9">
      <c r="A2606" s="216">
        <v>43574</v>
      </c>
      <c r="B2606" s="194">
        <v>12</v>
      </c>
      <c r="C2606" s="205">
        <v>0</v>
      </c>
      <c r="D2606" s="206">
        <v>11.987206765052179</v>
      </c>
      <c r="E2606" s="207">
        <v>11</v>
      </c>
      <c r="F2606" s="208">
        <v>10.225052054865351</v>
      </c>
      <c r="H2606" s="199"/>
      <c r="I2606" s="125"/>
    </row>
    <row r="2607" spans="1:9">
      <c r="A2607" s="216">
        <v>43574</v>
      </c>
      <c r="B2607" s="194">
        <v>13</v>
      </c>
      <c r="C2607" s="205">
        <v>15</v>
      </c>
      <c r="D2607" s="206">
        <v>12.123637822373894</v>
      </c>
      <c r="E2607" s="207">
        <v>11</v>
      </c>
      <c r="F2607" s="208">
        <v>11.089383212752395</v>
      </c>
      <c r="H2607" s="199"/>
      <c r="I2607" s="125"/>
    </row>
    <row r="2608" spans="1:9">
      <c r="A2608" s="216">
        <v>43574</v>
      </c>
      <c r="B2608" s="194">
        <v>14</v>
      </c>
      <c r="C2608" s="205">
        <v>30</v>
      </c>
      <c r="D2608" s="206">
        <v>12.259900511274964</v>
      </c>
      <c r="E2608" s="207">
        <v>11</v>
      </c>
      <c r="F2608" s="208">
        <v>11.95339455049254</v>
      </c>
      <c r="H2608" s="199"/>
      <c r="I2608" s="125"/>
    </row>
    <row r="2609" spans="1:9">
      <c r="A2609" s="216">
        <v>43574</v>
      </c>
      <c r="B2609" s="194">
        <v>15</v>
      </c>
      <c r="C2609" s="205">
        <v>45</v>
      </c>
      <c r="D2609" s="206">
        <v>12.395974441919861</v>
      </c>
      <c r="E2609" s="207">
        <v>11</v>
      </c>
      <c r="F2609" s="208">
        <v>12.817085674770858</v>
      </c>
      <c r="H2609" s="199"/>
      <c r="I2609" s="125"/>
    </row>
    <row r="2610" spans="1:9">
      <c r="A2610" s="216">
        <v>43574</v>
      </c>
      <c r="B2610" s="194">
        <v>16</v>
      </c>
      <c r="C2610" s="205">
        <v>60</v>
      </c>
      <c r="D2610" s="206">
        <v>12.531869262838882</v>
      </c>
      <c r="E2610" s="207">
        <v>11</v>
      </c>
      <c r="F2610" s="208">
        <v>13.68045621164498</v>
      </c>
      <c r="H2610" s="199"/>
      <c r="I2610" s="125"/>
    </row>
    <row r="2611" spans="1:9">
      <c r="A2611" s="216">
        <v>43574</v>
      </c>
      <c r="B2611" s="194">
        <v>17</v>
      </c>
      <c r="C2611" s="205">
        <v>75</v>
      </c>
      <c r="D2611" s="206">
        <v>12.66759477992764</v>
      </c>
      <c r="E2611" s="207">
        <v>11</v>
      </c>
      <c r="F2611" s="208">
        <v>14.543505816061852</v>
      </c>
      <c r="H2611" s="199"/>
      <c r="I2611" s="125"/>
    </row>
    <row r="2612" spans="1:9">
      <c r="A2612" s="216">
        <v>43574</v>
      </c>
      <c r="B2612" s="194">
        <v>18</v>
      </c>
      <c r="C2612" s="205">
        <v>90</v>
      </c>
      <c r="D2612" s="206">
        <v>12.803130487482122</v>
      </c>
      <c r="E2612" s="207">
        <v>11</v>
      </c>
      <c r="F2612" s="208">
        <v>15.406234085097275</v>
      </c>
      <c r="H2612" s="199"/>
      <c r="I2612" s="125"/>
    </row>
    <row r="2613" spans="1:9">
      <c r="A2613" s="216">
        <v>43574</v>
      </c>
      <c r="B2613" s="194">
        <v>19</v>
      </c>
      <c r="C2613" s="205">
        <v>105</v>
      </c>
      <c r="D2613" s="206">
        <v>12.938486153434496</v>
      </c>
      <c r="E2613" s="207">
        <v>11</v>
      </c>
      <c r="F2613" s="208">
        <v>16.268640654519295</v>
      </c>
      <c r="H2613" s="199"/>
      <c r="I2613" s="125"/>
    </row>
    <row r="2614" spans="1:9">
      <c r="A2614" s="216">
        <v>43574</v>
      </c>
      <c r="B2614" s="194">
        <v>20</v>
      </c>
      <c r="C2614" s="205">
        <v>120</v>
      </c>
      <c r="D2614" s="206">
        <v>13.073671546235346</v>
      </c>
      <c r="E2614" s="207">
        <v>11</v>
      </c>
      <c r="F2614" s="208">
        <v>17.130725159948668</v>
      </c>
      <c r="H2614" s="199"/>
      <c r="I2614" s="125"/>
    </row>
    <row r="2615" spans="1:9">
      <c r="A2615" s="216">
        <v>43574</v>
      </c>
      <c r="B2615" s="194">
        <v>21</v>
      </c>
      <c r="C2615" s="205">
        <v>135</v>
      </c>
      <c r="D2615" s="206">
        <v>13.208666162029203</v>
      </c>
      <c r="E2615" s="207">
        <v>11</v>
      </c>
      <c r="F2615" s="208">
        <v>17.99248720820497</v>
      </c>
      <c r="H2615" s="199"/>
      <c r="I2615" s="125"/>
    </row>
    <row r="2616" spans="1:9">
      <c r="A2616" s="216">
        <v>43574</v>
      </c>
      <c r="B2616" s="194">
        <v>22</v>
      </c>
      <c r="C2616" s="205">
        <v>150</v>
      </c>
      <c r="D2616" s="206">
        <v>13.343479770576323</v>
      </c>
      <c r="E2616" s="207">
        <v>11</v>
      </c>
      <c r="F2616" s="208">
        <v>18.853926434943169</v>
      </c>
      <c r="H2616" s="199"/>
      <c r="I2616" s="125"/>
    </row>
    <row r="2617" spans="1:9">
      <c r="A2617" s="216">
        <v>43574</v>
      </c>
      <c r="B2617" s="194">
        <v>23</v>
      </c>
      <c r="C2617" s="205">
        <v>165</v>
      </c>
      <c r="D2617" s="206">
        <v>13.478122142973916</v>
      </c>
      <c r="E2617" s="207">
        <v>11</v>
      </c>
      <c r="F2617" s="208">
        <v>19.715042466280899</v>
      </c>
      <c r="H2617" s="199"/>
      <c r="I2617" s="125"/>
    </row>
    <row r="2618" spans="1:9">
      <c r="A2618" s="216">
        <v>43575</v>
      </c>
      <c r="B2618" s="194">
        <v>0</v>
      </c>
      <c r="C2618" s="205">
        <v>180</v>
      </c>
      <c r="D2618" s="206">
        <v>13.61257277685354</v>
      </c>
      <c r="E2618" s="207">
        <v>11</v>
      </c>
      <c r="F2618" s="208">
        <v>20.575834928255752</v>
      </c>
      <c r="H2618" s="199"/>
      <c r="I2618" s="125"/>
    </row>
    <row r="2619" spans="1:9">
      <c r="A2619" s="216">
        <v>43575</v>
      </c>
      <c r="B2619" s="194">
        <v>1</v>
      </c>
      <c r="C2619" s="205">
        <v>195</v>
      </c>
      <c r="D2619" s="206">
        <v>13.746841443251014</v>
      </c>
      <c r="E2619" s="207">
        <v>11</v>
      </c>
      <c r="F2619" s="208">
        <v>21.436303446934417</v>
      </c>
      <c r="H2619" s="199"/>
      <c r="I2619" s="125"/>
    </row>
    <row r="2620" spans="1:9">
      <c r="A2620" s="216">
        <v>43575</v>
      </c>
      <c r="B2620" s="194">
        <v>2</v>
      </c>
      <c r="C2620" s="205">
        <v>210</v>
      </c>
      <c r="D2620" s="206">
        <v>13.880937935739439</v>
      </c>
      <c r="E2620" s="207">
        <v>11</v>
      </c>
      <c r="F2620" s="208">
        <v>22.296447657957259</v>
      </c>
      <c r="H2620" s="199"/>
      <c r="I2620" s="125"/>
    </row>
    <row r="2621" spans="1:9">
      <c r="A2621" s="216">
        <v>43575</v>
      </c>
      <c r="B2621" s="194">
        <v>3</v>
      </c>
      <c r="C2621" s="205">
        <v>225</v>
      </c>
      <c r="D2621" s="206">
        <v>14.014841713963051</v>
      </c>
      <c r="E2621" s="207">
        <v>11</v>
      </c>
      <c r="F2621" s="208">
        <v>23.156267168140978</v>
      </c>
      <c r="H2621" s="199"/>
      <c r="I2621" s="125"/>
    </row>
    <row r="2622" spans="1:9">
      <c r="A2622" s="216">
        <v>43575</v>
      </c>
      <c r="B2622" s="194">
        <v>4</v>
      </c>
      <c r="C2622" s="205">
        <v>240</v>
      </c>
      <c r="D2622" s="206">
        <v>14.148562611030684</v>
      </c>
      <c r="E2622" s="207">
        <v>11</v>
      </c>
      <c r="F2622" s="208">
        <v>24.01576161313276</v>
      </c>
      <c r="H2622" s="199"/>
      <c r="I2622" s="125"/>
    </row>
    <row r="2623" spans="1:9">
      <c r="A2623" s="216">
        <v>43575</v>
      </c>
      <c r="B2623" s="194">
        <v>5</v>
      </c>
      <c r="C2623" s="205">
        <v>255</v>
      </c>
      <c r="D2623" s="206">
        <v>14.282110283907059</v>
      </c>
      <c r="E2623" s="207">
        <v>11</v>
      </c>
      <c r="F2623" s="208">
        <v>24.874930628540888</v>
      </c>
      <c r="H2623" s="199"/>
      <c r="I2623" s="125"/>
    </row>
    <row r="2624" spans="1:9">
      <c r="A2624" s="216">
        <v>43575</v>
      </c>
      <c r="B2624" s="194">
        <v>6</v>
      </c>
      <c r="C2624" s="205">
        <v>270</v>
      </c>
      <c r="D2624" s="206">
        <v>14.415464351982337</v>
      </c>
      <c r="E2624" s="207">
        <v>11</v>
      </c>
      <c r="F2624" s="208">
        <v>25.733773811543585</v>
      </c>
      <c r="H2624" s="199"/>
      <c r="I2624" s="125"/>
    </row>
    <row r="2625" spans="1:9">
      <c r="A2625" s="216">
        <v>43575</v>
      </c>
      <c r="B2625" s="194">
        <v>7</v>
      </c>
      <c r="C2625" s="205">
        <v>285</v>
      </c>
      <c r="D2625" s="206">
        <v>14.548634591790233</v>
      </c>
      <c r="E2625" s="207">
        <v>11</v>
      </c>
      <c r="F2625" s="208">
        <v>26.5</v>
      </c>
      <c r="H2625" s="199"/>
      <c r="I2625" s="125"/>
    </row>
    <row r="2626" spans="1:9">
      <c r="A2626" s="216">
        <v>43575</v>
      </c>
      <c r="B2626" s="194">
        <v>8</v>
      </c>
      <c r="C2626" s="205">
        <v>300</v>
      </c>
      <c r="D2626" s="206">
        <v>14.681630661850704</v>
      </c>
      <c r="E2626" s="207">
        <v>11</v>
      </c>
      <c r="F2626" s="208">
        <v>27.450481270765614</v>
      </c>
      <c r="H2626" s="199"/>
      <c r="I2626" s="125"/>
    </row>
    <row r="2627" spans="1:9">
      <c r="A2627" s="216">
        <v>43575</v>
      </c>
      <c r="B2627" s="194">
        <v>9</v>
      </c>
      <c r="C2627" s="205">
        <v>315</v>
      </c>
      <c r="D2627" s="206">
        <v>14.81443218458935</v>
      </c>
      <c r="E2627" s="207">
        <v>11</v>
      </c>
      <c r="F2627" s="208">
        <v>28.308344779681605</v>
      </c>
      <c r="H2627" s="199"/>
      <c r="I2627" s="125"/>
    </row>
    <row r="2628" spans="1:9">
      <c r="A2628" s="216">
        <v>43575</v>
      </c>
      <c r="B2628" s="194">
        <v>10</v>
      </c>
      <c r="C2628" s="205">
        <v>330</v>
      </c>
      <c r="D2628" s="206">
        <v>14.947048937726777</v>
      </c>
      <c r="E2628" s="207">
        <v>11</v>
      </c>
      <c r="F2628" s="208">
        <v>29.165880979234196</v>
      </c>
      <c r="H2628" s="199"/>
      <c r="I2628" s="125"/>
    </row>
    <row r="2629" spans="1:9">
      <c r="A2629" s="216">
        <v>43575</v>
      </c>
      <c r="B2629" s="194">
        <v>11</v>
      </c>
      <c r="C2629" s="205">
        <v>345</v>
      </c>
      <c r="D2629" s="206">
        <v>15.079490582934341</v>
      </c>
      <c r="E2629" s="207">
        <v>11</v>
      </c>
      <c r="F2629" s="208">
        <v>30.023089504887679</v>
      </c>
      <c r="H2629" s="199"/>
      <c r="I2629" s="125"/>
    </row>
    <row r="2630" spans="1:9">
      <c r="A2630" s="216">
        <v>43575</v>
      </c>
      <c r="B2630" s="194">
        <v>12</v>
      </c>
      <c r="C2630" s="205">
        <v>0</v>
      </c>
      <c r="D2630" s="206">
        <v>15.211736782862317</v>
      </c>
      <c r="E2630" s="207">
        <v>11</v>
      </c>
      <c r="F2630" s="208">
        <v>30.879969963349723</v>
      </c>
      <c r="H2630" s="199"/>
      <c r="I2630" s="125"/>
    </row>
    <row r="2631" spans="1:9">
      <c r="A2631" s="216">
        <v>43575</v>
      </c>
      <c r="B2631" s="194">
        <v>13</v>
      </c>
      <c r="C2631" s="205">
        <v>15</v>
      </c>
      <c r="D2631" s="206">
        <v>15.343797201037432</v>
      </c>
      <c r="E2631" s="207">
        <v>11</v>
      </c>
      <c r="F2631" s="208">
        <v>31.736521980505188</v>
      </c>
      <c r="H2631" s="199"/>
      <c r="I2631" s="125"/>
    </row>
    <row r="2632" spans="1:9">
      <c r="A2632" s="216">
        <v>43575</v>
      </c>
      <c r="B2632" s="194">
        <v>14</v>
      </c>
      <c r="C2632" s="205">
        <v>30</v>
      </c>
      <c r="D2632" s="206">
        <v>15.475681618116823</v>
      </c>
      <c r="E2632" s="207">
        <v>11</v>
      </c>
      <c r="F2632" s="208">
        <v>32.592745210857537</v>
      </c>
      <c r="H2632" s="199"/>
      <c r="I2632" s="125"/>
    </row>
    <row r="2633" spans="1:9">
      <c r="A2633" s="216">
        <v>43575</v>
      </c>
      <c r="B2633" s="194">
        <v>15</v>
      </c>
      <c r="C2633" s="205">
        <v>45</v>
      </c>
      <c r="D2633" s="206">
        <v>15.607369679997873</v>
      </c>
      <c r="E2633" s="207">
        <v>11</v>
      </c>
      <c r="F2633" s="208">
        <v>33.448639251416168</v>
      </c>
      <c r="H2633" s="199"/>
      <c r="I2633" s="125"/>
    </row>
    <row r="2634" spans="1:9">
      <c r="A2634" s="216">
        <v>43575</v>
      </c>
      <c r="B2634" s="194">
        <v>16</v>
      </c>
      <c r="C2634" s="205">
        <v>60</v>
      </c>
      <c r="D2634" s="206">
        <v>15.73887101313062</v>
      </c>
      <c r="E2634" s="207">
        <v>11</v>
      </c>
      <c r="F2634" s="208">
        <v>34.304203737595387</v>
      </c>
      <c r="H2634" s="199"/>
      <c r="I2634" s="125"/>
    </row>
    <row r="2635" spans="1:9">
      <c r="A2635" s="216">
        <v>43575</v>
      </c>
      <c r="B2635" s="194">
        <v>17</v>
      </c>
      <c r="C2635" s="205">
        <v>75</v>
      </c>
      <c r="D2635" s="206">
        <v>15.870195420041</v>
      </c>
      <c r="E2635" s="207">
        <v>11</v>
      </c>
      <c r="F2635" s="208">
        <v>35.15943830458216</v>
      </c>
      <c r="H2635" s="199"/>
      <c r="I2635" s="125"/>
    </row>
    <row r="2636" spans="1:9">
      <c r="A2636" s="216">
        <v>43575</v>
      </c>
      <c r="B2636" s="194">
        <v>18</v>
      </c>
      <c r="C2636" s="205">
        <v>90</v>
      </c>
      <c r="D2636" s="206">
        <v>16.001322530023572</v>
      </c>
      <c r="E2636" s="207">
        <v>11</v>
      </c>
      <c r="F2636" s="208">
        <v>36.01434255895029</v>
      </c>
      <c r="H2636" s="199"/>
      <c r="I2636" s="125"/>
    </row>
    <row r="2637" spans="1:9">
      <c r="A2637" s="216">
        <v>43575</v>
      </c>
      <c r="B2637" s="194">
        <v>19</v>
      </c>
      <c r="C2637" s="205">
        <v>105</v>
      </c>
      <c r="D2637" s="206">
        <v>16.132262009787155</v>
      </c>
      <c r="E2637" s="207">
        <v>11</v>
      </c>
      <c r="F2637" s="208">
        <v>36.868916135868091</v>
      </c>
      <c r="H2637" s="199"/>
      <c r="I2637" s="125"/>
    </row>
    <row r="2638" spans="1:9">
      <c r="A2638" s="216">
        <v>43575</v>
      </c>
      <c r="B2638" s="194">
        <v>20</v>
      </c>
      <c r="C2638" s="205">
        <v>120</v>
      </c>
      <c r="D2638" s="206">
        <v>16.263023645834664</v>
      </c>
      <c r="E2638" s="207">
        <v>11</v>
      </c>
      <c r="F2638" s="208">
        <v>37.723158670492793</v>
      </c>
      <c r="H2638" s="199"/>
      <c r="I2638" s="125"/>
    </row>
    <row r="2639" spans="1:9">
      <c r="A2639" s="216">
        <v>43575</v>
      </c>
      <c r="B2639" s="194">
        <v>21</v>
      </c>
      <c r="C2639" s="205">
        <v>135</v>
      </c>
      <c r="D2639" s="206">
        <v>16.393587068736224</v>
      </c>
      <c r="E2639" s="207">
        <v>11</v>
      </c>
      <c r="F2639" s="208">
        <v>38.577069759678508</v>
      </c>
      <c r="H2639" s="199"/>
      <c r="I2639" s="125"/>
    </row>
    <row r="2640" spans="1:9">
      <c r="A2640" s="216">
        <v>43575</v>
      </c>
      <c r="B2640" s="194">
        <v>22</v>
      </c>
      <c r="C2640" s="205">
        <v>150</v>
      </c>
      <c r="D2640" s="206">
        <v>16.523961949116028</v>
      </c>
      <c r="E2640" s="207">
        <v>11</v>
      </c>
      <c r="F2640" s="208">
        <v>39.430649057577831</v>
      </c>
      <c r="H2640" s="199"/>
      <c r="I2640" s="125"/>
    </row>
    <row r="2641" spans="1:9">
      <c r="A2641" s="216">
        <v>43575</v>
      </c>
      <c r="B2641" s="194">
        <v>23</v>
      </c>
      <c r="C2641" s="205">
        <v>165</v>
      </c>
      <c r="D2641" s="206">
        <v>16.654158113940412</v>
      </c>
      <c r="E2641" s="207">
        <v>11</v>
      </c>
      <c r="F2641" s="208">
        <v>40.283896189621267</v>
      </c>
      <c r="H2641" s="199"/>
      <c r="I2641" s="125"/>
    </row>
    <row r="2642" spans="1:9">
      <c r="A2642" s="216">
        <v>43576</v>
      </c>
      <c r="B2642" s="194">
        <v>0</v>
      </c>
      <c r="C2642" s="205">
        <v>180</v>
      </c>
      <c r="D2642" s="206">
        <v>16.784155078903495</v>
      </c>
      <c r="E2642" s="207">
        <v>11</v>
      </c>
      <c r="F2642" s="208">
        <v>41.136810762143554</v>
      </c>
      <c r="H2642" s="199"/>
      <c r="I2642" s="125"/>
    </row>
    <row r="2643" spans="1:9">
      <c r="A2643" s="216">
        <v>43576</v>
      </c>
      <c r="B2643" s="194">
        <v>1</v>
      </c>
      <c r="C2643" s="205">
        <v>195</v>
      </c>
      <c r="D2643" s="206">
        <v>16.913962634716881</v>
      </c>
      <c r="E2643" s="207">
        <v>11</v>
      </c>
      <c r="F2643" s="208">
        <v>41.98939241001213</v>
      </c>
      <c r="H2643" s="199"/>
      <c r="I2643" s="125"/>
    </row>
    <row r="2644" spans="1:9">
      <c r="A2644" s="216">
        <v>43576</v>
      </c>
      <c r="B2644" s="194">
        <v>2</v>
      </c>
      <c r="C2644" s="205">
        <v>210</v>
      </c>
      <c r="D2644" s="206">
        <v>17.043590571570348</v>
      </c>
      <c r="E2644" s="207">
        <v>11</v>
      </c>
      <c r="F2644" s="208">
        <v>42.841640768028881</v>
      </c>
      <c r="H2644" s="199"/>
      <c r="I2644" s="125"/>
    </row>
    <row r="2645" spans="1:9">
      <c r="A2645" s="216">
        <v>43576</v>
      </c>
      <c r="B2645" s="194">
        <v>3</v>
      </c>
      <c r="C2645" s="205">
        <v>225</v>
      </c>
      <c r="D2645" s="206">
        <v>17.173018408132066</v>
      </c>
      <c r="E2645" s="207">
        <v>11</v>
      </c>
      <c r="F2645" s="208">
        <v>43.693555442317304</v>
      </c>
      <c r="H2645" s="199"/>
      <c r="I2645" s="125"/>
    </row>
    <row r="2646" spans="1:9">
      <c r="A2646" s="216">
        <v>43576</v>
      </c>
      <c r="B2646" s="194">
        <v>4</v>
      </c>
      <c r="C2646" s="205">
        <v>240</v>
      </c>
      <c r="D2646" s="206">
        <v>17.302255956678891</v>
      </c>
      <c r="E2646" s="207">
        <v>11</v>
      </c>
      <c r="F2646" s="208">
        <v>44.545136058154746</v>
      </c>
      <c r="H2646" s="199"/>
      <c r="I2646" s="125"/>
    </row>
    <row r="2647" spans="1:9">
      <c r="A2647" s="216">
        <v>43576</v>
      </c>
      <c r="B2647" s="194">
        <v>5</v>
      </c>
      <c r="C2647" s="205">
        <v>255</v>
      </c>
      <c r="D2647" s="206">
        <v>17.431312970777526</v>
      </c>
      <c r="E2647" s="207">
        <v>11</v>
      </c>
      <c r="F2647" s="208">
        <v>45.396382269172726</v>
      </c>
      <c r="H2647" s="199"/>
      <c r="I2647" s="125"/>
    </row>
    <row r="2648" spans="1:9">
      <c r="A2648" s="216">
        <v>43576</v>
      </c>
      <c r="B2648" s="194">
        <v>6</v>
      </c>
      <c r="C2648" s="205">
        <v>270</v>
      </c>
      <c r="D2648" s="206">
        <v>17.560168991803948</v>
      </c>
      <c r="E2648" s="207">
        <v>11</v>
      </c>
      <c r="F2648" s="208">
        <v>46.247293671826739</v>
      </c>
      <c r="H2648" s="199"/>
      <c r="I2648" s="125"/>
    </row>
    <row r="2649" spans="1:9">
      <c r="A2649" s="216">
        <v>43576</v>
      </c>
      <c r="B2649" s="194">
        <v>7</v>
      </c>
      <c r="C2649" s="205">
        <v>285</v>
      </c>
      <c r="D2649" s="206">
        <v>17.688833814313512</v>
      </c>
      <c r="E2649" s="207">
        <v>11</v>
      </c>
      <c r="F2649" s="208">
        <v>47</v>
      </c>
      <c r="H2649" s="199"/>
      <c r="I2649" s="125"/>
    </row>
    <row r="2650" spans="1:9">
      <c r="A2650" s="216">
        <v>43576</v>
      </c>
      <c r="B2650" s="194">
        <v>8</v>
      </c>
      <c r="C2650" s="205">
        <v>300</v>
      </c>
      <c r="D2650" s="206">
        <v>17.817317233966605</v>
      </c>
      <c r="E2650" s="207">
        <v>11</v>
      </c>
      <c r="F2650" s="208">
        <v>47.94811059004072</v>
      </c>
      <c r="H2650" s="199"/>
      <c r="I2650" s="125"/>
    </row>
    <row r="2651" spans="1:9">
      <c r="A2651" s="216">
        <v>43576</v>
      </c>
      <c r="B2651" s="194">
        <v>9</v>
      </c>
      <c r="C2651" s="205">
        <v>315</v>
      </c>
      <c r="D2651" s="206">
        <v>17.945598774581413</v>
      </c>
      <c r="E2651" s="207">
        <v>11</v>
      </c>
      <c r="F2651" s="208">
        <v>48.798015345889247</v>
      </c>
      <c r="H2651" s="199"/>
      <c r="I2651" s="125"/>
    </row>
    <row r="2652" spans="1:9">
      <c r="A2652" s="216">
        <v>43576</v>
      </c>
      <c r="B2652" s="194">
        <v>10</v>
      </c>
      <c r="C2652" s="205">
        <v>330</v>
      </c>
      <c r="D2652" s="206">
        <v>18.073688273127573</v>
      </c>
      <c r="E2652" s="207">
        <v>11</v>
      </c>
      <c r="F2652" s="208">
        <v>49.647583802452608</v>
      </c>
      <c r="H2652" s="199"/>
      <c r="I2652" s="125"/>
    </row>
    <row r="2653" spans="1:9">
      <c r="A2653" s="216">
        <v>43576</v>
      </c>
      <c r="B2653" s="194">
        <v>11</v>
      </c>
      <c r="C2653" s="205">
        <v>345</v>
      </c>
      <c r="D2653" s="206">
        <v>18.201595410416758</v>
      </c>
      <c r="E2653" s="207">
        <v>11</v>
      </c>
      <c r="F2653" s="208">
        <v>50.496815584432184</v>
      </c>
      <c r="H2653" s="199"/>
      <c r="I2653" s="125"/>
    </row>
    <row r="2654" spans="1:9">
      <c r="A2654" s="216">
        <v>43576</v>
      </c>
      <c r="B2654" s="194">
        <v>12</v>
      </c>
      <c r="C2654" s="205">
        <v>0</v>
      </c>
      <c r="D2654" s="206">
        <v>18.329299830238597</v>
      </c>
      <c r="E2654" s="207">
        <v>11</v>
      </c>
      <c r="F2654" s="208">
        <v>51.345710316452617</v>
      </c>
      <c r="H2654" s="199"/>
      <c r="I2654" s="125"/>
    </row>
    <row r="2655" spans="1:9">
      <c r="A2655" s="216">
        <v>43576</v>
      </c>
      <c r="B2655" s="194">
        <v>13</v>
      </c>
      <c r="C2655" s="205">
        <v>15</v>
      </c>
      <c r="D2655" s="206">
        <v>18.456811333212499</v>
      </c>
      <c r="E2655" s="207">
        <v>11</v>
      </c>
      <c r="F2655" s="208">
        <v>52.194267623142707</v>
      </c>
      <c r="H2655" s="199"/>
      <c r="I2655" s="125"/>
    </row>
    <row r="2656" spans="1:9">
      <c r="A2656" s="216">
        <v>43576</v>
      </c>
      <c r="B2656" s="194">
        <v>14</v>
      </c>
      <c r="C2656" s="205">
        <v>30</v>
      </c>
      <c r="D2656" s="206">
        <v>18.584139602544383</v>
      </c>
      <c r="E2656" s="207">
        <v>11</v>
      </c>
      <c r="F2656" s="208">
        <v>53.042487138420675</v>
      </c>
      <c r="H2656" s="199"/>
      <c r="I2656" s="125"/>
    </row>
    <row r="2657" spans="1:9">
      <c r="A2657" s="216">
        <v>43576</v>
      </c>
      <c r="B2657" s="194">
        <v>15</v>
      </c>
      <c r="C2657" s="205">
        <v>45</v>
      </c>
      <c r="D2657" s="206">
        <v>18.711264284479512</v>
      </c>
      <c r="E2657" s="207">
        <v>11</v>
      </c>
      <c r="F2657" s="208">
        <v>53.890368467761789</v>
      </c>
      <c r="H2657" s="199"/>
      <c r="I2657" s="125"/>
    </row>
    <row r="2658" spans="1:9">
      <c r="A2658" s="216">
        <v>43576</v>
      </c>
      <c r="B2658" s="194">
        <v>16</v>
      </c>
      <c r="C2658" s="205">
        <v>60</v>
      </c>
      <c r="D2658" s="206">
        <v>18.838195182672735</v>
      </c>
      <c r="E2658" s="207">
        <v>11</v>
      </c>
      <c r="F2658" s="208">
        <v>54.737911244936441</v>
      </c>
      <c r="H2658" s="199"/>
      <c r="I2658" s="125"/>
    </row>
    <row r="2659" spans="1:9">
      <c r="A2659" s="216">
        <v>43576</v>
      </c>
      <c r="B2659" s="194">
        <v>17</v>
      </c>
      <c r="C2659" s="205">
        <v>75</v>
      </c>
      <c r="D2659" s="206">
        <v>18.964941983055041</v>
      </c>
      <c r="E2659" s="207">
        <v>11</v>
      </c>
      <c r="F2659" s="208">
        <v>55.585115103731653</v>
      </c>
      <c r="H2659" s="199"/>
      <c r="I2659" s="125"/>
    </row>
    <row r="2660" spans="1:9">
      <c r="A2660" s="216">
        <v>43576</v>
      </c>
      <c r="B2660" s="194">
        <v>18</v>
      </c>
      <c r="C2660" s="205">
        <v>90</v>
      </c>
      <c r="D2660" s="206">
        <v>19.091484393347855</v>
      </c>
      <c r="E2660" s="207">
        <v>11</v>
      </c>
      <c r="F2660" s="208">
        <v>56.431979639852798</v>
      </c>
      <c r="H2660" s="199"/>
      <c r="I2660" s="125"/>
    </row>
    <row r="2661" spans="1:9">
      <c r="A2661" s="216">
        <v>43576</v>
      </c>
      <c r="B2661" s="194">
        <v>19</v>
      </c>
      <c r="C2661" s="205">
        <v>105</v>
      </c>
      <c r="D2661" s="206">
        <v>19.217832062654452</v>
      </c>
      <c r="E2661" s="207">
        <v>11</v>
      </c>
      <c r="F2661" s="208">
        <v>57.278504505805792</v>
      </c>
      <c r="H2661" s="199"/>
      <c r="I2661" s="125"/>
    </row>
    <row r="2662" spans="1:9">
      <c r="A2662" s="216">
        <v>43576</v>
      </c>
      <c r="B2662" s="194">
        <v>20</v>
      </c>
      <c r="C2662" s="205">
        <v>120</v>
      </c>
      <c r="D2662" s="206">
        <v>19.343994836713136</v>
      </c>
      <c r="E2662" s="207">
        <v>11</v>
      </c>
      <c r="F2662" s="208">
        <v>58.124689325573442</v>
      </c>
      <c r="H2662" s="199"/>
      <c r="I2662" s="125"/>
    </row>
    <row r="2663" spans="1:9">
      <c r="A2663" s="216">
        <v>43576</v>
      </c>
      <c r="B2663" s="194">
        <v>21</v>
      </c>
      <c r="C2663" s="205">
        <v>135</v>
      </c>
      <c r="D2663" s="206">
        <v>19.469952308587608</v>
      </c>
      <c r="E2663" s="207">
        <v>11</v>
      </c>
      <c r="F2663" s="208">
        <v>58.970533704169092</v>
      </c>
      <c r="H2663" s="199"/>
      <c r="I2663" s="125"/>
    </row>
    <row r="2664" spans="1:9">
      <c r="A2664" s="216">
        <v>43576</v>
      </c>
      <c r="B2664" s="194">
        <v>22</v>
      </c>
      <c r="C2664" s="205">
        <v>150</v>
      </c>
      <c r="D2664" s="206">
        <v>19.595714227816643</v>
      </c>
      <c r="E2664" s="207">
        <v>11</v>
      </c>
      <c r="F2664" s="208">
        <v>59.816037274837051</v>
      </c>
      <c r="H2664" s="199"/>
      <c r="I2664" s="125"/>
    </row>
    <row r="2665" spans="1:9">
      <c r="A2665" s="216">
        <v>43576</v>
      </c>
      <c r="B2665" s="194">
        <v>23</v>
      </c>
      <c r="C2665" s="205">
        <v>165</v>
      </c>
      <c r="D2665" s="206">
        <v>19.721290403515468</v>
      </c>
      <c r="E2665" s="207">
        <v>12</v>
      </c>
      <c r="F2665" s="208">
        <v>0.66119967076012642</v>
      </c>
      <c r="H2665" s="199"/>
      <c r="I2665" s="125"/>
    </row>
    <row r="2666" spans="1:9">
      <c r="A2666" s="216">
        <v>43577</v>
      </c>
      <c r="B2666" s="194">
        <v>0</v>
      </c>
      <c r="C2666" s="205">
        <v>180</v>
      </c>
      <c r="D2666" s="206">
        <v>19.846660432322096</v>
      </c>
      <c r="E2666" s="207">
        <v>12</v>
      </c>
      <c r="F2666" s="208">
        <v>1.5060204966706081</v>
      </c>
      <c r="H2666" s="199"/>
      <c r="I2666" s="125"/>
    </row>
    <row r="2667" spans="1:9">
      <c r="A2667" s="216">
        <v>43577</v>
      </c>
      <c r="B2667" s="194">
        <v>1</v>
      </c>
      <c r="C2667" s="205">
        <v>195</v>
      </c>
      <c r="D2667" s="206">
        <v>19.97183406577733</v>
      </c>
      <c r="E2667" s="207">
        <v>12</v>
      </c>
      <c r="F2667" s="208">
        <v>2.3504993761462956</v>
      </c>
      <c r="H2667" s="199"/>
      <c r="I2667" s="125"/>
    </row>
    <row r="2668" spans="1:9">
      <c r="A2668" s="216">
        <v>43577</v>
      </c>
      <c r="B2668" s="194">
        <v>2</v>
      </c>
      <c r="C2668" s="205">
        <v>210</v>
      </c>
      <c r="D2668" s="206">
        <v>20.096821116389947</v>
      </c>
      <c r="E2668" s="207">
        <v>12</v>
      </c>
      <c r="F2668" s="208">
        <v>3.1946359609530006</v>
      </c>
      <c r="H2668" s="199"/>
      <c r="I2668" s="125"/>
    </row>
    <row r="2669" spans="1:9">
      <c r="A2669" s="216">
        <v>43577</v>
      </c>
      <c r="B2669" s="194">
        <v>3</v>
      </c>
      <c r="C2669" s="205">
        <v>225</v>
      </c>
      <c r="D2669" s="206">
        <v>20.221601182322502</v>
      </c>
      <c r="E2669" s="207">
        <v>12</v>
      </c>
      <c r="F2669" s="208">
        <v>4.038429846053333</v>
      </c>
      <c r="H2669" s="199"/>
      <c r="I2669" s="125"/>
    </row>
    <row r="2670" spans="1:9">
      <c r="A2670" s="216">
        <v>43577</v>
      </c>
      <c r="B2670" s="194">
        <v>4</v>
      </c>
      <c r="C2670" s="205">
        <v>240</v>
      </c>
      <c r="D2670" s="206">
        <v>20.346184019222164</v>
      </c>
      <c r="E2670" s="207">
        <v>12</v>
      </c>
      <c r="F2670" s="208">
        <v>4.8818806642270118</v>
      </c>
      <c r="H2670" s="199"/>
      <c r="I2670" s="125"/>
    </row>
    <row r="2671" spans="1:9">
      <c r="A2671" s="216">
        <v>43577</v>
      </c>
      <c r="B2671" s="194">
        <v>5</v>
      </c>
      <c r="C2671" s="205">
        <v>255</v>
      </c>
      <c r="D2671" s="206">
        <v>20.470579461575653</v>
      </c>
      <c r="E2671" s="207">
        <v>12</v>
      </c>
      <c r="F2671" s="208">
        <v>5.724988047979096</v>
      </c>
      <c r="H2671" s="199"/>
      <c r="I2671" s="125"/>
    </row>
    <row r="2672" spans="1:9">
      <c r="A2672" s="216">
        <v>43577</v>
      </c>
      <c r="B2672" s="194">
        <v>6</v>
      </c>
      <c r="C2672" s="205">
        <v>270</v>
      </c>
      <c r="D2672" s="206">
        <v>20.594767051488816</v>
      </c>
      <c r="E2672" s="207">
        <v>12</v>
      </c>
      <c r="F2672" s="208">
        <v>6.5677516015120574</v>
      </c>
      <c r="H2672" s="199"/>
      <c r="I2672" s="125"/>
    </row>
    <row r="2673" spans="1:9">
      <c r="A2673" s="216">
        <v>43577</v>
      </c>
      <c r="B2673" s="194">
        <v>7</v>
      </c>
      <c r="C2673" s="205">
        <v>285</v>
      </c>
      <c r="D2673" s="206">
        <v>20.718756625501555</v>
      </c>
      <c r="E2673" s="207">
        <v>12</v>
      </c>
      <c r="F2673" s="208">
        <v>7.4</v>
      </c>
      <c r="H2673" s="199"/>
      <c r="I2673" s="125"/>
    </row>
    <row r="2674" spans="1:9">
      <c r="A2674" s="216">
        <v>43577</v>
      </c>
      <c r="B2674" s="194">
        <v>8</v>
      </c>
      <c r="C2674" s="205">
        <v>300</v>
      </c>
      <c r="D2674" s="206">
        <v>20.842557961886996</v>
      </c>
      <c r="E2674" s="207">
        <v>12</v>
      </c>
      <c r="F2674" s="208">
        <v>8.2522457473126565</v>
      </c>
      <c r="H2674" s="199"/>
      <c r="I2674" s="125"/>
    </row>
    <row r="2675" spans="1:9">
      <c r="A2675" s="216">
        <v>43577</v>
      </c>
      <c r="B2675" s="194">
        <v>9</v>
      </c>
      <c r="C2675" s="205">
        <v>315</v>
      </c>
      <c r="D2675" s="206">
        <v>20.966150626481976</v>
      </c>
      <c r="E2675" s="207">
        <v>12</v>
      </c>
      <c r="F2675" s="208">
        <v>9.0939755663004007</v>
      </c>
      <c r="H2675" s="199"/>
      <c r="I2675" s="125"/>
    </row>
    <row r="2676" spans="1:9">
      <c r="A2676" s="216">
        <v>43577</v>
      </c>
      <c r="B2676" s="194">
        <v>10</v>
      </c>
      <c r="C2676" s="205">
        <v>330</v>
      </c>
      <c r="D2676" s="206">
        <v>21.089544438125358</v>
      </c>
      <c r="E2676" s="207">
        <v>12</v>
      </c>
      <c r="F2676" s="208">
        <v>9.9353600650457707</v>
      </c>
      <c r="H2676" s="199"/>
      <c r="I2676" s="125"/>
    </row>
    <row r="2677" spans="1:9">
      <c r="A2677" s="216">
        <v>43577</v>
      </c>
      <c r="B2677" s="194">
        <v>11</v>
      </c>
      <c r="C2677" s="205">
        <v>345</v>
      </c>
      <c r="D2677" s="206">
        <v>21.212749217030478</v>
      </c>
      <c r="E2677" s="207">
        <v>12</v>
      </c>
      <c r="F2677" s="208">
        <v>10.776398866057875</v>
      </c>
      <c r="H2677" s="199"/>
      <c r="I2677" s="125"/>
    </row>
    <row r="2678" spans="1:9">
      <c r="A2678" s="216">
        <v>43577</v>
      </c>
      <c r="B2678" s="194">
        <v>12</v>
      </c>
      <c r="C2678" s="205">
        <v>0</v>
      </c>
      <c r="D2678" s="206">
        <v>21.335744512155088</v>
      </c>
      <c r="E2678" s="207">
        <v>12</v>
      </c>
      <c r="F2678" s="208">
        <v>11.617091572884775</v>
      </c>
      <c r="H2678" s="199"/>
      <c r="I2678" s="125"/>
    </row>
    <row r="2679" spans="1:9">
      <c r="A2679" s="216">
        <v>43577</v>
      </c>
      <c r="B2679" s="194">
        <v>13</v>
      </c>
      <c r="C2679" s="205">
        <v>15</v>
      </c>
      <c r="D2679" s="206">
        <v>21.458540184578396</v>
      </c>
      <c r="E2679" s="207">
        <v>12</v>
      </c>
      <c r="F2679" s="208">
        <v>12.457437817251247</v>
      </c>
      <c r="H2679" s="199"/>
      <c r="I2679" s="125"/>
    </row>
    <row r="2680" spans="1:9">
      <c r="A2680" s="216">
        <v>43577</v>
      </c>
      <c r="B2680" s="194">
        <v>14</v>
      </c>
      <c r="C2680" s="205">
        <v>30</v>
      </c>
      <c r="D2680" s="206">
        <v>21.581145939678663</v>
      </c>
      <c r="E2680" s="207">
        <v>12</v>
      </c>
      <c r="F2680" s="208">
        <v>13.29743723071612</v>
      </c>
      <c r="H2680" s="199"/>
      <c r="I2680" s="125"/>
    </row>
    <row r="2681" spans="1:9">
      <c r="A2681" s="216">
        <v>43577</v>
      </c>
      <c r="B2681" s="194">
        <v>15</v>
      </c>
      <c r="C2681" s="205">
        <v>45</v>
      </c>
      <c r="D2681" s="206">
        <v>21.703541446971713</v>
      </c>
      <c r="E2681" s="207">
        <v>12</v>
      </c>
      <c r="F2681" s="208">
        <v>14.137089416557167</v>
      </c>
      <c r="H2681" s="199"/>
      <c r="I2681" s="125"/>
    </row>
    <row r="2682" spans="1:9">
      <c r="A2682" s="216">
        <v>43577</v>
      </c>
      <c r="B2682" s="194">
        <v>16</v>
      </c>
      <c r="C2682" s="205">
        <v>60</v>
      </c>
      <c r="D2682" s="206">
        <v>21.825736530975064</v>
      </c>
      <c r="E2682" s="207">
        <v>12</v>
      </c>
      <c r="F2682" s="208">
        <v>14.976393996712964</v>
      </c>
      <c r="H2682" s="199"/>
      <c r="I2682" s="125"/>
    </row>
    <row r="2683" spans="1:9">
      <c r="A2683" s="216">
        <v>43577</v>
      </c>
      <c r="B2683" s="194">
        <v>17</v>
      </c>
      <c r="C2683" s="205">
        <v>75</v>
      </c>
      <c r="D2683" s="206">
        <v>21.947740900620829</v>
      </c>
      <c r="E2683" s="207">
        <v>12</v>
      </c>
      <c r="F2683" s="208">
        <v>15.8153506211465</v>
      </c>
      <c r="H2683" s="199"/>
      <c r="I2683" s="125"/>
    </row>
    <row r="2684" spans="1:9">
      <c r="A2684" s="216">
        <v>43577</v>
      </c>
      <c r="B2684" s="194">
        <v>18</v>
      </c>
      <c r="C2684" s="205">
        <v>90</v>
      </c>
      <c r="D2684" s="206">
        <v>22.069534227003942</v>
      </c>
      <c r="E2684" s="207">
        <v>12</v>
      </c>
      <c r="F2684" s="208">
        <v>16.653958883433013</v>
      </c>
      <c r="H2684" s="199"/>
      <c r="I2684" s="125"/>
    </row>
    <row r="2685" spans="1:9">
      <c r="A2685" s="216">
        <v>43577</v>
      </c>
      <c r="B2685" s="194">
        <v>19</v>
      </c>
      <c r="C2685" s="205">
        <v>105</v>
      </c>
      <c r="D2685" s="206">
        <v>22.19112633863233</v>
      </c>
      <c r="E2685" s="207">
        <v>12</v>
      </c>
      <c r="F2685" s="208">
        <v>17.492218414535863</v>
      </c>
      <c r="H2685" s="199"/>
      <c r="I2685" s="125"/>
    </row>
    <row r="2686" spans="1:9">
      <c r="A2686" s="216">
        <v>43577</v>
      </c>
      <c r="B2686" s="194">
        <v>20</v>
      </c>
      <c r="C2686" s="205">
        <v>120</v>
      </c>
      <c r="D2686" s="206">
        <v>22.312526985720069</v>
      </c>
      <c r="E2686" s="207">
        <v>12</v>
      </c>
      <c r="F2686" s="208">
        <v>18.330128845255125</v>
      </c>
      <c r="H2686" s="199"/>
      <c r="I2686" s="125"/>
    </row>
    <row r="2687" spans="1:9">
      <c r="A2687" s="216">
        <v>43577</v>
      </c>
      <c r="B2687" s="194">
        <v>21</v>
      </c>
      <c r="C2687" s="205">
        <v>135</v>
      </c>
      <c r="D2687" s="206">
        <v>22.433715763991131</v>
      </c>
      <c r="E2687" s="207">
        <v>12</v>
      </c>
      <c r="F2687" s="208">
        <v>19.167689778228016</v>
      </c>
      <c r="H2687" s="199"/>
      <c r="I2687" s="125"/>
    </row>
    <row r="2688" spans="1:9">
      <c r="A2688" s="216">
        <v>43577</v>
      </c>
      <c r="B2688" s="194">
        <v>22</v>
      </c>
      <c r="C2688" s="205">
        <v>150</v>
      </c>
      <c r="D2688" s="206">
        <v>22.554702524248569</v>
      </c>
      <c r="E2688" s="207">
        <v>12</v>
      </c>
      <c r="F2688" s="208">
        <v>20.004900844014593</v>
      </c>
      <c r="H2688" s="199"/>
      <c r="I2688" s="125"/>
    </row>
    <row r="2689" spans="1:9">
      <c r="A2689" s="216">
        <v>43577</v>
      </c>
      <c r="B2689" s="194">
        <v>23</v>
      </c>
      <c r="C2689" s="205">
        <v>165</v>
      </c>
      <c r="D2689" s="206">
        <v>22.675497039458605</v>
      </c>
      <c r="E2689" s="207">
        <v>12</v>
      </c>
      <c r="F2689" s="208">
        <v>20.84176166368735</v>
      </c>
      <c r="H2689" s="199"/>
      <c r="I2689" s="125"/>
    </row>
    <row r="2690" spans="1:9">
      <c r="A2690" s="216">
        <v>43578</v>
      </c>
      <c r="B2690" s="194">
        <v>0</v>
      </c>
      <c r="C2690" s="205">
        <v>180</v>
      </c>
      <c r="D2690" s="206">
        <v>22.796078947544629</v>
      </c>
      <c r="E2690" s="207">
        <v>12</v>
      </c>
      <c r="F2690" s="208">
        <v>21.678271858223184</v>
      </c>
      <c r="H2690" s="199"/>
      <c r="I2690" s="125"/>
    </row>
    <row r="2691" spans="1:9">
      <c r="A2691" s="216">
        <v>43578</v>
      </c>
      <c r="B2691" s="194">
        <v>1</v>
      </c>
      <c r="C2691" s="205">
        <v>195</v>
      </c>
      <c r="D2691" s="206">
        <v>22.916458023253199</v>
      </c>
      <c r="E2691" s="207">
        <v>12</v>
      </c>
      <c r="F2691" s="208">
        <v>22.514431048426538</v>
      </c>
      <c r="H2691" s="199"/>
      <c r="I2691" s="125"/>
    </row>
    <row r="2692" spans="1:9">
      <c r="A2692" s="216">
        <v>43578</v>
      </c>
      <c r="B2692" s="194">
        <v>2</v>
      </c>
      <c r="C2692" s="205">
        <v>210</v>
      </c>
      <c r="D2692" s="206">
        <v>23.036644101507591</v>
      </c>
      <c r="E2692" s="207">
        <v>12</v>
      </c>
      <c r="F2692" s="208">
        <v>23.35023886437412</v>
      </c>
      <c r="H2692" s="199"/>
      <c r="I2692" s="125"/>
    </row>
    <row r="2693" spans="1:9">
      <c r="A2693" s="216">
        <v>43578</v>
      </c>
      <c r="B2693" s="194">
        <v>3</v>
      </c>
      <c r="C2693" s="205">
        <v>225</v>
      </c>
      <c r="D2693" s="206">
        <v>23.156616803048564</v>
      </c>
      <c r="E2693" s="207">
        <v>12</v>
      </c>
      <c r="F2693" s="208">
        <v>24.185694907944928</v>
      </c>
      <c r="H2693" s="199"/>
      <c r="I2693" s="125"/>
    </row>
    <row r="2694" spans="1:9">
      <c r="A2694" s="216">
        <v>43578</v>
      </c>
      <c r="B2694" s="194">
        <v>4</v>
      </c>
      <c r="C2694" s="205">
        <v>240</v>
      </c>
      <c r="D2694" s="206">
        <v>23.276385906231098</v>
      </c>
      <c r="E2694" s="207">
        <v>12</v>
      </c>
      <c r="F2694" s="208">
        <v>25.020798808874396</v>
      </c>
      <c r="H2694" s="199"/>
      <c r="I2694" s="125"/>
    </row>
    <row r="2695" spans="1:9">
      <c r="A2695" s="216">
        <v>43578</v>
      </c>
      <c r="B2695" s="194">
        <v>5</v>
      </c>
      <c r="C2695" s="205">
        <v>255</v>
      </c>
      <c r="D2695" s="206">
        <v>23.395961247472314</v>
      </c>
      <c r="E2695" s="207">
        <v>12</v>
      </c>
      <c r="F2695" s="208">
        <v>25.855550196869501</v>
      </c>
      <c r="H2695" s="199"/>
      <c r="I2695" s="125"/>
    </row>
    <row r="2696" spans="1:9">
      <c r="A2696" s="216">
        <v>43578</v>
      </c>
      <c r="B2696" s="194">
        <v>6</v>
      </c>
      <c r="C2696" s="205">
        <v>270</v>
      </c>
      <c r="D2696" s="206">
        <v>23.515322451817156</v>
      </c>
      <c r="E2696" s="207">
        <v>12</v>
      </c>
      <c r="F2696" s="208">
        <v>26.68994866404244</v>
      </c>
      <c r="H2696" s="199"/>
      <c r="I2696" s="125"/>
    </row>
    <row r="2697" spans="1:9">
      <c r="A2697" s="216">
        <v>43578</v>
      </c>
      <c r="B2697" s="194">
        <v>7</v>
      </c>
      <c r="C2697" s="205">
        <v>285</v>
      </c>
      <c r="D2697" s="206">
        <v>23.634479299482791</v>
      </c>
      <c r="E2697" s="207">
        <v>12</v>
      </c>
      <c r="F2697" s="208">
        <v>27.5</v>
      </c>
      <c r="H2697" s="199"/>
      <c r="I2697" s="125"/>
    </row>
    <row r="2698" spans="1:9">
      <c r="A2698" s="216">
        <v>43578</v>
      </c>
      <c r="B2698" s="194">
        <v>8</v>
      </c>
      <c r="C2698" s="205">
        <v>300</v>
      </c>
      <c r="D2698" s="206">
        <v>23.753441630631187</v>
      </c>
      <c r="E2698" s="207">
        <v>12</v>
      </c>
      <c r="F2698" s="208">
        <v>28.357685399974351</v>
      </c>
      <c r="H2698" s="199"/>
      <c r="I2698" s="125"/>
    </row>
    <row r="2699" spans="1:9">
      <c r="A2699" s="216">
        <v>43578</v>
      </c>
      <c r="B2699" s="194">
        <v>9</v>
      </c>
      <c r="C2699" s="205">
        <v>315</v>
      </c>
      <c r="D2699" s="206">
        <v>23.872189072558285</v>
      </c>
      <c r="E2699" s="207">
        <v>12</v>
      </c>
      <c r="F2699" s="208">
        <v>29.191022889743756</v>
      </c>
      <c r="H2699" s="199"/>
      <c r="I2699" s="125"/>
    </row>
    <row r="2700" spans="1:9">
      <c r="A2700" s="216">
        <v>43578</v>
      </c>
      <c r="B2700" s="194">
        <v>10</v>
      </c>
      <c r="C2700" s="205">
        <v>330</v>
      </c>
      <c r="D2700" s="206">
        <v>23.990731427121545</v>
      </c>
      <c r="E2700" s="207">
        <v>12</v>
      </c>
      <c r="F2700" s="208">
        <v>30.024005956648772</v>
      </c>
      <c r="H2700" s="199"/>
      <c r="I2700" s="125"/>
    </row>
    <row r="2701" spans="1:9">
      <c r="A2701" s="216">
        <v>43578</v>
      </c>
      <c r="B2701" s="194">
        <v>11</v>
      </c>
      <c r="C2701" s="205">
        <v>345</v>
      </c>
      <c r="D2701" s="206">
        <v>24.109078518985143</v>
      </c>
      <c r="E2701" s="207">
        <v>12</v>
      </c>
      <c r="F2701" s="208">
        <v>30.856634229558964</v>
      </c>
      <c r="H2701" s="199"/>
      <c r="I2701" s="125"/>
    </row>
    <row r="2702" spans="1:9">
      <c r="A2702" s="216">
        <v>43578</v>
      </c>
      <c r="B2702" s="194">
        <v>12</v>
      </c>
      <c r="C2702" s="205">
        <v>0</v>
      </c>
      <c r="D2702" s="206">
        <v>24.227209938163696</v>
      </c>
      <c r="E2702" s="207">
        <v>12</v>
      </c>
      <c r="F2702" s="208">
        <v>31.688907309146828</v>
      </c>
      <c r="H2702" s="199"/>
      <c r="I2702" s="125"/>
    </row>
    <row r="2703" spans="1:9">
      <c r="A2703" s="216">
        <v>43578</v>
      </c>
      <c r="B2703" s="194">
        <v>13</v>
      </c>
      <c r="C2703" s="205">
        <v>15</v>
      </c>
      <c r="D2703" s="206">
        <v>24.345135529727031</v>
      </c>
      <c r="E2703" s="207">
        <v>12</v>
      </c>
      <c r="F2703" s="208">
        <v>32.520824823895467</v>
      </c>
      <c r="H2703" s="199"/>
      <c r="I2703" s="125"/>
    </row>
    <row r="2704" spans="1:9">
      <c r="A2704" s="216">
        <v>43578</v>
      </c>
      <c r="B2704" s="194">
        <v>14</v>
      </c>
      <c r="C2704" s="205">
        <v>30</v>
      </c>
      <c r="D2704" s="206">
        <v>24.462865139450969</v>
      </c>
      <c r="E2704" s="207">
        <v>12</v>
      </c>
      <c r="F2704" s="208">
        <v>33.352386392940474</v>
      </c>
      <c r="H2704" s="199"/>
      <c r="I2704" s="125"/>
    </row>
    <row r="2705" spans="1:9">
      <c r="A2705" s="216">
        <v>43578</v>
      </c>
      <c r="B2705" s="194">
        <v>15</v>
      </c>
      <c r="C2705" s="205">
        <v>45</v>
      </c>
      <c r="D2705" s="206">
        <v>24.580378340481275</v>
      </c>
      <c r="E2705" s="207">
        <v>12</v>
      </c>
      <c r="F2705" s="208">
        <v>34.183591635143529</v>
      </c>
      <c r="H2705" s="199"/>
      <c r="I2705" s="125"/>
    </row>
    <row r="2706" spans="1:9">
      <c r="A2706" s="216">
        <v>43578</v>
      </c>
      <c r="B2706" s="194">
        <v>16</v>
      </c>
      <c r="C2706" s="205">
        <v>60</v>
      </c>
      <c r="D2706" s="206">
        <v>24.697684981707653</v>
      </c>
      <c r="E2706" s="207">
        <v>12</v>
      </c>
      <c r="F2706" s="208">
        <v>35.014440169252481</v>
      </c>
      <c r="H2706" s="199"/>
      <c r="I2706" s="125"/>
    </row>
    <row r="2707" spans="1:9">
      <c r="A2707" s="216">
        <v>43578</v>
      </c>
      <c r="B2707" s="194">
        <v>17</v>
      </c>
      <c r="C2707" s="205">
        <v>75</v>
      </c>
      <c r="D2707" s="206">
        <v>24.81479491085679</v>
      </c>
      <c r="E2707" s="207">
        <v>12</v>
      </c>
      <c r="F2707" s="208">
        <v>35.844931623182887</v>
      </c>
      <c r="H2707" s="199"/>
      <c r="I2707" s="125"/>
    </row>
    <row r="2708" spans="1:9">
      <c r="A2708" s="216">
        <v>43578</v>
      </c>
      <c r="B2708" s="194">
        <v>18</v>
      </c>
      <c r="C2708" s="205">
        <v>90</v>
      </c>
      <c r="D2708" s="206">
        <v>24.931687705061449</v>
      </c>
      <c r="E2708" s="207">
        <v>12</v>
      </c>
      <c r="F2708" s="208">
        <v>36.675065596854992</v>
      </c>
      <c r="H2708" s="199"/>
      <c r="I2708" s="125"/>
    </row>
    <row r="2709" spans="1:9">
      <c r="A2709" s="216">
        <v>43578</v>
      </c>
      <c r="B2709" s="194">
        <v>19</v>
      </c>
      <c r="C2709" s="205">
        <v>105</v>
      </c>
      <c r="D2709" s="206">
        <v>25.048373253787304</v>
      </c>
      <c r="E2709" s="207">
        <v>12</v>
      </c>
      <c r="F2709" s="208">
        <v>37.50484171790724</v>
      </c>
      <c r="H2709" s="199"/>
      <c r="I2709" s="125"/>
    </row>
    <row r="2710" spans="1:9">
      <c r="A2710" s="216">
        <v>43578</v>
      </c>
      <c r="B2710" s="194">
        <v>20</v>
      </c>
      <c r="C2710" s="205">
        <v>120</v>
      </c>
      <c r="D2710" s="206">
        <v>25.164861290256795</v>
      </c>
      <c r="E2710" s="207">
        <v>12</v>
      </c>
      <c r="F2710" s="208">
        <v>38.334259613719297</v>
      </c>
      <c r="H2710" s="199"/>
      <c r="I2710" s="125"/>
    </row>
    <row r="2711" spans="1:9">
      <c r="A2711" s="216">
        <v>43578</v>
      </c>
      <c r="B2711" s="194">
        <v>21</v>
      </c>
      <c r="C2711" s="205">
        <v>135</v>
      </c>
      <c r="D2711" s="206">
        <v>25.281131512559796</v>
      </c>
      <c r="E2711" s="207">
        <v>12</v>
      </c>
      <c r="F2711" s="208">
        <v>39.163318874570585</v>
      </c>
      <c r="H2711" s="199"/>
      <c r="I2711" s="125"/>
    </row>
    <row r="2712" spans="1:9">
      <c r="A2712" s="216">
        <v>43578</v>
      </c>
      <c r="B2712" s="194">
        <v>22</v>
      </c>
      <c r="C2712" s="205">
        <v>150</v>
      </c>
      <c r="D2712" s="206">
        <v>25.397193773283107</v>
      </c>
      <c r="E2712" s="207">
        <v>12</v>
      </c>
      <c r="F2712" s="208">
        <v>39.992019146107651</v>
      </c>
      <c r="H2712" s="199"/>
      <c r="I2712" s="125"/>
    </row>
    <row r="2713" spans="1:9">
      <c r="A2713" s="216">
        <v>43578</v>
      </c>
      <c r="B2713" s="194">
        <v>23</v>
      </c>
      <c r="C2713" s="205">
        <v>165</v>
      </c>
      <c r="D2713" s="206">
        <v>25.513057847776963</v>
      </c>
      <c r="E2713" s="207">
        <v>12</v>
      </c>
      <c r="F2713" s="208">
        <v>40.820360046085966</v>
      </c>
      <c r="H2713" s="199"/>
      <c r="I2713" s="125"/>
    </row>
    <row r="2714" spans="1:9">
      <c r="A2714" s="216">
        <v>43579</v>
      </c>
      <c r="B2714" s="194">
        <v>0</v>
      </c>
      <c r="C2714" s="205">
        <v>180</v>
      </c>
      <c r="D2714" s="206">
        <v>25.628703358279381</v>
      </c>
      <c r="E2714" s="207">
        <v>12</v>
      </c>
      <c r="F2714" s="208">
        <v>41.648341173531662</v>
      </c>
      <c r="H2714" s="199"/>
      <c r="I2714" s="125"/>
    </row>
    <row r="2715" spans="1:9">
      <c r="A2715" s="216">
        <v>43579</v>
      </c>
      <c r="B2715" s="194">
        <v>1</v>
      </c>
      <c r="C2715" s="205">
        <v>195</v>
      </c>
      <c r="D2715" s="206">
        <v>25.744140179788246</v>
      </c>
      <c r="E2715" s="207">
        <v>12</v>
      </c>
      <c r="F2715" s="208">
        <v>42.475962155096987</v>
      </c>
      <c r="H2715" s="199"/>
      <c r="I2715" s="125"/>
    </row>
    <row r="2716" spans="1:9">
      <c r="A2716" s="216">
        <v>43579</v>
      </c>
      <c r="B2716" s="194">
        <v>2</v>
      </c>
      <c r="C2716" s="205">
        <v>210</v>
      </c>
      <c r="D2716" s="206">
        <v>25.859378110092166</v>
      </c>
      <c r="E2716" s="207">
        <v>12</v>
      </c>
      <c r="F2716" s="208">
        <v>43.303222617359154</v>
      </c>
      <c r="H2716" s="199"/>
      <c r="I2716" s="125"/>
    </row>
    <row r="2717" spans="1:9">
      <c r="A2717" s="216">
        <v>43579</v>
      </c>
      <c r="B2717" s="194">
        <v>3</v>
      </c>
      <c r="C2717" s="205">
        <v>225</v>
      </c>
      <c r="D2717" s="206">
        <v>25.974396793696997</v>
      </c>
      <c r="E2717" s="207">
        <v>12</v>
      </c>
      <c r="F2717" s="208">
        <v>44.130122158929055</v>
      </c>
      <c r="H2717" s="199"/>
      <c r="I2717" s="125"/>
    </row>
    <row r="2718" spans="1:9">
      <c r="A2718" s="216">
        <v>43579</v>
      </c>
      <c r="B2718" s="194">
        <v>4</v>
      </c>
      <c r="C2718" s="205">
        <v>240</v>
      </c>
      <c r="D2718" s="206">
        <v>26.089206088677201</v>
      </c>
      <c r="E2718" s="207">
        <v>12</v>
      </c>
      <c r="F2718" s="208">
        <v>44.956660396742976</v>
      </c>
      <c r="H2718" s="199"/>
      <c r="I2718" s="125"/>
    </row>
    <row r="2719" spans="1:9">
      <c r="A2719" s="216">
        <v>43579</v>
      </c>
      <c r="B2719" s="194">
        <v>5</v>
      </c>
      <c r="C2719" s="205">
        <v>255</v>
      </c>
      <c r="D2719" s="206">
        <v>26.203815796231993</v>
      </c>
      <c r="E2719" s="207">
        <v>12</v>
      </c>
      <c r="F2719" s="208">
        <v>45.782836975366088</v>
      </c>
      <c r="H2719" s="199"/>
      <c r="I2719" s="125"/>
    </row>
    <row r="2720" spans="1:9">
      <c r="A2720" s="216">
        <v>43579</v>
      </c>
      <c r="B2720" s="194">
        <v>6</v>
      </c>
      <c r="C2720" s="205">
        <v>270</v>
      </c>
      <c r="D2720" s="206">
        <v>26.318205582251721</v>
      </c>
      <c r="E2720" s="207">
        <v>12</v>
      </c>
      <c r="F2720" s="208">
        <v>46.608651483700569</v>
      </c>
      <c r="H2720" s="199"/>
      <c r="I2720" s="125"/>
    </row>
    <row r="2721" spans="1:9">
      <c r="A2721" s="216">
        <v>43579</v>
      </c>
      <c r="B2721" s="194">
        <v>7</v>
      </c>
      <c r="C2721" s="205">
        <v>285</v>
      </c>
      <c r="D2721" s="206">
        <v>26.432385248890569</v>
      </c>
      <c r="E2721" s="207">
        <v>12</v>
      </c>
      <c r="F2721" s="208">
        <v>47.4</v>
      </c>
      <c r="H2721" s="199"/>
      <c r="I2721" s="125"/>
    </row>
    <row r="2722" spans="1:9">
      <c r="A2722" s="216">
        <v>43579</v>
      </c>
      <c r="B2722" s="194">
        <v>8</v>
      </c>
      <c r="C2722" s="205">
        <v>300</v>
      </c>
      <c r="D2722" s="206">
        <v>26.54636465880003</v>
      </c>
      <c r="E2722" s="207">
        <v>12</v>
      </c>
      <c r="F2722" s="208">
        <v>48.259192792235304</v>
      </c>
      <c r="H2722" s="199"/>
      <c r="I2722" s="125"/>
    </row>
    <row r="2723" spans="1:9">
      <c r="A2723" s="216">
        <v>43579</v>
      </c>
      <c r="B2723" s="194">
        <v>9</v>
      </c>
      <c r="C2723" s="205">
        <v>315</v>
      </c>
      <c r="D2723" s="206">
        <v>26.660123461588228</v>
      </c>
      <c r="E2723" s="207">
        <v>12</v>
      </c>
      <c r="F2723" s="208">
        <v>49.083918815759979</v>
      </c>
      <c r="H2723" s="199"/>
      <c r="I2723" s="125"/>
    </row>
    <row r="2724" spans="1:9">
      <c r="A2724" s="216">
        <v>43579</v>
      </c>
      <c r="B2724" s="194">
        <v>10</v>
      </c>
      <c r="C2724" s="205">
        <v>330</v>
      </c>
      <c r="D2724" s="206">
        <v>26.773671461561435</v>
      </c>
      <c r="E2724" s="207">
        <v>12</v>
      </c>
      <c r="F2724" s="208">
        <v>49.908281243216308</v>
      </c>
      <c r="H2724" s="199"/>
      <c r="I2724" s="125"/>
    </row>
    <row r="2725" spans="1:9">
      <c r="A2725" s="216">
        <v>43579</v>
      </c>
      <c r="B2725" s="194">
        <v>11</v>
      </c>
      <c r="C2725" s="205">
        <v>345</v>
      </c>
      <c r="D2725" s="206">
        <v>26.887018524181485</v>
      </c>
      <c r="E2725" s="207">
        <v>12</v>
      </c>
      <c r="F2725" s="208">
        <v>50.732279690509081</v>
      </c>
      <c r="H2725" s="199"/>
      <c r="I2725" s="125"/>
    </row>
    <row r="2726" spans="1:9">
      <c r="A2726" s="216">
        <v>43579</v>
      </c>
      <c r="B2726" s="194">
        <v>12</v>
      </c>
      <c r="C2726" s="205">
        <v>0</v>
      </c>
      <c r="D2726" s="206">
        <v>27.000144340433962</v>
      </c>
      <c r="E2726" s="207">
        <v>12</v>
      </c>
      <c r="F2726" s="208">
        <v>51.555913773330779</v>
      </c>
      <c r="H2726" s="199"/>
      <c r="I2726" s="125"/>
    </row>
    <row r="2727" spans="1:9">
      <c r="A2727" s="216">
        <v>43579</v>
      </c>
      <c r="B2727" s="194">
        <v>13</v>
      </c>
      <c r="C2727" s="205">
        <v>15</v>
      </c>
      <c r="D2727" s="206">
        <v>27.113058640348981</v>
      </c>
      <c r="E2727" s="207">
        <v>12</v>
      </c>
      <c r="F2727" s="208">
        <v>52.379183107216676</v>
      </c>
      <c r="H2727" s="199"/>
      <c r="I2727" s="125"/>
    </row>
    <row r="2728" spans="1:9">
      <c r="A2728" s="216">
        <v>43579</v>
      </c>
      <c r="B2728" s="194">
        <v>14</v>
      </c>
      <c r="C2728" s="205">
        <v>30</v>
      </c>
      <c r="D2728" s="206">
        <v>27.225771309848597</v>
      </c>
      <c r="E2728" s="207">
        <v>12</v>
      </c>
      <c r="F2728" s="208">
        <v>53.202087316694424</v>
      </c>
      <c r="H2728" s="199"/>
      <c r="I2728" s="125"/>
    </row>
    <row r="2729" spans="1:9">
      <c r="A2729" s="216">
        <v>43579</v>
      </c>
      <c r="B2729" s="194">
        <v>15</v>
      </c>
      <c r="C2729" s="205">
        <v>45</v>
      </c>
      <c r="D2729" s="206">
        <v>27.33826204357797</v>
      </c>
      <c r="E2729" s="207">
        <v>12</v>
      </c>
      <c r="F2729" s="208">
        <v>54.024625998652667</v>
      </c>
      <c r="H2729" s="199"/>
      <c r="I2729" s="125"/>
    </row>
    <row r="2730" spans="1:9">
      <c r="A2730" s="216">
        <v>43579</v>
      </c>
      <c r="B2730" s="194">
        <v>16</v>
      </c>
      <c r="C2730" s="205">
        <v>60</v>
      </c>
      <c r="D2730" s="206">
        <v>27.450540652149584</v>
      </c>
      <c r="E2730" s="207">
        <v>12</v>
      </c>
      <c r="F2730" s="208">
        <v>54.846798777308905</v>
      </c>
      <c r="H2730" s="199"/>
      <c r="I2730" s="125"/>
    </row>
    <row r="2731" spans="1:9">
      <c r="A2731" s="216">
        <v>43579</v>
      </c>
      <c r="B2731" s="194">
        <v>17</v>
      </c>
      <c r="C2731" s="205">
        <v>75</v>
      </c>
      <c r="D2731" s="206">
        <v>27.562616966250744</v>
      </c>
      <c r="E2731" s="207">
        <v>12</v>
      </c>
      <c r="F2731" s="208">
        <v>55.668605276682825</v>
      </c>
      <c r="H2731" s="199"/>
      <c r="I2731" s="125"/>
    </row>
    <row r="2732" spans="1:9">
      <c r="A2732" s="216">
        <v>43579</v>
      </c>
      <c r="B2732" s="194">
        <v>18</v>
      </c>
      <c r="C2732" s="205">
        <v>90</v>
      </c>
      <c r="D2732" s="206">
        <v>27.674470643194127</v>
      </c>
      <c r="E2732" s="207">
        <v>12</v>
      </c>
      <c r="F2732" s="208">
        <v>56.490045093217454</v>
      </c>
      <c r="H2732" s="199"/>
      <c r="I2732" s="125"/>
    </row>
    <row r="2733" spans="1:9">
      <c r="A2733" s="216">
        <v>43579</v>
      </c>
      <c r="B2733" s="194">
        <v>19</v>
      </c>
      <c r="C2733" s="205">
        <v>105</v>
      </c>
      <c r="D2733" s="206">
        <v>27.786111554307809</v>
      </c>
      <c r="E2733" s="207">
        <v>12</v>
      </c>
      <c r="F2733" s="208">
        <v>57.311117841442147</v>
      </c>
      <c r="H2733" s="199"/>
      <c r="I2733" s="125"/>
    </row>
    <row r="2734" spans="1:9">
      <c r="A2734" s="216">
        <v>43579</v>
      </c>
      <c r="B2734" s="194">
        <v>20</v>
      </c>
      <c r="C2734" s="205">
        <v>120</v>
      </c>
      <c r="D2734" s="206">
        <v>27.897549514709681</v>
      </c>
      <c r="E2734" s="207">
        <v>12</v>
      </c>
      <c r="F2734" s="208">
        <v>58.131823163269374</v>
      </c>
      <c r="H2734" s="199"/>
      <c r="I2734" s="125"/>
    </row>
    <row r="2735" spans="1:9">
      <c r="A2735" s="216">
        <v>43579</v>
      </c>
      <c r="B2735" s="194">
        <v>21</v>
      </c>
      <c r="C2735" s="205">
        <v>135</v>
      </c>
      <c r="D2735" s="206">
        <v>28.008764183155108</v>
      </c>
      <c r="E2735" s="207">
        <v>12</v>
      </c>
      <c r="F2735" s="208">
        <v>58.952160645411062</v>
      </c>
      <c r="H2735" s="199"/>
      <c r="I2735" s="125"/>
    </row>
    <row r="2736" spans="1:9">
      <c r="A2736" s="216">
        <v>43579</v>
      </c>
      <c r="B2736" s="194">
        <v>22</v>
      </c>
      <c r="C2736" s="205">
        <v>150</v>
      </c>
      <c r="D2736" s="206">
        <v>28.119765414884341</v>
      </c>
      <c r="E2736" s="207">
        <v>12</v>
      </c>
      <c r="F2736" s="208">
        <v>59.772129911105019</v>
      </c>
      <c r="H2736" s="199"/>
      <c r="I2736" s="125"/>
    </row>
    <row r="2737" spans="1:9">
      <c r="A2737" s="216">
        <v>43579</v>
      </c>
      <c r="B2737" s="194">
        <v>23</v>
      </c>
      <c r="C2737" s="205">
        <v>165</v>
      </c>
      <c r="D2737" s="206">
        <v>28.230563085458016</v>
      </c>
      <c r="E2737" s="207">
        <v>13</v>
      </c>
      <c r="F2737" s="208">
        <v>0.59173058344622831</v>
      </c>
      <c r="H2737" s="199"/>
      <c r="I2737" s="125"/>
    </row>
    <row r="2738" spans="1:9">
      <c r="A2738" s="216">
        <v>43580</v>
      </c>
      <c r="B2738" s="194">
        <v>0</v>
      </c>
      <c r="C2738" s="205">
        <v>180</v>
      </c>
      <c r="D2738" s="206">
        <v>28.341136798403568</v>
      </c>
      <c r="E2738" s="207">
        <v>13</v>
      </c>
      <c r="F2738" s="208">
        <v>1.4109622577943171</v>
      </c>
      <c r="H2738" s="199"/>
      <c r="I2738" s="125"/>
    </row>
    <row r="2739" spans="1:9">
      <c r="A2739" s="216">
        <v>43580</v>
      </c>
      <c r="B2739" s="194">
        <v>1</v>
      </c>
      <c r="C2739" s="205">
        <v>195</v>
      </c>
      <c r="D2739" s="206">
        <v>28.45149648979941</v>
      </c>
      <c r="E2739" s="207">
        <v>13</v>
      </c>
      <c r="F2739" s="208">
        <v>2.2298245569171726</v>
      </c>
      <c r="H2739" s="199"/>
      <c r="I2739" s="125"/>
    </row>
    <row r="2740" spans="1:9">
      <c r="A2740" s="216">
        <v>43580</v>
      </c>
      <c r="B2740" s="194">
        <v>2</v>
      </c>
      <c r="C2740" s="205">
        <v>210</v>
      </c>
      <c r="D2740" s="206">
        <v>28.561651899453864</v>
      </c>
      <c r="E2740" s="207">
        <v>13</v>
      </c>
      <c r="F2740" s="208">
        <v>3.0483170942090609</v>
      </c>
      <c r="H2740" s="199"/>
      <c r="I2740" s="125"/>
    </row>
    <row r="2741" spans="1:9">
      <c r="A2741" s="216">
        <v>43580</v>
      </c>
      <c r="B2741" s="194">
        <v>3</v>
      </c>
      <c r="C2741" s="205">
        <v>225</v>
      </c>
      <c r="D2741" s="206">
        <v>28.671582732595198</v>
      </c>
      <c r="E2741" s="207">
        <v>13</v>
      </c>
      <c r="F2741" s="208">
        <v>3.8664394829122628</v>
      </c>
      <c r="H2741" s="199"/>
      <c r="I2741" s="125"/>
    </row>
    <row r="2742" spans="1:9">
      <c r="A2742" s="216">
        <v>43580</v>
      </c>
      <c r="B2742" s="194">
        <v>4</v>
      </c>
      <c r="C2742" s="205">
        <v>240</v>
      </c>
      <c r="D2742" s="206">
        <v>28.781298868054819</v>
      </c>
      <c r="E2742" s="207">
        <v>13</v>
      </c>
      <c r="F2742" s="208">
        <v>4.684191336093626</v>
      </c>
      <c r="H2742" s="199"/>
      <c r="I2742" s="125"/>
    </row>
    <row r="2743" spans="1:9">
      <c r="A2743" s="216">
        <v>43580</v>
      </c>
      <c r="B2743" s="194">
        <v>5</v>
      </c>
      <c r="C2743" s="205">
        <v>255</v>
      </c>
      <c r="D2743" s="206">
        <v>28.890810127434179</v>
      </c>
      <c r="E2743" s="207">
        <v>13</v>
      </c>
      <c r="F2743" s="208">
        <v>5.501572275813551</v>
      </c>
      <c r="H2743" s="199"/>
      <c r="I2743" s="125"/>
    </row>
    <row r="2744" spans="1:9">
      <c r="A2744" s="216">
        <v>43580</v>
      </c>
      <c r="B2744" s="194">
        <v>6</v>
      </c>
      <c r="C2744" s="205">
        <v>270</v>
      </c>
      <c r="D2744" s="206">
        <v>29.000096179229331</v>
      </c>
      <c r="E2744" s="207">
        <v>13</v>
      </c>
      <c r="F2744" s="208">
        <v>6.318581896470512</v>
      </c>
      <c r="H2744" s="199"/>
      <c r="I2744" s="125"/>
    </row>
    <row r="2745" spans="1:9">
      <c r="A2745" s="216">
        <v>43580</v>
      </c>
      <c r="B2745" s="194">
        <v>7</v>
      </c>
      <c r="C2745" s="205">
        <v>285</v>
      </c>
      <c r="D2745" s="206">
        <v>29.109166904427184</v>
      </c>
      <c r="E2745" s="207">
        <v>13</v>
      </c>
      <c r="F2745" s="208">
        <v>7.1</v>
      </c>
      <c r="H2745" s="199"/>
      <c r="I2745" s="125"/>
    </row>
    <row r="2746" spans="1:9">
      <c r="A2746" s="216">
        <v>43580</v>
      </c>
      <c r="B2746" s="194">
        <v>8</v>
      </c>
      <c r="C2746" s="205">
        <v>300</v>
      </c>
      <c r="D2746" s="206">
        <v>29.218032127691913</v>
      </c>
      <c r="E2746" s="207">
        <v>13</v>
      </c>
      <c r="F2746" s="208">
        <v>7.9514856674157741</v>
      </c>
      <c r="H2746" s="199"/>
      <c r="I2746" s="125"/>
    </row>
    <row r="2747" spans="1:9">
      <c r="A2747" s="216">
        <v>43580</v>
      </c>
      <c r="B2747" s="194">
        <v>9</v>
      </c>
      <c r="C2747" s="205">
        <v>315</v>
      </c>
      <c r="D2747" s="206">
        <v>29.326671518733747</v>
      </c>
      <c r="E2747" s="207">
        <v>13</v>
      </c>
      <c r="F2747" s="208">
        <v>8.7673790240785365</v>
      </c>
      <c r="H2747" s="199"/>
      <c r="I2747" s="125"/>
    </row>
    <row r="2748" spans="1:9">
      <c r="A2748" s="216">
        <v>43580</v>
      </c>
      <c r="B2748" s="194">
        <v>10</v>
      </c>
      <c r="C2748" s="205">
        <v>330</v>
      </c>
      <c r="D2748" s="206">
        <v>29.435094962441326</v>
      </c>
      <c r="E2748" s="207">
        <v>13</v>
      </c>
      <c r="F2748" s="208">
        <v>9.5828995292594499</v>
      </c>
      <c r="H2748" s="199"/>
      <c r="I2748" s="125"/>
    </row>
    <row r="2749" spans="1:9">
      <c r="A2749" s="216">
        <v>43580</v>
      </c>
      <c r="B2749" s="194">
        <v>11</v>
      </c>
      <c r="C2749" s="205">
        <v>345</v>
      </c>
      <c r="D2749" s="206">
        <v>29.543312284802141</v>
      </c>
      <c r="E2749" s="207">
        <v>13</v>
      </c>
      <c r="F2749" s="208">
        <v>10.39804679479424</v>
      </c>
      <c r="H2749" s="199"/>
      <c r="I2749" s="125"/>
    </row>
    <row r="2750" spans="1:9">
      <c r="A2750" s="216">
        <v>43580</v>
      </c>
      <c r="B2750" s="194">
        <v>12</v>
      </c>
      <c r="C2750" s="205">
        <v>0</v>
      </c>
      <c r="D2750" s="206">
        <v>29.651303178571879</v>
      </c>
      <c r="E2750" s="207">
        <v>13</v>
      </c>
      <c r="F2750" s="208">
        <v>11.21282041427019</v>
      </c>
      <c r="H2750" s="199"/>
      <c r="I2750" s="125"/>
    </row>
    <row r="2751" spans="1:9">
      <c r="A2751" s="216">
        <v>43580</v>
      </c>
      <c r="B2751" s="194">
        <v>13</v>
      </c>
      <c r="C2751" s="205">
        <v>15</v>
      </c>
      <c r="D2751" s="206">
        <v>29.759077471934461</v>
      </c>
      <c r="E2751" s="207">
        <v>13</v>
      </c>
      <c r="F2751" s="208">
        <v>12.027220008290413</v>
      </c>
      <c r="H2751" s="199"/>
      <c r="I2751" s="125"/>
    </row>
    <row r="2752" spans="1:9">
      <c r="A2752" s="216">
        <v>43580</v>
      </c>
      <c r="B2752" s="194">
        <v>14</v>
      </c>
      <c r="C2752" s="205">
        <v>30</v>
      </c>
      <c r="D2752" s="206">
        <v>29.866645051923797</v>
      </c>
      <c r="E2752" s="207">
        <v>13</v>
      </c>
      <c r="F2752" s="208">
        <v>12.841245197400148</v>
      </c>
      <c r="H2752" s="199"/>
      <c r="I2752" s="125"/>
    </row>
    <row r="2753" spans="1:9">
      <c r="A2753" s="216">
        <v>43580</v>
      </c>
      <c r="B2753" s="194">
        <v>15</v>
      </c>
      <c r="C2753" s="205">
        <v>45</v>
      </c>
      <c r="D2753" s="206">
        <v>29.973985633955635</v>
      </c>
      <c r="E2753" s="207">
        <v>13</v>
      </c>
      <c r="F2753" s="208">
        <v>13.654895574596218</v>
      </c>
      <c r="H2753" s="199"/>
      <c r="I2753" s="125"/>
    </row>
    <row r="2754" spans="1:9">
      <c r="A2754" s="216">
        <v>43580</v>
      </c>
      <c r="B2754" s="194">
        <v>16</v>
      </c>
      <c r="C2754" s="205">
        <v>60</v>
      </c>
      <c r="D2754" s="206">
        <v>30.081108968987564</v>
      </c>
      <c r="E2754" s="207">
        <v>13</v>
      </c>
      <c r="F2754" s="208">
        <v>14.468170750936622</v>
      </c>
      <c r="H2754" s="199"/>
      <c r="I2754" s="125"/>
    </row>
    <row r="2755" spans="1:9">
      <c r="A2755" s="216">
        <v>43580</v>
      </c>
      <c r="B2755" s="194">
        <v>17</v>
      </c>
      <c r="C2755" s="205">
        <v>75</v>
      </c>
      <c r="D2755" s="206">
        <v>30.188024967586671</v>
      </c>
      <c r="E2755" s="207">
        <v>13</v>
      </c>
      <c r="F2755" s="208">
        <v>15.28107036462405</v>
      </c>
      <c r="H2755" s="199"/>
      <c r="I2755" s="125"/>
    </row>
    <row r="2756" spans="1:9">
      <c r="A2756" s="216">
        <v>43580</v>
      </c>
      <c r="B2756" s="194">
        <v>18</v>
      </c>
      <c r="C2756" s="205">
        <v>90</v>
      </c>
      <c r="D2756" s="206">
        <v>30.294713365830148</v>
      </c>
      <c r="E2756" s="207">
        <v>13</v>
      </c>
      <c r="F2756" s="208">
        <v>16.093593999069284</v>
      </c>
      <c r="H2756" s="199"/>
      <c r="I2756" s="125"/>
    </row>
    <row r="2757" spans="1:9">
      <c r="A2757" s="216">
        <v>43580</v>
      </c>
      <c r="B2757" s="194">
        <v>19</v>
      </c>
      <c r="C2757" s="205">
        <v>105</v>
      </c>
      <c r="D2757" s="206">
        <v>30.401183937840415</v>
      </c>
      <c r="E2757" s="207">
        <v>13</v>
      </c>
      <c r="F2757" s="208">
        <v>16.905741273888175</v>
      </c>
      <c r="H2757" s="199"/>
      <c r="I2757" s="125"/>
    </row>
    <row r="2758" spans="1:9">
      <c r="A2758" s="216">
        <v>43580</v>
      </c>
      <c r="B2758" s="194">
        <v>20</v>
      </c>
      <c r="C2758" s="205">
        <v>120</v>
      </c>
      <c r="D2758" s="206">
        <v>30.507446576200437</v>
      </c>
      <c r="E2758" s="207">
        <v>13</v>
      </c>
      <c r="F2758" s="208">
        <v>17.717511808615463</v>
      </c>
      <c r="H2758" s="199"/>
      <c r="I2758" s="125"/>
    </row>
    <row r="2759" spans="1:9">
      <c r="A2759" s="216">
        <v>43580</v>
      </c>
      <c r="B2759" s="194">
        <v>21</v>
      </c>
      <c r="C2759" s="205">
        <v>135</v>
      </c>
      <c r="D2759" s="206">
        <v>30.613481019565825</v>
      </c>
      <c r="E2759" s="207">
        <v>13</v>
      </c>
      <c r="F2759" s="208">
        <v>18.52890519523875</v>
      </c>
      <c r="H2759" s="199"/>
      <c r="I2759" s="125"/>
    </row>
    <row r="2760" spans="1:9">
      <c r="A2760" s="216">
        <v>43580</v>
      </c>
      <c r="B2760" s="194">
        <v>22</v>
      </c>
      <c r="C2760" s="205">
        <v>150</v>
      </c>
      <c r="D2760" s="206">
        <v>30.719297044995528</v>
      </c>
      <c r="E2760" s="207">
        <v>13</v>
      </c>
      <c r="F2760" s="208">
        <v>19.339921052937967</v>
      </c>
      <c r="H2760" s="199"/>
      <c r="I2760" s="125"/>
    </row>
    <row r="2761" spans="1:9">
      <c r="A2761" s="216">
        <v>43580</v>
      </c>
      <c r="B2761" s="194">
        <v>23</v>
      </c>
      <c r="C2761" s="205">
        <v>165</v>
      </c>
      <c r="D2761" s="206">
        <v>30.824904566375153</v>
      </c>
      <c r="E2761" s="207">
        <v>13</v>
      </c>
      <c r="F2761" s="208">
        <v>20.150559000612418</v>
      </c>
      <c r="H2761" s="199"/>
      <c r="I2761" s="125"/>
    </row>
    <row r="2762" spans="1:9">
      <c r="A2762" s="216">
        <v>43581</v>
      </c>
      <c r="B2762" s="194">
        <v>0</v>
      </c>
      <c r="C2762" s="205">
        <v>180</v>
      </c>
      <c r="D2762" s="206">
        <v>30.930283266388869</v>
      </c>
      <c r="E2762" s="207">
        <v>13</v>
      </c>
      <c r="F2762" s="208">
        <v>20.960818620811814</v>
      </c>
      <c r="H2762" s="199"/>
      <c r="I2762" s="125"/>
    </row>
    <row r="2763" spans="1:9">
      <c r="A2763" s="216">
        <v>43581</v>
      </c>
      <c r="B2763" s="194">
        <v>1</v>
      </c>
      <c r="C2763" s="205">
        <v>195</v>
      </c>
      <c r="D2763" s="206">
        <v>31.03544298225188</v>
      </c>
      <c r="E2763" s="207">
        <v>13</v>
      </c>
      <c r="F2763" s="208">
        <v>21.770699550273243</v>
      </c>
      <c r="H2763" s="199"/>
      <c r="I2763" s="125"/>
    </row>
    <row r="2764" spans="1:9">
      <c r="A2764" s="216">
        <v>43581</v>
      </c>
      <c r="B2764" s="194">
        <v>2</v>
      </c>
      <c r="C2764" s="205">
        <v>210</v>
      </c>
      <c r="D2764" s="206">
        <v>31.140393612195112</v>
      </c>
      <c r="E2764" s="207">
        <v>13</v>
      </c>
      <c r="F2764" s="208">
        <v>22.580201398319772</v>
      </c>
      <c r="H2764" s="199"/>
      <c r="I2764" s="125"/>
    </row>
    <row r="2765" spans="1:9">
      <c r="A2765" s="216">
        <v>43581</v>
      </c>
      <c r="B2765" s="194">
        <v>3</v>
      </c>
      <c r="C2765" s="205">
        <v>225</v>
      </c>
      <c r="D2765" s="206">
        <v>31.245114820280833</v>
      </c>
      <c r="E2765" s="207">
        <v>13</v>
      </c>
      <c r="F2765" s="208">
        <v>23.389323756103302</v>
      </c>
      <c r="H2765" s="199"/>
      <c r="I2765" s="125"/>
    </row>
    <row r="2766" spans="1:9">
      <c r="A2766" s="216">
        <v>43581</v>
      </c>
      <c r="B2766" s="194">
        <v>4</v>
      </c>
      <c r="C2766" s="205">
        <v>240</v>
      </c>
      <c r="D2766" s="206">
        <v>31.34961652531274</v>
      </c>
      <c r="E2766" s="207">
        <v>13</v>
      </c>
      <c r="F2766" s="208">
        <v>24.198066241723026</v>
      </c>
      <c r="H2766" s="199"/>
      <c r="I2766" s="125"/>
    </row>
    <row r="2767" spans="1:9">
      <c r="A2767" s="216">
        <v>43581</v>
      </c>
      <c r="B2767" s="194">
        <v>5</v>
      </c>
      <c r="C2767" s="205">
        <v>255</v>
      </c>
      <c r="D2767" s="206">
        <v>31.453908548783147</v>
      </c>
      <c r="E2767" s="207">
        <v>13</v>
      </c>
      <c r="F2767" s="208">
        <v>25.006428473048246</v>
      </c>
      <c r="H2767" s="199"/>
      <c r="I2767" s="125"/>
    </row>
    <row r="2768" spans="1:9">
      <c r="A2768" s="216">
        <v>43581</v>
      </c>
      <c r="B2768" s="194">
        <v>6</v>
      </c>
      <c r="C2768" s="205">
        <v>270</v>
      </c>
      <c r="D2768" s="206">
        <v>31.557970557878434</v>
      </c>
      <c r="E2768" s="207">
        <v>13</v>
      </c>
      <c r="F2768" s="208">
        <v>25.814410040772238</v>
      </c>
      <c r="H2768" s="199"/>
      <c r="I2768" s="125"/>
    </row>
    <row r="2769" spans="1:9">
      <c r="A2769" s="216">
        <v>43581</v>
      </c>
      <c r="B2769" s="194">
        <v>7</v>
      </c>
      <c r="C2769" s="205">
        <v>285</v>
      </c>
      <c r="D2769" s="206">
        <v>31.661812472916608</v>
      </c>
      <c r="E2769" s="207">
        <v>13</v>
      </c>
      <c r="F2769" s="208">
        <v>26.6</v>
      </c>
      <c r="H2769" s="199"/>
      <c r="I2769" s="125"/>
    </row>
    <row r="2770" spans="1:9">
      <c r="A2770" s="216">
        <v>43581</v>
      </c>
      <c r="B2770" s="194">
        <v>8</v>
      </c>
      <c r="C2770" s="205">
        <v>300</v>
      </c>
      <c r="D2770" s="206">
        <v>31.765444137477061</v>
      </c>
      <c r="E2770" s="207">
        <v>13</v>
      </c>
      <c r="F2770" s="208">
        <v>27.429229646366053</v>
      </c>
      <c r="H2770" s="199"/>
      <c r="I2770" s="125"/>
    </row>
    <row r="2771" spans="1:9">
      <c r="A2771" s="216">
        <v>43581</v>
      </c>
      <c r="B2771" s="194">
        <v>9</v>
      </c>
      <c r="C2771" s="205">
        <v>315</v>
      </c>
      <c r="D2771" s="206">
        <v>31.86884524076504</v>
      </c>
      <c r="E2771" s="207">
        <v>13</v>
      </c>
      <c r="F2771" s="208">
        <v>28.236066900890862</v>
      </c>
      <c r="H2771" s="199"/>
      <c r="I2771" s="125"/>
    </row>
    <row r="2772" spans="1:9">
      <c r="A2772" s="216">
        <v>43581</v>
      </c>
      <c r="B2772" s="194">
        <v>10</v>
      </c>
      <c r="C2772" s="205">
        <v>330</v>
      </c>
      <c r="D2772" s="206">
        <v>31.972025686523011</v>
      </c>
      <c r="E2772" s="207">
        <v>13</v>
      </c>
      <c r="F2772" s="208">
        <v>29.042521933971841</v>
      </c>
      <c r="H2772" s="199"/>
      <c r="I2772" s="125"/>
    </row>
    <row r="2773" spans="1:9">
      <c r="A2773" s="216">
        <v>43581</v>
      </c>
      <c r="B2773" s="194">
        <v>11</v>
      </c>
      <c r="C2773" s="205">
        <v>345</v>
      </c>
      <c r="D2773" s="206">
        <v>32.074995319674144</v>
      </c>
      <c r="E2773" s="207">
        <v>13</v>
      </c>
      <c r="F2773" s="208">
        <v>29.848594362549221</v>
      </c>
      <c r="H2773" s="199"/>
      <c r="I2773" s="125"/>
    </row>
    <row r="2774" spans="1:9">
      <c r="A2774" s="216">
        <v>43581</v>
      </c>
      <c r="B2774" s="194">
        <v>12</v>
      </c>
      <c r="C2774" s="205">
        <v>0</v>
      </c>
      <c r="D2774" s="206">
        <v>32.17773383192025</v>
      </c>
      <c r="E2774" s="207">
        <v>13</v>
      </c>
      <c r="F2774" s="208">
        <v>30.65428377628745</v>
      </c>
      <c r="H2774" s="199"/>
      <c r="I2774" s="125"/>
    </row>
    <row r="2775" spans="1:9">
      <c r="A2775" s="216">
        <v>43581</v>
      </c>
      <c r="B2775" s="194">
        <v>13</v>
      </c>
      <c r="C2775" s="205">
        <v>15</v>
      </c>
      <c r="D2775" s="206">
        <v>32.280251129046746</v>
      </c>
      <c r="E2775" s="207">
        <v>13</v>
      </c>
      <c r="F2775" s="208">
        <v>31.459589791767684</v>
      </c>
      <c r="H2775" s="199"/>
      <c r="I2775" s="125"/>
    </row>
    <row r="2776" spans="1:9">
      <c r="A2776" s="216">
        <v>43581</v>
      </c>
      <c r="B2776" s="194">
        <v>14</v>
      </c>
      <c r="C2776" s="205">
        <v>30</v>
      </c>
      <c r="D2776" s="206">
        <v>32.382557058903103</v>
      </c>
      <c r="E2776" s="207">
        <v>13</v>
      </c>
      <c r="F2776" s="208">
        <v>32.264512016364577</v>
      </c>
      <c r="H2776" s="199"/>
      <c r="I2776" s="125"/>
    </row>
    <row r="2777" spans="1:9">
      <c r="A2777" s="216">
        <v>43581</v>
      </c>
      <c r="B2777" s="194">
        <v>15</v>
      </c>
      <c r="C2777" s="205">
        <v>45</v>
      </c>
      <c r="D2777" s="206">
        <v>32.484631314521266</v>
      </c>
      <c r="E2777" s="207">
        <v>13</v>
      </c>
      <c r="F2777" s="208">
        <v>33.069050057322755</v>
      </c>
      <c r="H2777" s="199"/>
      <c r="I2777" s="125"/>
    </row>
    <row r="2778" spans="1:9">
      <c r="A2778" s="216">
        <v>43581</v>
      </c>
      <c r="B2778" s="194">
        <v>16</v>
      </c>
      <c r="C2778" s="205">
        <v>60</v>
      </c>
      <c r="D2778" s="206">
        <v>32.586483805185935</v>
      </c>
      <c r="E2778" s="207">
        <v>13</v>
      </c>
      <c r="F2778" s="208">
        <v>33.873203521707786</v>
      </c>
      <c r="H2778" s="199"/>
      <c r="I2778" s="125"/>
    </row>
    <row r="2779" spans="1:9">
      <c r="A2779" s="216">
        <v>43581</v>
      </c>
      <c r="B2779" s="194">
        <v>17</v>
      </c>
      <c r="C2779" s="205">
        <v>75</v>
      </c>
      <c r="D2779" s="206">
        <v>32.688124379790224</v>
      </c>
      <c r="E2779" s="207">
        <v>13</v>
      </c>
      <c r="F2779" s="208">
        <v>34.676972025403678</v>
      </c>
      <c r="H2779" s="199"/>
      <c r="I2779" s="125"/>
    </row>
    <row r="2780" spans="1:9">
      <c r="A2780" s="216">
        <v>43581</v>
      </c>
      <c r="B2780" s="194">
        <v>18</v>
      </c>
      <c r="C2780" s="205">
        <v>90</v>
      </c>
      <c r="D2780" s="206">
        <v>32.789532793742637</v>
      </c>
      <c r="E2780" s="207">
        <v>13</v>
      </c>
      <c r="F2780" s="208">
        <v>35.480355157144743</v>
      </c>
      <c r="H2780" s="199"/>
      <c r="I2780" s="125"/>
    </row>
    <row r="2781" spans="1:9">
      <c r="A2781" s="216">
        <v>43581</v>
      </c>
      <c r="B2781" s="194">
        <v>19</v>
      </c>
      <c r="C2781" s="205">
        <v>105</v>
      </c>
      <c r="D2781" s="206">
        <v>32.890718819937774</v>
      </c>
      <c r="E2781" s="207">
        <v>13</v>
      </c>
      <c r="F2781" s="208">
        <v>36.283352532564734</v>
      </c>
      <c r="H2781" s="199"/>
      <c r="I2781" s="125"/>
    </row>
    <row r="2782" spans="1:9">
      <c r="A2782" s="216">
        <v>43581</v>
      </c>
      <c r="B2782" s="194">
        <v>20</v>
      </c>
      <c r="C2782" s="205">
        <v>120</v>
      </c>
      <c r="D2782" s="206">
        <v>32.991692388676483</v>
      </c>
      <c r="E2782" s="207">
        <v>13</v>
      </c>
      <c r="F2782" s="208">
        <v>37.085963767002283</v>
      </c>
      <c r="H2782" s="199"/>
      <c r="I2782" s="125"/>
    </row>
    <row r="2783" spans="1:9">
      <c r="A2783" s="216">
        <v>43581</v>
      </c>
      <c r="B2783" s="194">
        <v>21</v>
      </c>
      <c r="C2783" s="205">
        <v>135</v>
      </c>
      <c r="D2783" s="206">
        <v>33.092433257417042</v>
      </c>
      <c r="E2783" s="207">
        <v>13</v>
      </c>
      <c r="F2783" s="208">
        <v>37.888188439832682</v>
      </c>
      <c r="H2783" s="199"/>
      <c r="I2783" s="125"/>
    </row>
    <row r="2784" spans="1:9">
      <c r="A2784" s="216">
        <v>43581</v>
      </c>
      <c r="B2784" s="194">
        <v>22</v>
      </c>
      <c r="C2784" s="205">
        <v>150</v>
      </c>
      <c r="D2784" s="206">
        <v>33.192951220646592</v>
      </c>
      <c r="E2784" s="207">
        <v>13</v>
      </c>
      <c r="F2784" s="208">
        <v>38.690026184062773</v>
      </c>
      <c r="H2784" s="199"/>
      <c r="I2784" s="125"/>
    </row>
    <row r="2785" spans="1:9">
      <c r="A2785" s="216">
        <v>43581</v>
      </c>
      <c r="B2785" s="194">
        <v>23</v>
      </c>
      <c r="C2785" s="205">
        <v>165</v>
      </c>
      <c r="D2785" s="206">
        <v>33.293256191698219</v>
      </c>
      <c r="E2785" s="207">
        <v>13</v>
      </c>
      <c r="F2785" s="208">
        <v>39.491476605634119</v>
      </c>
      <c r="H2785" s="199"/>
      <c r="I2785" s="125"/>
    </row>
    <row r="2786" spans="1:9">
      <c r="A2786" s="216">
        <v>43582</v>
      </c>
      <c r="B2786" s="194">
        <v>0</v>
      </c>
      <c r="C2786" s="205">
        <v>180</v>
      </c>
      <c r="D2786" s="206">
        <v>33.393327930025407</v>
      </c>
      <c r="E2786" s="207">
        <v>13</v>
      </c>
      <c r="F2786" s="208">
        <v>40.292539292353347</v>
      </c>
      <c r="H2786" s="199"/>
      <c r="I2786" s="125"/>
    </row>
    <row r="2787" spans="1:9">
      <c r="A2787" s="216">
        <v>43582</v>
      </c>
      <c r="B2787" s="194">
        <v>1</v>
      </c>
      <c r="C2787" s="205">
        <v>195</v>
      </c>
      <c r="D2787" s="206">
        <v>33.493176232427686</v>
      </c>
      <c r="E2787" s="207">
        <v>13</v>
      </c>
      <c r="F2787" s="208">
        <v>41.093213858878137</v>
      </c>
      <c r="H2787" s="199"/>
      <c r="I2787" s="125"/>
    </row>
    <row r="2788" spans="1:9">
      <c r="A2788" s="216">
        <v>43582</v>
      </c>
      <c r="B2788" s="194">
        <v>2</v>
      </c>
      <c r="C2788" s="205">
        <v>210</v>
      </c>
      <c r="D2788" s="206">
        <v>33.592811054168124</v>
      </c>
      <c r="E2788" s="207">
        <v>13</v>
      </c>
      <c r="F2788" s="208">
        <v>41.893499919551971</v>
      </c>
      <c r="H2788" s="199"/>
      <c r="I2788" s="125"/>
    </row>
    <row r="2789" spans="1:9">
      <c r="A2789" s="216">
        <v>43582</v>
      </c>
      <c r="B2789" s="194">
        <v>3</v>
      </c>
      <c r="C2789" s="205">
        <v>225</v>
      </c>
      <c r="D2789" s="206">
        <v>33.69221203791767</v>
      </c>
      <c r="E2789" s="207">
        <v>13</v>
      </c>
      <c r="F2789" s="208">
        <v>42.693397061889549</v>
      </c>
      <c r="H2789" s="199"/>
      <c r="I2789" s="125"/>
    </row>
    <row r="2790" spans="1:9">
      <c r="A2790" s="216">
        <v>43582</v>
      </c>
      <c r="B2790" s="194">
        <v>4</v>
      </c>
      <c r="C2790" s="205">
        <v>240</v>
      </c>
      <c r="D2790" s="206">
        <v>33.791389102016183</v>
      </c>
      <c r="E2790" s="207">
        <v>13</v>
      </c>
      <c r="F2790" s="208">
        <v>43.492904899920788</v>
      </c>
      <c r="H2790" s="199"/>
      <c r="I2790" s="125"/>
    </row>
    <row r="2791" spans="1:9">
      <c r="A2791" s="216">
        <v>43582</v>
      </c>
      <c r="B2791" s="194">
        <v>5</v>
      </c>
      <c r="C2791" s="205">
        <v>255</v>
      </c>
      <c r="D2791" s="206">
        <v>33.890352162866293</v>
      </c>
      <c r="E2791" s="207">
        <v>13</v>
      </c>
      <c r="F2791" s="208">
        <v>44.2920230386909</v>
      </c>
      <c r="H2791" s="199"/>
      <c r="I2791" s="125"/>
    </row>
    <row r="2792" spans="1:9">
      <c r="A2792" s="216">
        <v>43582</v>
      </c>
      <c r="B2792" s="194">
        <v>6</v>
      </c>
      <c r="C2792" s="205">
        <v>270</v>
      </c>
      <c r="D2792" s="206">
        <v>33.989080867272605</v>
      </c>
      <c r="E2792" s="207">
        <v>13</v>
      </c>
      <c r="F2792" s="208">
        <v>45.09075108302639</v>
      </c>
      <c r="H2792" s="199"/>
      <c r="I2792" s="125"/>
    </row>
    <row r="2793" spans="1:9">
      <c r="A2793" s="216">
        <v>43582</v>
      </c>
      <c r="B2793" s="194">
        <v>7</v>
      </c>
      <c r="C2793" s="205">
        <v>285</v>
      </c>
      <c r="D2793" s="206">
        <v>34.087585153486089</v>
      </c>
      <c r="E2793" s="207">
        <v>13</v>
      </c>
      <c r="F2793" s="208">
        <v>45.8</v>
      </c>
      <c r="H2793" s="199"/>
      <c r="I2793" s="125"/>
    </row>
    <row r="2794" spans="1:9">
      <c r="A2794" s="216">
        <v>43582</v>
      </c>
      <c r="B2794" s="194">
        <v>8</v>
      </c>
      <c r="C2794" s="205">
        <v>300</v>
      </c>
      <c r="D2794" s="206">
        <v>34.185874902377691</v>
      </c>
      <c r="E2794" s="207">
        <v>13</v>
      </c>
      <c r="F2794" s="208">
        <v>46.687035315962149</v>
      </c>
      <c r="H2794" s="199"/>
      <c r="I2794" s="125"/>
    </row>
    <row r="2795" spans="1:9">
      <c r="A2795" s="216">
        <v>43582</v>
      </c>
      <c r="B2795" s="194">
        <v>9</v>
      </c>
      <c r="C2795" s="205">
        <v>315</v>
      </c>
      <c r="D2795" s="206">
        <v>34.283929781590814</v>
      </c>
      <c r="E2795" s="207">
        <v>13</v>
      </c>
      <c r="F2795" s="208">
        <v>47.484590704559153</v>
      </c>
      <c r="H2795" s="199"/>
      <c r="I2795" s="125"/>
    </row>
    <row r="2796" spans="1:9">
      <c r="A2796" s="216">
        <v>43582</v>
      </c>
      <c r="B2796" s="194">
        <v>10</v>
      </c>
      <c r="C2796" s="205">
        <v>330</v>
      </c>
      <c r="D2796" s="206">
        <v>34.381759712848634</v>
      </c>
      <c r="E2796" s="207">
        <v>13</v>
      </c>
      <c r="F2796" s="208">
        <v>48.281754416617275</v>
      </c>
      <c r="H2796" s="199"/>
      <c r="I2796" s="125"/>
    </row>
    <row r="2797" spans="1:9">
      <c r="A2797" s="216">
        <v>43582</v>
      </c>
      <c r="B2797" s="194">
        <v>11</v>
      </c>
      <c r="C2797" s="205">
        <v>345</v>
      </c>
      <c r="D2797" s="206">
        <v>34.479374617076246</v>
      </c>
      <c r="E2797" s="207">
        <v>13</v>
      </c>
      <c r="F2797" s="208">
        <v>49.078526065121615</v>
      </c>
      <c r="H2797" s="199"/>
      <c r="I2797" s="125"/>
    </row>
    <row r="2798" spans="1:9">
      <c r="A2798" s="216">
        <v>43582</v>
      </c>
      <c r="B2798" s="194">
        <v>12</v>
      </c>
      <c r="C2798" s="205">
        <v>0</v>
      </c>
      <c r="D2798" s="206">
        <v>34.576754145501809</v>
      </c>
      <c r="E2798" s="207">
        <v>13</v>
      </c>
      <c r="F2798" s="208">
        <v>49.874905227330117</v>
      </c>
      <c r="H2798" s="199"/>
      <c r="I2798" s="125"/>
    </row>
    <row r="2799" spans="1:9">
      <c r="A2799" s="216">
        <v>43582</v>
      </c>
      <c r="B2799" s="194">
        <v>13</v>
      </c>
      <c r="C2799" s="205">
        <v>15</v>
      </c>
      <c r="D2799" s="206">
        <v>34.673908241557001</v>
      </c>
      <c r="E2799" s="207">
        <v>13</v>
      </c>
      <c r="F2799" s="208">
        <v>50.670891533665241</v>
      </c>
      <c r="H2799" s="199"/>
      <c r="I2799" s="125"/>
    </row>
    <row r="2800" spans="1:9">
      <c r="A2800" s="216">
        <v>43582</v>
      </c>
      <c r="B2800" s="194">
        <v>14</v>
      </c>
      <c r="C2800" s="205">
        <v>30</v>
      </c>
      <c r="D2800" s="206">
        <v>34.770846769687296</v>
      </c>
      <c r="E2800" s="207">
        <v>13</v>
      </c>
      <c r="F2800" s="208">
        <v>51.466484587858048</v>
      </c>
      <c r="H2800" s="199"/>
      <c r="I2800" s="125"/>
    </row>
    <row r="2801" spans="1:9">
      <c r="A2801" s="216">
        <v>43582</v>
      </c>
      <c r="B2801" s="194">
        <v>15</v>
      </c>
      <c r="C2801" s="205">
        <v>45</v>
      </c>
      <c r="D2801" s="206">
        <v>34.867549441103165</v>
      </c>
      <c r="E2801" s="207">
        <v>13</v>
      </c>
      <c r="F2801" s="208">
        <v>52.261683975567337</v>
      </c>
      <c r="H2801" s="199"/>
      <c r="I2801" s="125"/>
    </row>
    <row r="2802" spans="1:9">
      <c r="A2802" s="216">
        <v>43582</v>
      </c>
      <c r="B2802" s="194">
        <v>16</v>
      </c>
      <c r="C2802" s="205">
        <v>60</v>
      </c>
      <c r="D2802" s="206">
        <v>34.964026182728958</v>
      </c>
      <c r="E2802" s="207">
        <v>13</v>
      </c>
      <c r="F2802" s="208">
        <v>53.056489309049404</v>
      </c>
      <c r="H2802" s="199"/>
      <c r="I2802" s="125"/>
    </row>
    <row r="2803" spans="1:9">
      <c r="A2803" s="216">
        <v>43582</v>
      </c>
      <c r="B2803" s="194">
        <v>17</v>
      </c>
      <c r="C2803" s="205">
        <v>75</v>
      </c>
      <c r="D2803" s="206">
        <v>35.060286860998531</v>
      </c>
      <c r="E2803" s="207">
        <v>13</v>
      </c>
      <c r="F2803" s="208">
        <v>53.850900200406855</v>
      </c>
      <c r="H2803" s="199"/>
      <c r="I2803" s="125"/>
    </row>
    <row r="2804" spans="1:9">
      <c r="A2804" s="216">
        <v>43582</v>
      </c>
      <c r="B2804" s="194">
        <v>18</v>
      </c>
      <c r="C2804" s="205">
        <v>90</v>
      </c>
      <c r="D2804" s="206">
        <v>35.156311189775806</v>
      </c>
      <c r="E2804" s="207">
        <v>13</v>
      </c>
      <c r="F2804" s="208">
        <v>54.644916234962011</v>
      </c>
      <c r="H2804" s="199"/>
      <c r="I2804" s="125"/>
    </row>
    <row r="2805" spans="1:9">
      <c r="A2805" s="216">
        <v>43582</v>
      </c>
      <c r="B2805" s="194">
        <v>19</v>
      </c>
      <c r="C2805" s="205">
        <v>105</v>
      </c>
      <c r="D2805" s="206">
        <v>35.252109096875301</v>
      </c>
      <c r="E2805" s="207">
        <v>13</v>
      </c>
      <c r="F2805" s="208">
        <v>55.438537015613214</v>
      </c>
      <c r="H2805" s="199"/>
      <c r="I2805" s="125"/>
    </row>
    <row r="2806" spans="1:9">
      <c r="A2806" s="216">
        <v>43582</v>
      </c>
      <c r="B2806" s="194">
        <v>20</v>
      </c>
      <c r="C2806" s="205">
        <v>120</v>
      </c>
      <c r="D2806" s="206">
        <v>35.34769047137047</v>
      </c>
      <c r="E2806" s="207">
        <v>13</v>
      </c>
      <c r="F2806" s="208">
        <v>56.231762171798856</v>
      </c>
      <c r="H2806" s="199"/>
      <c r="I2806" s="125"/>
    </row>
    <row r="2807" spans="1:9">
      <c r="A2807" s="216">
        <v>43582</v>
      </c>
      <c r="B2807" s="194">
        <v>21</v>
      </c>
      <c r="C2807" s="205">
        <v>135</v>
      </c>
      <c r="D2807" s="206">
        <v>35.44303499018497</v>
      </c>
      <c r="E2807" s="207">
        <v>13</v>
      </c>
      <c r="F2807" s="208">
        <v>57.024591279521246</v>
      </c>
      <c r="H2807" s="199"/>
      <c r="I2807" s="125"/>
    </row>
    <row r="2808" spans="1:9">
      <c r="A2808" s="216">
        <v>43582</v>
      </c>
      <c r="B2808" s="194">
        <v>22</v>
      </c>
      <c r="C2808" s="205">
        <v>150</v>
      </c>
      <c r="D2808" s="206">
        <v>35.538152621995778</v>
      </c>
      <c r="E2808" s="207">
        <v>13</v>
      </c>
      <c r="F2808" s="208">
        <v>57.817023950151736</v>
      </c>
      <c r="H2808" s="199"/>
      <c r="I2808" s="125"/>
    </row>
    <row r="2809" spans="1:9">
      <c r="A2809" s="216">
        <v>43582</v>
      </c>
      <c r="B2809" s="194">
        <v>23</v>
      </c>
      <c r="C2809" s="205">
        <v>165</v>
      </c>
      <c r="D2809" s="206">
        <v>35.633053180235947</v>
      </c>
      <c r="E2809" s="207">
        <v>13</v>
      </c>
      <c r="F2809" s="208">
        <v>58.609059794961169</v>
      </c>
      <c r="H2809" s="199"/>
      <c r="I2809" s="125"/>
    </row>
    <row r="2810" spans="1:9">
      <c r="A2810" s="216">
        <v>43583</v>
      </c>
      <c r="B2810" s="194">
        <v>0</v>
      </c>
      <c r="C2810" s="205">
        <v>180</v>
      </c>
      <c r="D2810" s="206">
        <v>35.727716480432719</v>
      </c>
      <c r="E2810" s="207">
        <v>13</v>
      </c>
      <c r="F2810" s="208">
        <v>59.400698398397687</v>
      </c>
      <c r="H2810" s="199"/>
      <c r="I2810" s="125"/>
    </row>
    <row r="2811" spans="1:9">
      <c r="A2811" s="216">
        <v>43583</v>
      </c>
      <c r="B2811" s="194">
        <v>1</v>
      </c>
      <c r="C2811" s="205">
        <v>195</v>
      </c>
      <c r="D2811" s="206">
        <v>35.822152337564148</v>
      </c>
      <c r="E2811" s="207">
        <v>14</v>
      </c>
      <c r="F2811" s="208">
        <v>0.19193937147399254</v>
      </c>
      <c r="H2811" s="199"/>
      <c r="I2811" s="125"/>
    </row>
    <row r="2812" spans="1:9">
      <c r="A2812" s="216">
        <v>43583</v>
      </c>
      <c r="B2812" s="194">
        <v>2</v>
      </c>
      <c r="C2812" s="205">
        <v>210</v>
      </c>
      <c r="D2812" s="206">
        <v>35.916370683401055</v>
      </c>
      <c r="E2812" s="207">
        <v>14</v>
      </c>
      <c r="F2812" s="208">
        <v>0.98278231612301425</v>
      </c>
      <c r="H2812" s="199"/>
      <c r="I2812" s="125"/>
    </row>
    <row r="2813" spans="1:9">
      <c r="A2813" s="216">
        <v>43583</v>
      </c>
      <c r="B2813" s="194">
        <v>3</v>
      </c>
      <c r="C2813" s="205">
        <v>225</v>
      </c>
      <c r="D2813" s="206">
        <v>36.010351298361911</v>
      </c>
      <c r="E2813" s="207">
        <v>14</v>
      </c>
      <c r="F2813" s="208">
        <v>1.7732268341227098</v>
      </c>
      <c r="H2813" s="199"/>
      <c r="I2813" s="125"/>
    </row>
    <row r="2814" spans="1:9">
      <c r="A2814" s="216">
        <v>43583</v>
      </c>
      <c r="B2814" s="194">
        <v>4</v>
      </c>
      <c r="C2814" s="205">
        <v>240</v>
      </c>
      <c r="D2814" s="206">
        <v>36.104103997888615</v>
      </c>
      <c r="E2814" s="207">
        <v>14</v>
      </c>
      <c r="F2814" s="208">
        <v>2.5632725272468804</v>
      </c>
      <c r="H2814" s="199"/>
      <c r="I2814" s="125"/>
    </row>
    <row r="2815" spans="1:9">
      <c r="A2815" s="216">
        <v>43583</v>
      </c>
      <c r="B2815" s="194">
        <v>5</v>
      </c>
      <c r="C2815" s="205">
        <v>255</v>
      </c>
      <c r="D2815" s="206">
        <v>36.19763871733312</v>
      </c>
      <c r="E2815" s="207">
        <v>14</v>
      </c>
      <c r="F2815" s="208">
        <v>3.3529190058624536</v>
      </c>
      <c r="H2815" s="199"/>
      <c r="I2815" s="125"/>
    </row>
    <row r="2816" spans="1:9">
      <c r="A2816" s="216">
        <v>43583</v>
      </c>
      <c r="B2816" s="194">
        <v>6</v>
      </c>
      <c r="C2816" s="205">
        <v>270</v>
      </c>
      <c r="D2816" s="206">
        <v>36.290935237898339</v>
      </c>
      <c r="E2816" s="207">
        <v>14</v>
      </c>
      <c r="F2816" s="208">
        <v>4.1421658536939887</v>
      </c>
      <c r="H2816" s="199"/>
      <c r="I2816" s="125"/>
    </row>
    <row r="2817" spans="1:9">
      <c r="A2817" s="216">
        <v>43583</v>
      </c>
      <c r="B2817" s="194">
        <v>7</v>
      </c>
      <c r="C2817" s="205">
        <v>285</v>
      </c>
      <c r="D2817" s="206">
        <v>36.384003378539091</v>
      </c>
      <c r="E2817" s="207">
        <v>14</v>
      </c>
      <c r="F2817" s="208">
        <v>4.9000000000000004</v>
      </c>
      <c r="H2817" s="199"/>
      <c r="I2817" s="125"/>
    </row>
    <row r="2818" spans="1:9">
      <c r="A2818" s="216">
        <v>43583</v>
      </c>
      <c r="B2818" s="194">
        <v>8</v>
      </c>
      <c r="C2818" s="205">
        <v>300</v>
      </c>
      <c r="D2818" s="206">
        <v>36.476853115118502</v>
      </c>
      <c r="E2818" s="207">
        <v>14</v>
      </c>
      <c r="F2818" s="208">
        <v>5.7194590975288762</v>
      </c>
      <c r="H2818" s="199"/>
      <c r="I2818" s="125"/>
    </row>
    <row r="2819" spans="1:9">
      <c r="A2819" s="216">
        <v>43583</v>
      </c>
      <c r="B2819" s="194">
        <v>9</v>
      </c>
      <c r="C2819" s="205">
        <v>315</v>
      </c>
      <c r="D2819" s="206">
        <v>36.569464132735447</v>
      </c>
      <c r="E2819" s="207">
        <v>14</v>
      </c>
      <c r="F2819" s="208">
        <v>6.5075046869046105</v>
      </c>
      <c r="H2819" s="199"/>
      <c r="I2819" s="125"/>
    </row>
    <row r="2820" spans="1:9">
      <c r="A2820" s="216">
        <v>43583</v>
      </c>
      <c r="B2820" s="194">
        <v>10</v>
      </c>
      <c r="C2820" s="205">
        <v>330</v>
      </c>
      <c r="D2820" s="206">
        <v>36.661846331677452</v>
      </c>
      <c r="E2820" s="207">
        <v>14</v>
      </c>
      <c r="F2820" s="208">
        <v>7.2951490499901794</v>
      </c>
      <c r="H2820" s="199"/>
      <c r="I2820" s="125"/>
    </row>
    <row r="2821" spans="1:9">
      <c r="A2821" s="216">
        <v>43583</v>
      </c>
      <c r="B2821" s="194">
        <v>11</v>
      </c>
      <c r="C2821" s="205">
        <v>345</v>
      </c>
      <c r="D2821" s="206">
        <v>36.754009669939478</v>
      </c>
      <c r="E2821" s="207">
        <v>14</v>
      </c>
      <c r="F2821" s="208">
        <v>8.0823918140250939</v>
      </c>
      <c r="H2821" s="199"/>
      <c r="I2821" s="125"/>
    </row>
    <row r="2822" spans="1:9">
      <c r="A2822" s="216">
        <v>43583</v>
      </c>
      <c r="B2822" s="194">
        <v>12</v>
      </c>
      <c r="C2822" s="205">
        <v>0</v>
      </c>
      <c r="D2822" s="206">
        <v>36.845933815915259</v>
      </c>
      <c r="E2822" s="207">
        <v>14</v>
      </c>
      <c r="F2822" s="208">
        <v>8.8692325532347382</v>
      </c>
      <c r="H2822" s="199"/>
      <c r="I2822" s="125"/>
    </row>
    <row r="2823" spans="1:9">
      <c r="A2823" s="216">
        <v>43583</v>
      </c>
      <c r="B2823" s="194">
        <v>13</v>
      </c>
      <c r="C2823" s="205">
        <v>15</v>
      </c>
      <c r="D2823" s="206">
        <v>36.937628710809349</v>
      </c>
      <c r="E2823" s="207">
        <v>14</v>
      </c>
      <c r="F2823" s="208">
        <v>9.6556708769918487</v>
      </c>
      <c r="H2823" s="199"/>
      <c r="I2823" s="125"/>
    </row>
    <row r="2824" spans="1:9">
      <c r="A2824" s="216">
        <v>43583</v>
      </c>
      <c r="B2824" s="194">
        <v>14</v>
      </c>
      <c r="C2824" s="205">
        <v>30</v>
      </c>
      <c r="D2824" s="206">
        <v>37.029104294861099</v>
      </c>
      <c r="E2824" s="207">
        <v>14</v>
      </c>
      <c r="F2824" s="208">
        <v>10.441706394530392</v>
      </c>
      <c r="H2824" s="199"/>
      <c r="I2824" s="125"/>
    </row>
    <row r="2825" spans="1:9">
      <c r="A2825" s="216">
        <v>43583</v>
      </c>
      <c r="B2825" s="194">
        <v>15</v>
      </c>
      <c r="C2825" s="205">
        <v>45</v>
      </c>
      <c r="D2825" s="206">
        <v>37.120340239110874</v>
      </c>
      <c r="E2825" s="207">
        <v>14</v>
      </c>
      <c r="F2825" s="208">
        <v>11.227338688565283</v>
      </c>
      <c r="H2825" s="199"/>
      <c r="I2825" s="125"/>
    </row>
    <row r="2826" spans="1:9">
      <c r="A2826" s="216">
        <v>43583</v>
      </c>
      <c r="B2826" s="194">
        <v>16</v>
      </c>
      <c r="C2826" s="205">
        <v>60</v>
      </c>
      <c r="D2826" s="206">
        <v>37.211346486199091</v>
      </c>
      <c r="E2826" s="207">
        <v>14</v>
      </c>
      <c r="F2826" s="208">
        <v>12.012567368095262</v>
      </c>
      <c r="H2826" s="199"/>
      <c r="I2826" s="125"/>
    </row>
    <row r="2827" spans="1:9">
      <c r="A2827" s="216">
        <v>43583</v>
      </c>
      <c r="B2827" s="194">
        <v>17</v>
      </c>
      <c r="C2827" s="205">
        <v>75</v>
      </c>
      <c r="D2827" s="206">
        <v>37.3021329799667</v>
      </c>
      <c r="E2827" s="207">
        <v>14</v>
      </c>
      <c r="F2827" s="208">
        <v>12.797392033187869</v>
      </c>
      <c r="H2827" s="199"/>
      <c r="I2827" s="125"/>
    </row>
    <row r="2828" spans="1:9">
      <c r="A2828" s="216">
        <v>43583</v>
      </c>
      <c r="B2828" s="194">
        <v>18</v>
      </c>
      <c r="C2828" s="205">
        <v>90</v>
      </c>
      <c r="D2828" s="206">
        <v>37.392679392245327</v>
      </c>
      <c r="E2828" s="207">
        <v>14</v>
      </c>
      <c r="F2828" s="208">
        <v>13.581812283842538</v>
      </c>
      <c r="H2828" s="199"/>
      <c r="I2828" s="125"/>
    </row>
    <row r="2829" spans="1:9">
      <c r="A2829" s="216">
        <v>43583</v>
      </c>
      <c r="B2829" s="194">
        <v>19</v>
      </c>
      <c r="C2829" s="205">
        <v>105</v>
      </c>
      <c r="D2829" s="206">
        <v>37.482995688942538</v>
      </c>
      <c r="E2829" s="207">
        <v>14</v>
      </c>
      <c r="F2829" s="208">
        <v>14.365827719892543</v>
      </c>
      <c r="H2829" s="199"/>
      <c r="I2829" s="125"/>
    </row>
    <row r="2830" spans="1:9">
      <c r="A2830" s="216">
        <v>43583</v>
      </c>
      <c r="B2830" s="194">
        <v>20</v>
      </c>
      <c r="C2830" s="205">
        <v>120</v>
      </c>
      <c r="D2830" s="206">
        <v>37.573091755509722</v>
      </c>
      <c r="E2830" s="207">
        <v>14</v>
      </c>
      <c r="F2830" s="208">
        <v>15.149437949833136</v>
      </c>
      <c r="H2830" s="199"/>
      <c r="I2830" s="125"/>
    </row>
    <row r="2831" spans="1:9">
      <c r="A2831" s="216">
        <v>43583</v>
      </c>
      <c r="B2831" s="194">
        <v>21</v>
      </c>
      <c r="C2831" s="205">
        <v>135</v>
      </c>
      <c r="D2831" s="206">
        <v>37.662947326891754</v>
      </c>
      <c r="E2831" s="207">
        <v>14</v>
      </c>
      <c r="F2831" s="208">
        <v>15.932642555749652</v>
      </c>
      <c r="H2831" s="199"/>
      <c r="I2831" s="125"/>
    </row>
    <row r="2832" spans="1:9">
      <c r="A2832" s="216">
        <v>43583</v>
      </c>
      <c r="B2832" s="194">
        <v>22</v>
      </c>
      <c r="C2832" s="205">
        <v>150</v>
      </c>
      <c r="D2832" s="206">
        <v>37.752572349538696</v>
      </c>
      <c r="E2832" s="207">
        <v>14</v>
      </c>
      <c r="F2832" s="208">
        <v>16.715441145985039</v>
      </c>
      <c r="H2832" s="199"/>
      <c r="I2832" s="125"/>
    </row>
    <row r="2833" spans="1:9">
      <c r="A2833" s="216">
        <v>43583</v>
      </c>
      <c r="B2833" s="194">
        <v>23</v>
      </c>
      <c r="C2833" s="205">
        <v>165</v>
      </c>
      <c r="D2833" s="206">
        <v>37.841976732479452</v>
      </c>
      <c r="E2833" s="207">
        <v>14</v>
      </c>
      <c r="F2833" s="208">
        <v>17.497833328650962</v>
      </c>
      <c r="H2833" s="199"/>
      <c r="I2833" s="125"/>
    </row>
    <row r="2834" spans="1:9">
      <c r="A2834" s="216">
        <v>43584</v>
      </c>
      <c r="B2834" s="194">
        <v>0</v>
      </c>
      <c r="C2834" s="205">
        <v>180</v>
      </c>
      <c r="D2834" s="206">
        <v>37.931140172122468</v>
      </c>
      <c r="E2834" s="207">
        <v>14</v>
      </c>
      <c r="F2834" s="208">
        <v>18.279818676853168</v>
      </c>
      <c r="H2834" s="199"/>
      <c r="I2834" s="125"/>
    </row>
    <row r="2835" spans="1:9">
      <c r="A2835" s="216">
        <v>43584</v>
      </c>
      <c r="B2835" s="194">
        <v>1</v>
      </c>
      <c r="C2835" s="205">
        <v>195</v>
      </c>
      <c r="D2835" s="206">
        <v>38.020072657618584</v>
      </c>
      <c r="E2835" s="207">
        <v>14</v>
      </c>
      <c r="F2835" s="208">
        <v>19.061396816009264</v>
      </c>
      <c r="H2835" s="199"/>
      <c r="I2835" s="125"/>
    </row>
    <row r="2836" spans="1:9">
      <c r="A2836" s="216">
        <v>43584</v>
      </c>
      <c r="B2836" s="194">
        <v>2</v>
      </c>
      <c r="C2836" s="205">
        <v>210</v>
      </c>
      <c r="D2836" s="206">
        <v>38.108784021346764</v>
      </c>
      <c r="E2836" s="207">
        <v>14</v>
      </c>
      <c r="F2836" s="208">
        <v>19.842567345211677</v>
      </c>
      <c r="H2836" s="199"/>
      <c r="I2836" s="125"/>
    </row>
    <row r="2837" spans="1:9">
      <c r="A2837" s="216">
        <v>43584</v>
      </c>
      <c r="B2837" s="194">
        <v>3</v>
      </c>
      <c r="C2837" s="205">
        <v>225</v>
      </c>
      <c r="D2837" s="206">
        <v>38.19725409941384</v>
      </c>
      <c r="E2837" s="207">
        <v>14</v>
      </c>
      <c r="F2837" s="208">
        <v>20.623329845992693</v>
      </c>
      <c r="H2837" s="199"/>
      <c r="I2837" s="125"/>
    </row>
    <row r="2838" spans="1:9">
      <c r="A2838" s="216">
        <v>43584</v>
      </c>
      <c r="B2838" s="194">
        <v>4</v>
      </c>
      <c r="C2838" s="205">
        <v>240</v>
      </c>
      <c r="D2838" s="206">
        <v>38.285492726054144</v>
      </c>
      <c r="E2838" s="207">
        <v>14</v>
      </c>
      <c r="F2838" s="208">
        <v>21.403683925992993</v>
      </c>
      <c r="H2838" s="199"/>
      <c r="I2838" s="125"/>
    </row>
    <row r="2839" spans="1:9">
      <c r="A2839" s="216">
        <v>43584</v>
      </c>
      <c r="B2839" s="194">
        <v>5</v>
      </c>
      <c r="C2839" s="205">
        <v>255</v>
      </c>
      <c r="D2839" s="206">
        <v>38.373509853440737</v>
      </c>
      <c r="E2839" s="207">
        <v>14</v>
      </c>
      <c r="F2839" s="208">
        <v>22.183629192725896</v>
      </c>
      <c r="H2839" s="199"/>
      <c r="I2839" s="125"/>
    </row>
    <row r="2840" spans="1:9">
      <c r="A2840" s="216">
        <v>43584</v>
      </c>
      <c r="B2840" s="194">
        <v>6</v>
      </c>
      <c r="C2840" s="205">
        <v>270</v>
      </c>
      <c r="D2840" s="206">
        <v>38.461285281132405</v>
      </c>
      <c r="E2840" s="207">
        <v>14</v>
      </c>
      <c r="F2840" s="208">
        <v>22.963165227470022</v>
      </c>
      <c r="H2840" s="199"/>
      <c r="I2840" s="125"/>
    </row>
    <row r="2841" spans="1:9">
      <c r="A2841" s="216">
        <v>43584</v>
      </c>
      <c r="B2841" s="194">
        <v>7</v>
      </c>
      <c r="C2841" s="205">
        <v>285</v>
      </c>
      <c r="D2841" s="206">
        <v>38.548828845819116</v>
      </c>
      <c r="E2841" s="207">
        <v>14</v>
      </c>
      <c r="F2841" s="208">
        <v>23.7</v>
      </c>
      <c r="H2841" s="199"/>
      <c r="I2841" s="125"/>
    </row>
    <row r="2842" spans="1:9">
      <c r="A2842" s="216">
        <v>43584</v>
      </c>
      <c r="B2842" s="194">
        <v>8</v>
      </c>
      <c r="C2842" s="205">
        <v>300</v>
      </c>
      <c r="D2842" s="206">
        <v>38.636150501570228</v>
      </c>
      <c r="E2842" s="207">
        <v>14</v>
      </c>
      <c r="F2842" s="208">
        <v>24.521008021511292</v>
      </c>
      <c r="H2842" s="199"/>
      <c r="I2842" s="125"/>
    </row>
    <row r="2843" spans="1:9">
      <c r="A2843" s="216">
        <v>43584</v>
      </c>
      <c r="B2843" s="194">
        <v>9</v>
      </c>
      <c r="C2843" s="205">
        <v>315</v>
      </c>
      <c r="D2843" s="206">
        <v>38.723230050140955</v>
      </c>
      <c r="E2843" s="207">
        <v>14</v>
      </c>
      <c r="F2843" s="208">
        <v>25.299313977746287</v>
      </c>
      <c r="H2843" s="199"/>
      <c r="I2843" s="125"/>
    </row>
    <row r="2844" spans="1:9">
      <c r="A2844" s="216">
        <v>43584</v>
      </c>
      <c r="B2844" s="194">
        <v>10</v>
      </c>
      <c r="C2844" s="205">
        <v>330</v>
      </c>
      <c r="D2844" s="206">
        <v>38.810077330663262</v>
      </c>
      <c r="E2844" s="207">
        <v>14</v>
      </c>
      <c r="F2844" s="208">
        <v>26.077209104563117</v>
      </c>
      <c r="H2844" s="199"/>
      <c r="I2844" s="125"/>
    </row>
    <row r="2845" spans="1:9">
      <c r="A2845" s="216">
        <v>43584</v>
      </c>
      <c r="B2845" s="194">
        <v>11</v>
      </c>
      <c r="C2845" s="205">
        <v>345</v>
      </c>
      <c r="D2845" s="206">
        <v>38.896702299525714</v>
      </c>
      <c r="E2845" s="207">
        <v>14</v>
      </c>
      <c r="F2845" s="208">
        <v>26.85469300892791</v>
      </c>
      <c r="H2845" s="199"/>
      <c r="I2845" s="125"/>
    </row>
    <row r="2846" spans="1:9">
      <c r="A2846" s="216">
        <v>43584</v>
      </c>
      <c r="B2846" s="194">
        <v>12</v>
      </c>
      <c r="C2846" s="205">
        <v>0</v>
      </c>
      <c r="D2846" s="206">
        <v>38.983084781119715</v>
      </c>
      <c r="E2846" s="207">
        <v>14</v>
      </c>
      <c r="F2846" s="208">
        <v>27.631765271656299</v>
      </c>
      <c r="H2846" s="199"/>
      <c r="I2846" s="125"/>
    </row>
    <row r="2847" spans="1:9">
      <c r="A2847" s="216">
        <v>43584</v>
      </c>
      <c r="B2847" s="194">
        <v>13</v>
      </c>
      <c r="C2847" s="205">
        <v>15</v>
      </c>
      <c r="D2847" s="206">
        <v>39.069234576347753</v>
      </c>
      <c r="E2847" s="207">
        <v>14</v>
      </c>
      <c r="F2847" s="208">
        <v>28.4084254994373</v>
      </c>
      <c r="H2847" s="199"/>
      <c r="I2847" s="125"/>
    </row>
    <row r="2848" spans="1:9">
      <c r="A2848" s="216">
        <v>43584</v>
      </c>
      <c r="B2848" s="194">
        <v>14</v>
      </c>
      <c r="C2848" s="205">
        <v>30</v>
      </c>
      <c r="D2848" s="206">
        <v>39.155161703292833</v>
      </c>
      <c r="E2848" s="207">
        <v>14</v>
      </c>
      <c r="F2848" s="208">
        <v>29.184673299010235</v>
      </c>
      <c r="H2848" s="199"/>
      <c r="I2848" s="125"/>
    </row>
    <row r="2849" spans="1:9">
      <c r="A2849" s="216">
        <v>43584</v>
      </c>
      <c r="B2849" s="194">
        <v>15</v>
      </c>
      <c r="C2849" s="205">
        <v>45</v>
      </c>
      <c r="D2849" s="206">
        <v>39.240845851207951</v>
      </c>
      <c r="E2849" s="207">
        <v>14</v>
      </c>
      <c r="F2849" s="208">
        <v>29.960508242211681</v>
      </c>
      <c r="H2849" s="199"/>
      <c r="I2849" s="125"/>
    </row>
    <row r="2850" spans="1:9">
      <c r="A2850" s="216">
        <v>43584</v>
      </c>
      <c r="B2850" s="194">
        <v>16</v>
      </c>
      <c r="C2850" s="205">
        <v>60</v>
      </c>
      <c r="D2850" s="206">
        <v>39.326296980751749</v>
      </c>
      <c r="E2850" s="207">
        <v>14</v>
      </c>
      <c r="F2850" s="208">
        <v>30.735929952905288</v>
      </c>
      <c r="H2850" s="199"/>
      <c r="I2850" s="125"/>
    </row>
    <row r="2851" spans="1:9">
      <c r="A2851" s="216">
        <v>43584</v>
      </c>
      <c r="B2851" s="194">
        <v>17</v>
      </c>
      <c r="C2851" s="205">
        <v>75</v>
      </c>
      <c r="D2851" s="206">
        <v>39.411525054131289</v>
      </c>
      <c r="E2851" s="207">
        <v>14</v>
      </c>
      <c r="F2851" s="208">
        <v>31.510938028811672</v>
      </c>
      <c r="H2851" s="199"/>
      <c r="I2851" s="125"/>
    </row>
    <row r="2852" spans="1:9">
      <c r="A2852" s="216">
        <v>43584</v>
      </c>
      <c r="B2852" s="194">
        <v>18</v>
      </c>
      <c r="C2852" s="205">
        <v>90</v>
      </c>
      <c r="D2852" s="206">
        <v>39.4965097614147</v>
      </c>
      <c r="E2852" s="207">
        <v>14</v>
      </c>
      <c r="F2852" s="208">
        <v>32.285532050335597</v>
      </c>
      <c r="H2852" s="199"/>
      <c r="I2852" s="125"/>
    </row>
    <row r="2853" spans="1:9">
      <c r="A2853" s="216">
        <v>43584</v>
      </c>
      <c r="B2853" s="194">
        <v>19</v>
      </c>
      <c r="C2853" s="205">
        <v>105</v>
      </c>
      <c r="D2853" s="206">
        <v>39.581261066712159</v>
      </c>
      <c r="E2853" s="207">
        <v>14</v>
      </c>
      <c r="F2853" s="208">
        <v>33.059711623680066</v>
      </c>
      <c r="H2853" s="199"/>
      <c r="I2853" s="125"/>
    </row>
    <row r="2854" spans="1:9">
      <c r="A2854" s="216">
        <v>43584</v>
      </c>
      <c r="B2854" s="194">
        <v>20</v>
      </c>
      <c r="C2854" s="205">
        <v>120</v>
      </c>
      <c r="D2854" s="206">
        <v>39.66578893355063</v>
      </c>
      <c r="E2854" s="207">
        <v>14</v>
      </c>
      <c r="F2854" s="208">
        <v>33.833476355077075</v>
      </c>
      <c r="H2854" s="199"/>
      <c r="I2854" s="125"/>
    </row>
    <row r="2855" spans="1:9">
      <c r="A2855" s="216">
        <v>43584</v>
      </c>
      <c r="B2855" s="194">
        <v>21</v>
      </c>
      <c r="C2855" s="205">
        <v>135</v>
      </c>
      <c r="D2855" s="206">
        <v>39.750073055633948</v>
      </c>
      <c r="E2855" s="207">
        <v>14</v>
      </c>
      <c r="F2855" s="208">
        <v>34.606825824614411</v>
      </c>
      <c r="H2855" s="199"/>
      <c r="I2855" s="125"/>
    </row>
    <row r="2856" spans="1:9">
      <c r="A2856" s="216">
        <v>43584</v>
      </c>
      <c r="B2856" s="194">
        <v>22</v>
      </c>
      <c r="C2856" s="205">
        <v>150</v>
      </c>
      <c r="D2856" s="206">
        <v>39.834123398941301</v>
      </c>
      <c r="E2856" s="207">
        <v>14</v>
      </c>
      <c r="F2856" s="208">
        <v>35.379759629744107</v>
      </c>
      <c r="H2856" s="199"/>
      <c r="I2856" s="125"/>
    </row>
    <row r="2857" spans="1:9">
      <c r="A2857" s="216">
        <v>43584</v>
      </c>
      <c r="B2857" s="194">
        <v>23</v>
      </c>
      <c r="C2857" s="205">
        <v>165</v>
      </c>
      <c r="D2857" s="206">
        <v>39.917949928953931</v>
      </c>
      <c r="E2857" s="207">
        <v>14</v>
      </c>
      <c r="F2857" s="208">
        <v>36.152277393677963</v>
      </c>
      <c r="H2857" s="199"/>
      <c r="I2857" s="125"/>
    </row>
    <row r="2858" spans="1:9">
      <c r="A2858" s="216">
        <v>43585</v>
      </c>
      <c r="B2858" s="194">
        <v>0</v>
      </c>
      <c r="C2858" s="205">
        <v>180</v>
      </c>
      <c r="D2858" s="206">
        <v>40.001532342339488</v>
      </c>
      <c r="E2858" s="207">
        <v>14</v>
      </c>
      <c r="F2858" s="208">
        <v>36.924378687745012</v>
      </c>
      <c r="H2858" s="199"/>
      <c r="I2858" s="125"/>
    </row>
    <row r="2859" spans="1:9">
      <c r="A2859" s="216">
        <v>43585</v>
      </c>
      <c r="B2859" s="194">
        <v>1</v>
      </c>
      <c r="C2859" s="205">
        <v>195</v>
      </c>
      <c r="D2859" s="206">
        <v>40.084880666420304</v>
      </c>
      <c r="E2859" s="207">
        <v>14</v>
      </c>
      <c r="F2859" s="208">
        <v>37.696063117785243</v>
      </c>
      <c r="H2859" s="199"/>
      <c r="I2859" s="125"/>
    </row>
    <row r="2860" spans="1:9">
      <c r="A2860" s="216">
        <v>43585</v>
      </c>
      <c r="B2860" s="194">
        <v>2</v>
      </c>
      <c r="C2860" s="205">
        <v>210</v>
      </c>
      <c r="D2860" s="206">
        <v>40.168004712320453</v>
      </c>
      <c r="E2860" s="207">
        <v>14</v>
      </c>
      <c r="F2860" s="208">
        <v>38.467330289527908</v>
      </c>
      <c r="H2860" s="199"/>
      <c r="I2860" s="125"/>
    </row>
    <row r="2861" spans="1:9">
      <c r="A2861" s="216">
        <v>43585</v>
      </c>
      <c r="B2861" s="194">
        <v>3</v>
      </c>
      <c r="C2861" s="205">
        <v>225</v>
      </c>
      <c r="D2861" s="206">
        <v>40.250884315464646</v>
      </c>
      <c r="E2861" s="207">
        <v>14</v>
      </c>
      <c r="F2861" s="208">
        <v>39.238179782812672</v>
      </c>
      <c r="H2861" s="199"/>
      <c r="I2861" s="125"/>
    </row>
    <row r="2862" spans="1:9">
      <c r="A2862" s="216">
        <v>43585</v>
      </c>
      <c r="B2862" s="194">
        <v>4</v>
      </c>
      <c r="C2862" s="205">
        <v>240</v>
      </c>
      <c r="D2862" s="206">
        <v>40.333529447493675</v>
      </c>
      <c r="E2862" s="207">
        <v>14</v>
      </c>
      <c r="F2862" s="208">
        <v>40.008611203260607</v>
      </c>
      <c r="H2862" s="199"/>
      <c r="I2862" s="125"/>
    </row>
    <row r="2863" spans="1:9">
      <c r="A2863" s="216">
        <v>43585</v>
      </c>
      <c r="B2863" s="194">
        <v>5</v>
      </c>
      <c r="C2863" s="205">
        <v>255</v>
      </c>
      <c r="D2863" s="206">
        <v>40.415949961113711</v>
      </c>
      <c r="E2863" s="207">
        <v>14</v>
      </c>
      <c r="F2863" s="208">
        <v>40.778624147824409</v>
      </c>
      <c r="H2863" s="199"/>
      <c r="I2863" s="125"/>
    </row>
    <row r="2864" spans="1:9">
      <c r="A2864" s="216">
        <v>43585</v>
      </c>
      <c r="B2864" s="194">
        <v>6</v>
      </c>
      <c r="C2864" s="205">
        <v>270</v>
      </c>
      <c r="D2864" s="206">
        <v>40.498125674866969</v>
      </c>
      <c r="E2864" s="207">
        <v>14</v>
      </c>
      <c r="F2864" s="208">
        <v>41.548218213437913</v>
      </c>
      <c r="H2864" s="199"/>
      <c r="I2864" s="125"/>
    </row>
    <row r="2865" spans="1:9">
      <c r="A2865" s="216">
        <v>43585</v>
      </c>
      <c r="B2865" s="194">
        <v>7</v>
      </c>
      <c r="C2865" s="205">
        <v>285</v>
      </c>
      <c r="D2865" s="206">
        <v>40.580066562079082</v>
      </c>
      <c r="E2865" s="207">
        <v>14</v>
      </c>
      <c r="F2865" s="208">
        <v>42.3</v>
      </c>
      <c r="H2865" s="199"/>
      <c r="I2865" s="125"/>
    </row>
    <row r="2866" spans="1:9">
      <c r="A2866" s="216">
        <v>43585</v>
      </c>
      <c r="B2866" s="194">
        <v>8</v>
      </c>
      <c r="C2866" s="205">
        <v>300</v>
      </c>
      <c r="D2866" s="206">
        <v>40.661782479255635</v>
      </c>
      <c r="E2866" s="207">
        <v>14</v>
      </c>
      <c r="F2866" s="208">
        <v>43.08614810352676</v>
      </c>
      <c r="H2866" s="199"/>
      <c r="I2866" s="125"/>
    </row>
    <row r="2867" spans="1:9">
      <c r="A2867" s="216">
        <v>43585</v>
      </c>
      <c r="B2867" s="194">
        <v>9</v>
      </c>
      <c r="C2867" s="205">
        <v>315</v>
      </c>
      <c r="D2867" s="206">
        <v>40.743253285286301</v>
      </c>
      <c r="E2867" s="207">
        <v>14</v>
      </c>
      <c r="F2867" s="208">
        <v>43.854483113018823</v>
      </c>
      <c r="H2867" s="199"/>
      <c r="I2867" s="125"/>
    </row>
    <row r="2868" spans="1:9">
      <c r="A2868" s="216">
        <v>43585</v>
      </c>
      <c r="B2868" s="194">
        <v>10</v>
      </c>
      <c r="C2868" s="205">
        <v>330</v>
      </c>
      <c r="D2868" s="206">
        <v>40.824488839452897</v>
      </c>
      <c r="E2868" s="207">
        <v>14</v>
      </c>
      <c r="F2868" s="208">
        <v>44.622397630576067</v>
      </c>
      <c r="H2868" s="199"/>
      <c r="I2868" s="125"/>
    </row>
    <row r="2869" spans="1:9">
      <c r="A2869" s="216">
        <v>43585</v>
      </c>
      <c r="B2869" s="194">
        <v>11</v>
      </c>
      <c r="C2869" s="205">
        <v>345</v>
      </c>
      <c r="D2869" s="206">
        <v>40.905499116919373</v>
      </c>
      <c r="E2869" s="207">
        <v>14</v>
      </c>
      <c r="F2869" s="208">
        <v>45.389891261465394</v>
      </c>
      <c r="H2869" s="199"/>
      <c r="I2869" s="125"/>
    </row>
    <row r="2870" spans="1:9">
      <c r="A2870" s="216">
        <v>43585</v>
      </c>
      <c r="B2870" s="194">
        <v>12</v>
      </c>
      <c r="C2870" s="205">
        <v>0</v>
      </c>
      <c r="D2870" s="206">
        <v>40.986263941892958</v>
      </c>
      <c r="E2870" s="207">
        <v>14</v>
      </c>
      <c r="F2870" s="208">
        <v>46.156963576518955</v>
      </c>
      <c r="H2870" s="199"/>
      <c r="I2870" s="125"/>
    </row>
    <row r="2871" spans="1:9">
      <c r="A2871" s="216">
        <v>43585</v>
      </c>
      <c r="B2871" s="194">
        <v>13</v>
      </c>
      <c r="C2871" s="205">
        <v>15</v>
      </c>
      <c r="D2871" s="206">
        <v>41.066793174463783</v>
      </c>
      <c r="E2871" s="207">
        <v>14</v>
      </c>
      <c r="F2871" s="208">
        <v>46.923614198091848</v>
      </c>
      <c r="H2871" s="199"/>
      <c r="I2871" s="125"/>
    </row>
    <row r="2872" spans="1:9">
      <c r="A2872" s="216">
        <v>43585</v>
      </c>
      <c r="B2872" s="194">
        <v>14</v>
      </c>
      <c r="C2872" s="205">
        <v>30</v>
      </c>
      <c r="D2872" s="206">
        <v>41.147096793793025</v>
      </c>
      <c r="E2872" s="207">
        <v>14</v>
      </c>
      <c r="F2872" s="208">
        <v>47.689842722672182</v>
      </c>
      <c r="H2872" s="199"/>
      <c r="I2872" s="125"/>
    </row>
    <row r="2873" spans="1:9">
      <c r="A2873" s="216">
        <v>43585</v>
      </c>
      <c r="B2873" s="194">
        <v>15</v>
      </c>
      <c r="C2873" s="205">
        <v>45</v>
      </c>
      <c r="D2873" s="206">
        <v>41.227154645250721</v>
      </c>
      <c r="E2873" s="207">
        <v>14</v>
      </c>
      <c r="F2873" s="208">
        <v>48.455648729612335</v>
      </c>
      <c r="H2873" s="199"/>
      <c r="I2873" s="125"/>
    </row>
    <row r="2874" spans="1:9">
      <c r="A2874" s="216">
        <v>43585</v>
      </c>
      <c r="B2874" s="194">
        <v>16</v>
      </c>
      <c r="C2874" s="205">
        <v>60</v>
      </c>
      <c r="D2874" s="206">
        <v>41.306976552590413</v>
      </c>
      <c r="E2874" s="207">
        <v>14</v>
      </c>
      <c r="F2874" s="208">
        <v>49.221031823940784</v>
      </c>
      <c r="H2874" s="199"/>
      <c r="I2874" s="125"/>
    </row>
    <row r="2875" spans="1:9">
      <c r="A2875" s="216">
        <v>43585</v>
      </c>
      <c r="B2875" s="194">
        <v>17</v>
      </c>
      <c r="C2875" s="205">
        <v>75</v>
      </c>
      <c r="D2875" s="206">
        <v>41.386572536511039</v>
      </c>
      <c r="E2875" s="207">
        <v>14</v>
      </c>
      <c r="F2875" s="208">
        <v>49.985991610632503</v>
      </c>
      <c r="H2875" s="199"/>
      <c r="I2875" s="125"/>
    </row>
    <row r="2876" spans="1:9">
      <c r="A2876" s="216">
        <v>43585</v>
      </c>
      <c r="B2876" s="194">
        <v>18</v>
      </c>
      <c r="C2876" s="205">
        <v>90</v>
      </c>
      <c r="D2876" s="206">
        <v>41.465922366639916</v>
      </c>
      <c r="E2876" s="207">
        <v>14</v>
      </c>
      <c r="F2876" s="208">
        <v>50.750527668965582</v>
      </c>
      <c r="H2876" s="199"/>
      <c r="I2876" s="125"/>
    </row>
    <row r="2877" spans="1:9">
      <c r="A2877" s="216">
        <v>43585</v>
      </c>
      <c r="B2877" s="194">
        <v>19</v>
      </c>
      <c r="C2877" s="205">
        <v>105</v>
      </c>
      <c r="D2877" s="206">
        <v>41.545035967224067</v>
      </c>
      <c r="E2877" s="207">
        <v>14</v>
      </c>
      <c r="F2877" s="208">
        <v>51.514639603879182</v>
      </c>
      <c r="H2877" s="199"/>
      <c r="I2877" s="125"/>
    </row>
    <row r="2878" spans="1:9">
      <c r="A2878" s="216">
        <v>43585</v>
      </c>
      <c r="B2878" s="194">
        <v>20</v>
      </c>
      <c r="C2878" s="205">
        <v>120</v>
      </c>
      <c r="D2878" s="206">
        <v>41.623923341899172</v>
      </c>
      <c r="E2878" s="207">
        <v>14</v>
      </c>
      <c r="F2878" s="208">
        <v>52.278327011720833</v>
      </c>
      <c r="H2878" s="199"/>
      <c r="I2878" s="125"/>
    </row>
    <row r="2879" spans="1:9">
      <c r="A2879" s="216">
        <v>43585</v>
      </c>
      <c r="B2879" s="194">
        <v>21</v>
      </c>
      <c r="C2879" s="205">
        <v>135</v>
      </c>
      <c r="D2879" s="206">
        <v>41.702564204802002</v>
      </c>
      <c r="E2879" s="207">
        <v>14</v>
      </c>
      <c r="F2879" s="208">
        <v>53.041589488735958</v>
      </c>
      <c r="H2879" s="199"/>
      <c r="I2879" s="125"/>
    </row>
    <row r="2880" spans="1:9">
      <c r="A2880" s="216">
        <v>43585</v>
      </c>
      <c r="B2880" s="194">
        <v>22</v>
      </c>
      <c r="C2880" s="205">
        <v>150</v>
      </c>
      <c r="D2880" s="206">
        <v>41.780968541474977</v>
      </c>
      <c r="E2880" s="207">
        <v>14</v>
      </c>
      <c r="F2880" s="208">
        <v>53.804426631284876</v>
      </c>
      <c r="H2880" s="199"/>
      <c r="I2880" s="125"/>
    </row>
    <row r="2881" spans="1:9">
      <c r="A2881" s="216">
        <v>43585</v>
      </c>
      <c r="B2881" s="194">
        <v>23</v>
      </c>
      <c r="C2881" s="205">
        <v>165</v>
      </c>
      <c r="D2881" s="206">
        <v>41.859146338354094</v>
      </c>
      <c r="E2881" s="207">
        <v>14</v>
      </c>
      <c r="F2881" s="208">
        <v>54.566838044101793</v>
      </c>
      <c r="H2881" s="199"/>
      <c r="I2881" s="125"/>
    </row>
    <row r="2882" spans="1:9">
      <c r="A2882" s="216">
        <v>43586</v>
      </c>
      <c r="B2882" s="194">
        <v>0</v>
      </c>
      <c r="C2882" s="205">
        <v>180</v>
      </c>
      <c r="D2882" s="206">
        <v>41.937047602393704</v>
      </c>
      <c r="E2882" s="207">
        <v>14</v>
      </c>
      <c r="F2882" s="208">
        <v>55.32882362992904</v>
      </c>
      <c r="H2882" s="199"/>
      <c r="I2882" s="125"/>
    </row>
    <row r="2883" spans="1:9">
      <c r="A2883" s="216">
        <v>43586</v>
      </c>
      <c r="B2883" s="194">
        <v>1</v>
      </c>
      <c r="C2883" s="205">
        <v>195</v>
      </c>
      <c r="D2883" s="206">
        <v>42.01474173762108</v>
      </c>
      <c r="E2883" s="207">
        <v>14</v>
      </c>
      <c r="F2883" s="208">
        <v>56.090382346302263</v>
      </c>
      <c r="H2883" s="199"/>
      <c r="I2883" s="125"/>
    </row>
    <row r="2884" spans="1:9">
      <c r="A2884" s="216">
        <v>43586</v>
      </c>
      <c r="B2884" s="194">
        <v>2</v>
      </c>
      <c r="C2884" s="205">
        <v>210</v>
      </c>
      <c r="D2884" s="206">
        <v>42.092209027164245</v>
      </c>
      <c r="E2884" s="207">
        <v>14</v>
      </c>
      <c r="F2884" s="208">
        <v>56.851514121676132</v>
      </c>
      <c r="H2884" s="199"/>
      <c r="I2884" s="125"/>
    </row>
    <row r="2885" spans="1:9">
      <c r="A2885" s="216">
        <v>43586</v>
      </c>
      <c r="B2885" s="194">
        <v>3</v>
      </c>
      <c r="C2885" s="205">
        <v>225</v>
      </c>
      <c r="D2885" s="206">
        <v>42.169429189825678</v>
      </c>
      <c r="E2885" s="207">
        <v>14</v>
      </c>
      <c r="F2885" s="208">
        <v>57.612218535190287</v>
      </c>
      <c r="H2885" s="199"/>
      <c r="I2885" s="125"/>
    </row>
    <row r="2886" spans="1:9">
      <c r="A2886" s="216">
        <v>43586</v>
      </c>
      <c r="B2886" s="194">
        <v>4</v>
      </c>
      <c r="C2886" s="205">
        <v>240</v>
      </c>
      <c r="D2886" s="206">
        <v>42.246412275430885</v>
      </c>
      <c r="E2886" s="207">
        <v>14</v>
      </c>
      <c r="F2886" s="208">
        <v>58.372495191579041</v>
      </c>
      <c r="H2886" s="199"/>
      <c r="I2886" s="125"/>
    </row>
    <row r="2887" spans="1:9">
      <c r="A2887" s="216">
        <v>43586</v>
      </c>
      <c r="B2887" s="194">
        <v>5</v>
      </c>
      <c r="C2887" s="205">
        <v>255</v>
      </c>
      <c r="D2887" s="206">
        <v>42.323168119796719</v>
      </c>
      <c r="E2887" s="207">
        <v>14</v>
      </c>
      <c r="F2887" s="208">
        <v>59.132343695506577</v>
      </c>
      <c r="H2887" s="199"/>
      <c r="I2887" s="125"/>
    </row>
    <row r="2888" spans="1:9">
      <c r="A2888" s="216">
        <v>43586</v>
      </c>
      <c r="B2888" s="194">
        <v>6</v>
      </c>
      <c r="C2888" s="205">
        <v>270</v>
      </c>
      <c r="D2888" s="206">
        <v>42.39967658059868</v>
      </c>
      <c r="E2888" s="207">
        <v>14</v>
      </c>
      <c r="F2888" s="208">
        <v>59.891763626185544</v>
      </c>
      <c r="H2888" s="199"/>
      <c r="I2888" s="125"/>
    </row>
    <row r="2889" spans="1:9">
      <c r="A2889" s="216">
        <v>43586</v>
      </c>
      <c r="B2889" s="194">
        <v>7</v>
      </c>
      <c r="C2889" s="205">
        <v>285</v>
      </c>
      <c r="D2889" s="206">
        <v>42.475947652580999</v>
      </c>
      <c r="E2889" s="207">
        <v>15</v>
      </c>
      <c r="F2889" s="208">
        <v>0.6</v>
      </c>
      <c r="H2889" s="199"/>
      <c r="I2889" s="125"/>
    </row>
    <row r="2890" spans="1:9">
      <c r="A2890" s="216">
        <v>43586</v>
      </c>
      <c r="B2890" s="194">
        <v>8</v>
      </c>
      <c r="C2890" s="205">
        <v>300</v>
      </c>
      <c r="D2890" s="206">
        <v>42.551991212262692</v>
      </c>
      <c r="E2890" s="207">
        <v>15</v>
      </c>
      <c r="F2890" s="208">
        <v>1.4093161779471686</v>
      </c>
      <c r="H2890" s="199"/>
      <c r="I2890" s="125"/>
    </row>
    <row r="2891" spans="1:9">
      <c r="A2891" s="216">
        <v>43586</v>
      </c>
      <c r="B2891" s="194">
        <v>9</v>
      </c>
      <c r="C2891" s="205">
        <v>315</v>
      </c>
      <c r="D2891" s="206">
        <v>42.627787102162529</v>
      </c>
      <c r="E2891" s="207">
        <v>15</v>
      </c>
      <c r="F2891" s="208">
        <v>2.1674479913406586</v>
      </c>
      <c r="H2891" s="199"/>
      <c r="I2891" s="125"/>
    </row>
    <row r="2892" spans="1:9">
      <c r="A2892" s="216">
        <v>43586</v>
      </c>
      <c r="B2892" s="194">
        <v>10</v>
      </c>
      <c r="C2892" s="205">
        <v>330</v>
      </c>
      <c r="D2892" s="206">
        <v>42.703345318160473</v>
      </c>
      <c r="E2892" s="207">
        <v>15</v>
      </c>
      <c r="F2892" s="208">
        <v>2.9251496247080411</v>
      </c>
      <c r="H2892" s="199"/>
      <c r="I2892" s="125"/>
    </row>
    <row r="2893" spans="1:9">
      <c r="A2893" s="216">
        <v>43586</v>
      </c>
      <c r="B2893" s="194">
        <v>11</v>
      </c>
      <c r="C2893" s="205">
        <v>345</v>
      </c>
      <c r="D2893" s="206">
        <v>42.778675740472636</v>
      </c>
      <c r="E2893" s="207">
        <v>15</v>
      </c>
      <c r="F2893" s="208">
        <v>3.6824206826442207</v>
      </c>
      <c r="H2893" s="199"/>
      <c r="I2893" s="125"/>
    </row>
    <row r="2894" spans="1:9">
      <c r="A2894" s="216">
        <v>43586</v>
      </c>
      <c r="B2894" s="194">
        <v>12</v>
      </c>
      <c r="C2894" s="205">
        <v>0</v>
      </c>
      <c r="D2894" s="206">
        <v>42.853758213916535</v>
      </c>
      <c r="E2894" s="207">
        <v>15</v>
      </c>
      <c r="F2894" s="208">
        <v>4.4392607444047982</v>
      </c>
      <c r="H2894" s="199"/>
      <c r="I2894" s="125"/>
    </row>
    <row r="2895" spans="1:9">
      <c r="A2895" s="216">
        <v>43586</v>
      </c>
      <c r="B2895" s="194">
        <v>13</v>
      </c>
      <c r="C2895" s="205">
        <v>15</v>
      </c>
      <c r="D2895" s="206">
        <v>42.92860273733254</v>
      </c>
      <c r="E2895" s="207">
        <v>15</v>
      </c>
      <c r="F2895" s="208">
        <v>5.1956694146691973</v>
      </c>
      <c r="H2895" s="199"/>
      <c r="I2895" s="125"/>
    </row>
    <row r="2896" spans="1:9">
      <c r="A2896" s="216">
        <v>43586</v>
      </c>
      <c r="B2896" s="194">
        <v>14</v>
      </c>
      <c r="C2896" s="205">
        <v>30</v>
      </c>
      <c r="D2896" s="206">
        <v>43.003219193535642</v>
      </c>
      <c r="E2896" s="207">
        <v>15</v>
      </c>
      <c r="F2896" s="208">
        <v>5.9516462981039453</v>
      </c>
      <c r="H2896" s="199"/>
      <c r="I2896" s="125"/>
    </row>
    <row r="2897" spans="1:9">
      <c r="A2897" s="216">
        <v>43586</v>
      </c>
      <c r="B2897" s="194">
        <v>15</v>
      </c>
      <c r="C2897" s="205">
        <v>45</v>
      </c>
      <c r="D2897" s="206">
        <v>43.07758746961099</v>
      </c>
      <c r="E2897" s="207">
        <v>15</v>
      </c>
      <c r="F2897" s="208">
        <v>6.7071909655790307</v>
      </c>
      <c r="H2897" s="199"/>
      <c r="I2897" s="125"/>
    </row>
    <row r="2898" spans="1:9">
      <c r="A2898" s="216">
        <v>43586</v>
      </c>
      <c r="B2898" s="194">
        <v>16</v>
      </c>
      <c r="C2898" s="205">
        <v>60</v>
      </c>
      <c r="D2898" s="206">
        <v>43.151717449359239</v>
      </c>
      <c r="E2898" s="207">
        <v>15</v>
      </c>
      <c r="F2898" s="208">
        <v>7.4623030386611688</v>
      </c>
      <c r="H2898" s="199"/>
      <c r="I2898" s="125"/>
    </row>
    <row r="2899" spans="1:9">
      <c r="A2899" s="216">
        <v>43586</v>
      </c>
      <c r="B2899" s="194">
        <v>17</v>
      </c>
      <c r="C2899" s="205">
        <v>75</v>
      </c>
      <c r="D2899" s="206">
        <v>43.225619175262864</v>
      </c>
      <c r="E2899" s="207">
        <v>15</v>
      </c>
      <c r="F2899" s="208">
        <v>8.216982113588216</v>
      </c>
      <c r="H2899" s="199"/>
      <c r="I2899" s="125"/>
    </row>
    <row r="2900" spans="1:9">
      <c r="A2900" s="216">
        <v>43586</v>
      </c>
      <c r="B2900" s="194">
        <v>18</v>
      </c>
      <c r="C2900" s="205">
        <v>90</v>
      </c>
      <c r="D2900" s="206">
        <v>43.299272399387974</v>
      </c>
      <c r="E2900" s="207">
        <v>15</v>
      </c>
      <c r="F2900" s="208">
        <v>8.971227769803356</v>
      </c>
      <c r="H2900" s="199"/>
      <c r="I2900" s="125"/>
    </row>
    <row r="2901" spans="1:9">
      <c r="A2901" s="216">
        <v>43586</v>
      </c>
      <c r="B2901" s="194">
        <v>19</v>
      </c>
      <c r="C2901" s="205">
        <v>105</v>
      </c>
      <c r="D2901" s="206">
        <v>43.37268708783995</v>
      </c>
      <c r="E2901" s="207">
        <v>15</v>
      </c>
      <c r="F2901" s="208">
        <v>9.7250396119973104</v>
      </c>
      <c r="H2901" s="199"/>
      <c r="I2901" s="125"/>
    </row>
    <row r="2902" spans="1:9">
      <c r="A2902" s="216">
        <v>43586</v>
      </c>
      <c r="B2902" s="194">
        <v>20</v>
      </c>
      <c r="C2902" s="205">
        <v>120</v>
      </c>
      <c r="D2902" s="206">
        <v>43.445873246345172</v>
      </c>
      <c r="E2902" s="207">
        <v>15</v>
      </c>
      <c r="F2902" s="208">
        <v>10.478417244899916</v>
      </c>
      <c r="H2902" s="199"/>
      <c r="I2902" s="125"/>
    </row>
    <row r="2903" spans="1:9">
      <c r="A2903" s="216">
        <v>43586</v>
      </c>
      <c r="B2903" s="194">
        <v>21</v>
      </c>
      <c r="C2903" s="205">
        <v>135</v>
      </c>
      <c r="D2903" s="206">
        <v>43.51881066905662</v>
      </c>
      <c r="E2903" s="207">
        <v>15</v>
      </c>
      <c r="F2903" s="208">
        <v>11.231360248079802</v>
      </c>
      <c r="H2903" s="199"/>
      <c r="I2903" s="125"/>
    </row>
    <row r="2904" spans="1:9">
      <c r="A2904" s="216">
        <v>43586</v>
      </c>
      <c r="B2904" s="194">
        <v>22</v>
      </c>
      <c r="C2904" s="205">
        <v>150</v>
      </c>
      <c r="D2904" s="206">
        <v>43.591509304828833</v>
      </c>
      <c r="E2904" s="207">
        <v>15</v>
      </c>
      <c r="F2904" s="208">
        <v>11.983868217872562</v>
      </c>
      <c r="H2904" s="199"/>
      <c r="I2904" s="125"/>
    </row>
    <row r="2905" spans="1:9">
      <c r="A2905" s="216">
        <v>43586</v>
      </c>
      <c r="B2905" s="194">
        <v>23</v>
      </c>
      <c r="C2905" s="205">
        <v>165</v>
      </c>
      <c r="D2905" s="206">
        <v>43.663979161922271</v>
      </c>
      <c r="E2905" s="207">
        <v>15</v>
      </c>
      <c r="F2905" s="208">
        <v>12.735940775938168</v>
      </c>
      <c r="H2905" s="199"/>
      <c r="I2905" s="125"/>
    </row>
    <row r="2906" spans="1:9">
      <c r="A2906" s="216">
        <v>43587</v>
      </c>
      <c r="B2906" s="194">
        <v>0</v>
      </c>
      <c r="C2906" s="205">
        <v>180</v>
      </c>
      <c r="D2906" s="206">
        <v>43.736200038129027</v>
      </c>
      <c r="E2906" s="207">
        <v>15</v>
      </c>
      <c r="F2906" s="208">
        <v>13.487577493458893</v>
      </c>
      <c r="H2906" s="199"/>
      <c r="I2906" s="125"/>
    </row>
    <row r="2907" spans="1:9">
      <c r="A2907" s="216">
        <v>43587</v>
      </c>
      <c r="B2907" s="194">
        <v>1</v>
      </c>
      <c r="C2907" s="205">
        <v>195</v>
      </c>
      <c r="D2907" s="206">
        <v>43.808181885765407</v>
      </c>
      <c r="E2907" s="207">
        <v>15</v>
      </c>
      <c r="F2907" s="208">
        <v>14.238777975352264</v>
      </c>
      <c r="H2907" s="199"/>
      <c r="I2907" s="125"/>
    </row>
    <row r="2908" spans="1:9">
      <c r="A2908" s="216">
        <v>43587</v>
      </c>
      <c r="B2908" s="194">
        <v>2</v>
      </c>
      <c r="C2908" s="205">
        <v>210</v>
      </c>
      <c r="D2908" s="206">
        <v>43.879934734302424</v>
      </c>
      <c r="E2908" s="207">
        <v>15</v>
      </c>
      <c r="F2908" s="208">
        <v>14.989541826531543</v>
      </c>
      <c r="H2908" s="199"/>
      <c r="I2908" s="125"/>
    </row>
    <row r="2909" spans="1:9">
      <c r="A2909" s="216">
        <v>43587</v>
      </c>
      <c r="B2909" s="194">
        <v>3</v>
      </c>
      <c r="C2909" s="205">
        <v>225</v>
      </c>
      <c r="D2909" s="206">
        <v>43.951438326328116</v>
      </c>
      <c r="E2909" s="207">
        <v>15</v>
      </c>
      <c r="F2909" s="208">
        <v>15.73986862671628</v>
      </c>
      <c r="H2909" s="199"/>
      <c r="I2909" s="125"/>
    </row>
    <row r="2910" spans="1:9">
      <c r="A2910" s="216">
        <v>43587</v>
      </c>
      <c r="B2910" s="194">
        <v>4</v>
      </c>
      <c r="C2910" s="205">
        <v>240</v>
      </c>
      <c r="D2910" s="206">
        <v>44.022702674506036</v>
      </c>
      <c r="E2910" s="207">
        <v>15</v>
      </c>
      <c r="F2910" s="208">
        <v>16.489757980923123</v>
      </c>
      <c r="H2910" s="199"/>
      <c r="I2910" s="125"/>
    </row>
    <row r="2911" spans="1:9">
      <c r="A2911" s="216">
        <v>43587</v>
      </c>
      <c r="B2911" s="194">
        <v>5</v>
      </c>
      <c r="C2911" s="205">
        <v>255</v>
      </c>
      <c r="D2911" s="206">
        <v>44.093737793443779</v>
      </c>
      <c r="E2911" s="207">
        <v>15</v>
      </c>
      <c r="F2911" s="208">
        <v>17.239209485801865</v>
      </c>
      <c r="H2911" s="199"/>
      <c r="I2911" s="125"/>
    </row>
    <row r="2912" spans="1:9">
      <c r="A2912" s="216">
        <v>43587</v>
      </c>
      <c r="B2912" s="194">
        <v>6</v>
      </c>
      <c r="C2912" s="205">
        <v>270</v>
      </c>
      <c r="D2912" s="206">
        <v>44.164523427175482</v>
      </c>
      <c r="E2912" s="207">
        <v>15</v>
      </c>
      <c r="F2912" s="208">
        <v>17.988222738017541</v>
      </c>
      <c r="H2912" s="199"/>
      <c r="I2912" s="125"/>
    </row>
    <row r="2913" spans="1:9">
      <c r="A2913" s="216">
        <v>43587</v>
      </c>
      <c r="B2913" s="194">
        <v>7</v>
      </c>
      <c r="C2913" s="205">
        <v>285</v>
      </c>
      <c r="D2913" s="206">
        <v>44.235069632047725</v>
      </c>
      <c r="E2913" s="207">
        <v>15</v>
      </c>
      <c r="F2913" s="208">
        <v>18.7</v>
      </c>
      <c r="H2913" s="199"/>
      <c r="I2913" s="125"/>
    </row>
    <row r="2914" spans="1:9">
      <c r="A2914" s="216">
        <v>43587</v>
      </c>
      <c r="B2914" s="194">
        <v>8</v>
      </c>
      <c r="C2914" s="205">
        <v>300</v>
      </c>
      <c r="D2914" s="206">
        <v>44.305386345990883</v>
      </c>
      <c r="E2914" s="207">
        <v>15</v>
      </c>
      <c r="F2914" s="208">
        <v>19.484932879884767</v>
      </c>
      <c r="H2914" s="199"/>
      <c r="I2914" s="125"/>
    </row>
    <row r="2915" spans="1:9">
      <c r="A2915" s="216">
        <v>43587</v>
      </c>
      <c r="B2915" s="194">
        <v>9</v>
      </c>
      <c r="C2915" s="205">
        <v>315</v>
      </c>
      <c r="D2915" s="206">
        <v>44.375453355303307</v>
      </c>
      <c r="E2915" s="207">
        <v>15</v>
      </c>
      <c r="F2915" s="208">
        <v>20.232628954764387</v>
      </c>
      <c r="H2915" s="199"/>
      <c r="I2915" s="125"/>
    </row>
    <row r="2916" spans="1:9">
      <c r="A2916" s="216">
        <v>43587</v>
      </c>
      <c r="B2916" s="194">
        <v>10</v>
      </c>
      <c r="C2916" s="205">
        <v>330</v>
      </c>
      <c r="D2916" s="206">
        <v>44.445280698903389</v>
      </c>
      <c r="E2916" s="207">
        <v>15</v>
      </c>
      <c r="F2916" s="208">
        <v>20.979885164262235</v>
      </c>
      <c r="H2916" s="199"/>
      <c r="I2916" s="125"/>
    </row>
    <row r="2917" spans="1:9">
      <c r="A2917" s="216">
        <v>43587</v>
      </c>
      <c r="B2917" s="194">
        <v>11</v>
      </c>
      <c r="C2917" s="205">
        <v>345</v>
      </c>
      <c r="D2917" s="206">
        <v>44.51487831849704</v>
      </c>
      <c r="E2917" s="207">
        <v>15</v>
      </c>
      <c r="F2917" s="208">
        <v>21.726701113655231</v>
      </c>
      <c r="H2917" s="199"/>
      <c r="I2917" s="125"/>
    </row>
    <row r="2918" spans="1:9">
      <c r="A2918" s="216">
        <v>43587</v>
      </c>
      <c r="B2918" s="194">
        <v>12</v>
      </c>
      <c r="C2918" s="205">
        <v>0</v>
      </c>
      <c r="D2918" s="206">
        <v>44.584226082206442</v>
      </c>
      <c r="E2918" s="207">
        <v>15</v>
      </c>
      <c r="F2918" s="208">
        <v>22.473076374928311</v>
      </c>
      <c r="H2918" s="199"/>
      <c r="I2918" s="125"/>
    </row>
    <row r="2919" spans="1:9">
      <c r="A2919" s="216">
        <v>43587</v>
      </c>
      <c r="B2919" s="194">
        <v>13</v>
      </c>
      <c r="C2919" s="205">
        <v>15</v>
      </c>
      <c r="D2919" s="206">
        <v>44.653333952879848</v>
      </c>
      <c r="E2919" s="207">
        <v>15</v>
      </c>
      <c r="F2919" s="208">
        <v>23.219010570230232</v>
      </c>
      <c r="H2919" s="199"/>
      <c r="I2919" s="125"/>
    </row>
    <row r="2920" spans="1:9">
      <c r="A2920" s="216">
        <v>43587</v>
      </c>
      <c r="B2920" s="194">
        <v>14</v>
      </c>
      <c r="C2920" s="205">
        <v>30</v>
      </c>
      <c r="D2920" s="206">
        <v>44.722211895077635</v>
      </c>
      <c r="E2920" s="207">
        <v>15</v>
      </c>
      <c r="F2920" s="208">
        <v>23.964503296620272</v>
      </c>
      <c r="H2920" s="199"/>
      <c r="I2920" s="125"/>
    </row>
    <row r="2921" spans="1:9">
      <c r="A2921" s="216">
        <v>43587</v>
      </c>
      <c r="B2921" s="194">
        <v>15</v>
      </c>
      <c r="C2921" s="205">
        <v>45</v>
      </c>
      <c r="D2921" s="206">
        <v>44.790839778852387</v>
      </c>
      <c r="E2921" s="207">
        <v>15</v>
      </c>
      <c r="F2921" s="208">
        <v>24.709554134669247</v>
      </c>
      <c r="H2921" s="199"/>
      <c r="I2921" s="125"/>
    </row>
    <row r="2922" spans="1:9">
      <c r="A2922" s="216">
        <v>43587</v>
      </c>
      <c r="B2922" s="194">
        <v>16</v>
      </c>
      <c r="C2922" s="205">
        <v>60</v>
      </c>
      <c r="D2922" s="206">
        <v>44.859227571247402</v>
      </c>
      <c r="E2922" s="207">
        <v>15</v>
      </c>
      <c r="F2922" s="208">
        <v>25.454162690030842</v>
      </c>
      <c r="H2922" s="199"/>
      <c r="I2922" s="125"/>
    </row>
    <row r="2923" spans="1:9">
      <c r="A2923" s="216">
        <v>43587</v>
      </c>
      <c r="B2923" s="194">
        <v>17</v>
      </c>
      <c r="C2923" s="205">
        <v>75</v>
      </c>
      <c r="D2923" s="206">
        <v>44.927385238664783</v>
      </c>
      <c r="E2923" s="207">
        <v>15</v>
      </c>
      <c r="F2923" s="208">
        <v>26.198328568267932</v>
      </c>
      <c r="H2923" s="199"/>
      <c r="I2923" s="125"/>
    </row>
    <row r="2924" spans="1:9">
      <c r="A2924" s="216">
        <v>43587</v>
      </c>
      <c r="B2924" s="194">
        <v>18</v>
      </c>
      <c r="C2924" s="205">
        <v>90</v>
      </c>
      <c r="D2924" s="206">
        <v>44.995292635072701</v>
      </c>
      <c r="E2924" s="207">
        <v>15</v>
      </c>
      <c r="F2924" s="208">
        <v>26.942051350283442</v>
      </c>
      <c r="H2924" s="199"/>
      <c r="I2924" s="125"/>
    </row>
    <row r="2925" spans="1:9">
      <c r="A2925" s="216">
        <v>43587</v>
      </c>
      <c r="B2925" s="194">
        <v>19</v>
      </c>
      <c r="C2925" s="205">
        <v>105</v>
      </c>
      <c r="D2925" s="206">
        <v>45.06295978927028</v>
      </c>
      <c r="E2925" s="207">
        <v>15</v>
      </c>
      <c r="F2925" s="208">
        <v>27.685330641856929</v>
      </c>
      <c r="H2925" s="199"/>
      <c r="I2925" s="125"/>
    </row>
    <row r="2926" spans="1:9">
      <c r="A2926" s="216">
        <v>43587</v>
      </c>
      <c r="B2926" s="194">
        <v>20</v>
      </c>
      <c r="C2926" s="205">
        <v>120</v>
      </c>
      <c r="D2926" s="206">
        <v>45.130396651012461</v>
      </c>
      <c r="E2926" s="207">
        <v>15</v>
      </c>
      <c r="F2926" s="208">
        <v>28.428166040507357</v>
      </c>
      <c r="H2926" s="199"/>
      <c r="I2926" s="125"/>
    </row>
    <row r="2927" spans="1:9">
      <c r="A2927" s="216">
        <v>43587</v>
      </c>
      <c r="B2927" s="194">
        <v>21</v>
      </c>
      <c r="C2927" s="205">
        <v>135</v>
      </c>
      <c r="D2927" s="206">
        <v>45.197583038452649</v>
      </c>
      <c r="E2927" s="207">
        <v>15</v>
      </c>
      <c r="F2927" s="208">
        <v>29.170557143966214</v>
      </c>
      <c r="H2927" s="199"/>
      <c r="I2927" s="125"/>
    </row>
    <row r="2928" spans="1:9">
      <c r="A2928" s="216">
        <v>43587</v>
      </c>
      <c r="B2928" s="194">
        <v>22</v>
      </c>
      <c r="C2928" s="205">
        <v>150</v>
      </c>
      <c r="D2928" s="206">
        <v>45.264528942736888</v>
      </c>
      <c r="E2928" s="207">
        <v>15</v>
      </c>
      <c r="F2928" s="208">
        <v>29.912503549943565</v>
      </c>
      <c r="H2928" s="199"/>
      <c r="I2928" s="125"/>
    </row>
    <row r="2929" spans="1:9">
      <c r="A2929" s="216">
        <v>43587</v>
      </c>
      <c r="B2929" s="194">
        <v>23</v>
      </c>
      <c r="C2929" s="205">
        <v>165</v>
      </c>
      <c r="D2929" s="206">
        <v>45.331244396177226</v>
      </c>
      <c r="E2929" s="207">
        <v>15</v>
      </c>
      <c r="F2929" s="208">
        <v>30.654004864570581</v>
      </c>
      <c r="H2929" s="199"/>
      <c r="I2929" s="125"/>
    </row>
    <row r="2930" spans="1:9">
      <c r="A2930" s="216">
        <v>43588</v>
      </c>
      <c r="B2930" s="194">
        <v>0</v>
      </c>
      <c r="C2930" s="205">
        <v>180</v>
      </c>
      <c r="D2930" s="206">
        <v>45.397709219798799</v>
      </c>
      <c r="E2930" s="207">
        <v>15</v>
      </c>
      <c r="F2930" s="208">
        <v>31.395060669147412</v>
      </c>
      <c r="H2930" s="199"/>
      <c r="I2930" s="125"/>
    </row>
    <row r="2931" spans="1:9">
      <c r="A2931" s="216">
        <v>43588</v>
      </c>
      <c r="B2931" s="194">
        <v>1</v>
      </c>
      <c r="C2931" s="205">
        <v>195</v>
      </c>
      <c r="D2931" s="206">
        <v>45.463933388045916</v>
      </c>
      <c r="E2931" s="207">
        <v>15</v>
      </c>
      <c r="F2931" s="208">
        <v>32.135670569981087</v>
      </c>
      <c r="H2931" s="199"/>
      <c r="I2931" s="125"/>
    </row>
    <row r="2932" spans="1:9">
      <c r="A2932" s="216">
        <v>43588</v>
      </c>
      <c r="B2932" s="194">
        <v>2</v>
      </c>
      <c r="C2932" s="205">
        <v>210</v>
      </c>
      <c r="D2932" s="206">
        <v>45.529926935928415</v>
      </c>
      <c r="E2932" s="207">
        <v>15</v>
      </c>
      <c r="F2932" s="208">
        <v>32.875834173457825</v>
      </c>
      <c r="H2932" s="199"/>
      <c r="I2932" s="125"/>
    </row>
    <row r="2933" spans="1:9">
      <c r="A2933" s="216">
        <v>43588</v>
      </c>
      <c r="B2933" s="194">
        <v>3</v>
      </c>
      <c r="C2933" s="205">
        <v>225</v>
      </c>
      <c r="D2933" s="206">
        <v>45.595669687356803</v>
      </c>
      <c r="E2933" s="207">
        <v>15</v>
      </c>
      <c r="F2933" s="208">
        <v>33.615551052946735</v>
      </c>
      <c r="H2933" s="199"/>
      <c r="I2933" s="125"/>
    </row>
    <row r="2934" spans="1:9">
      <c r="A2934" s="216">
        <v>43588</v>
      </c>
      <c r="B2934" s="194">
        <v>4</v>
      </c>
      <c r="C2934" s="205">
        <v>240</v>
      </c>
      <c r="D2934" s="206">
        <v>45.661171619844936</v>
      </c>
      <c r="E2934" s="207">
        <v>15</v>
      </c>
      <c r="F2934" s="208">
        <v>34.354820831554846</v>
      </c>
      <c r="H2934" s="199"/>
      <c r="I2934" s="125"/>
    </row>
    <row r="2935" spans="1:9">
      <c r="A2935" s="216">
        <v>43588</v>
      </c>
      <c r="B2935" s="194">
        <v>5</v>
      </c>
      <c r="C2935" s="205">
        <v>255</v>
      </c>
      <c r="D2935" s="206">
        <v>45.726442791001318</v>
      </c>
      <c r="E2935" s="207">
        <v>15</v>
      </c>
      <c r="F2935" s="208">
        <v>35.093643107645036</v>
      </c>
      <c r="H2935" s="199"/>
      <c r="I2935" s="125"/>
    </row>
    <row r="2936" spans="1:9">
      <c r="A2936" s="216">
        <v>43588</v>
      </c>
      <c r="B2936" s="194">
        <v>6</v>
      </c>
      <c r="C2936" s="205">
        <v>270</v>
      </c>
      <c r="D2936" s="206">
        <v>45.791462969082204</v>
      </c>
      <c r="E2936" s="207">
        <v>15</v>
      </c>
      <c r="F2936" s="208">
        <v>35.832017463172399</v>
      </c>
      <c r="H2936" s="199"/>
      <c r="I2936" s="125"/>
    </row>
    <row r="2937" spans="1:9">
      <c r="A2937" s="216">
        <v>43588</v>
      </c>
      <c r="B2937" s="194">
        <v>7</v>
      </c>
      <c r="C2937" s="205">
        <v>285</v>
      </c>
      <c r="D2937" s="206">
        <v>45.856242193312937</v>
      </c>
      <c r="E2937" s="207">
        <v>15</v>
      </c>
      <c r="F2937" s="208">
        <v>36.5</v>
      </c>
      <c r="H2937" s="199"/>
      <c r="I2937" s="125"/>
    </row>
    <row r="2938" spans="1:9">
      <c r="A2938" s="216">
        <v>43588</v>
      </c>
      <c r="B2938" s="194">
        <v>8</v>
      </c>
      <c r="C2938" s="205">
        <v>300</v>
      </c>
      <c r="D2938" s="206">
        <v>45.92079050437178</v>
      </c>
      <c r="E2938" s="207">
        <v>15</v>
      </c>
      <c r="F2938" s="208">
        <v>37.307420840105792</v>
      </c>
      <c r="H2938" s="199"/>
      <c r="I2938" s="125"/>
    </row>
    <row r="2939" spans="1:9">
      <c r="A2939" s="216">
        <v>43588</v>
      </c>
      <c r="B2939" s="194">
        <v>9</v>
      </c>
      <c r="C2939" s="205">
        <v>315</v>
      </c>
      <c r="D2939" s="206">
        <v>45.985087713079338</v>
      </c>
      <c r="E2939" s="207">
        <v>15</v>
      </c>
      <c r="F2939" s="208">
        <v>38.044449050738187</v>
      </c>
      <c r="H2939" s="199"/>
      <c r="I2939" s="125"/>
    </row>
    <row r="2940" spans="1:9">
      <c r="A2940" s="216">
        <v>43588</v>
      </c>
      <c r="B2940" s="194">
        <v>10</v>
      </c>
      <c r="C2940" s="205">
        <v>330</v>
      </c>
      <c r="D2940" s="206">
        <v>46.049143783259296</v>
      </c>
      <c r="E2940" s="207">
        <v>15</v>
      </c>
      <c r="F2940" s="208">
        <v>38.781027735857769</v>
      </c>
      <c r="H2940" s="199"/>
      <c r="I2940" s="125"/>
    </row>
    <row r="2941" spans="1:9">
      <c r="A2941" s="216">
        <v>43588</v>
      </c>
      <c r="B2941" s="194">
        <v>11</v>
      </c>
      <c r="C2941" s="205">
        <v>345</v>
      </c>
      <c r="D2941" s="206">
        <v>46.112968797154963</v>
      </c>
      <c r="E2941" s="207">
        <v>15</v>
      </c>
      <c r="F2941" s="208">
        <v>39.517156519215426</v>
      </c>
      <c r="H2941" s="199"/>
      <c r="I2941" s="125"/>
    </row>
    <row r="2942" spans="1:9">
      <c r="A2942" s="216">
        <v>43588</v>
      </c>
      <c r="B2942" s="194">
        <v>12</v>
      </c>
      <c r="C2942" s="205">
        <v>0</v>
      </c>
      <c r="D2942" s="206">
        <v>46.176542529485687</v>
      </c>
      <c r="E2942" s="207">
        <v>15</v>
      </c>
      <c r="F2942" s="208">
        <v>40.252834975212615</v>
      </c>
      <c r="H2942" s="199"/>
      <c r="I2942" s="125"/>
    </row>
    <row r="2943" spans="1:9">
      <c r="A2943" s="216">
        <v>43588</v>
      </c>
      <c r="B2943" s="194">
        <v>13</v>
      </c>
      <c r="C2943" s="205">
        <v>15</v>
      </c>
      <c r="D2943" s="206">
        <v>46.23987502509749</v>
      </c>
      <c r="E2943" s="207">
        <v>15</v>
      </c>
      <c r="F2943" s="208">
        <v>40.988062711386419</v>
      </c>
      <c r="H2943" s="199"/>
      <c r="I2943" s="125"/>
    </row>
    <row r="2944" spans="1:9">
      <c r="A2944" s="216">
        <v>43588</v>
      </c>
      <c r="B2944" s="194">
        <v>14</v>
      </c>
      <c r="C2944" s="205">
        <v>30</v>
      </c>
      <c r="D2944" s="206">
        <v>46.302976331622858</v>
      </c>
      <c r="E2944" s="207">
        <v>15</v>
      </c>
      <c r="F2944" s="208">
        <v>41.722839335266251</v>
      </c>
      <c r="H2944" s="199"/>
      <c r="I2944" s="125"/>
    </row>
    <row r="2945" spans="1:9">
      <c r="A2945" s="216">
        <v>43588</v>
      </c>
      <c r="B2945" s="194">
        <v>15</v>
      </c>
      <c r="C2945" s="205">
        <v>45</v>
      </c>
      <c r="D2945" s="206">
        <v>46.365826224886177</v>
      </c>
      <c r="E2945" s="207">
        <v>15</v>
      </c>
      <c r="F2945" s="208">
        <v>42.457164429988659</v>
      </c>
      <c r="H2945" s="199"/>
      <c r="I2945" s="125"/>
    </row>
    <row r="2946" spans="1:9">
      <c r="A2946" s="216">
        <v>43588</v>
      </c>
      <c r="B2946" s="194">
        <v>16</v>
      </c>
      <c r="C2946" s="205">
        <v>60</v>
      </c>
      <c r="D2946" s="206">
        <v>46.428434773539493</v>
      </c>
      <c r="E2946" s="207">
        <v>15</v>
      </c>
      <c r="F2946" s="208">
        <v>43.191037603368585</v>
      </c>
      <c r="H2946" s="199"/>
      <c r="I2946" s="125"/>
    </row>
    <row r="2947" spans="1:9">
      <c r="A2947" s="216">
        <v>43588</v>
      </c>
      <c r="B2947" s="194">
        <v>17</v>
      </c>
      <c r="C2947" s="205">
        <v>75</v>
      </c>
      <c r="D2947" s="206">
        <v>46.490811968404842</v>
      </c>
      <c r="E2947" s="207">
        <v>15</v>
      </c>
      <c r="F2947" s="208">
        <v>43.92445846333267</v>
      </c>
      <c r="H2947" s="199"/>
      <c r="I2947" s="125"/>
    </row>
    <row r="2948" spans="1:9">
      <c r="A2948" s="216">
        <v>43588</v>
      </c>
      <c r="B2948" s="194">
        <v>18</v>
      </c>
      <c r="C2948" s="205">
        <v>90</v>
      </c>
      <c r="D2948" s="206">
        <v>46.552937647157933</v>
      </c>
      <c r="E2948" s="207">
        <v>15</v>
      </c>
      <c r="F2948" s="208">
        <v>44.657426585228706</v>
      </c>
      <c r="H2948" s="199"/>
      <c r="I2948" s="125"/>
    </row>
    <row r="2949" spans="1:9">
      <c r="A2949" s="216">
        <v>43588</v>
      </c>
      <c r="B2949" s="194">
        <v>19</v>
      </c>
      <c r="C2949" s="205">
        <v>105</v>
      </c>
      <c r="D2949" s="206">
        <v>46.614821862369809</v>
      </c>
      <c r="E2949" s="207">
        <v>15</v>
      </c>
      <c r="F2949" s="208">
        <v>45.389941593574541</v>
      </c>
      <c r="H2949" s="199"/>
      <c r="I2949" s="125"/>
    </row>
    <row r="2950" spans="1:9">
      <c r="A2950" s="216">
        <v>43588</v>
      </c>
      <c r="B2950" s="194">
        <v>20</v>
      </c>
      <c r="C2950" s="205">
        <v>120</v>
      </c>
      <c r="D2950" s="206">
        <v>46.676474607304499</v>
      </c>
      <c r="E2950" s="207">
        <v>15</v>
      </c>
      <c r="F2950" s="208">
        <v>46.122003088601851</v>
      </c>
      <c r="H2950" s="199"/>
      <c r="I2950" s="125"/>
    </row>
    <row r="2951" spans="1:9">
      <c r="A2951" s="216">
        <v>43588</v>
      </c>
      <c r="B2951" s="194">
        <v>21</v>
      </c>
      <c r="C2951" s="205">
        <v>135</v>
      </c>
      <c r="D2951" s="206">
        <v>46.737875723147226</v>
      </c>
      <c r="E2951" s="207">
        <v>15</v>
      </c>
      <c r="F2951" s="208">
        <v>46.853610654125148</v>
      </c>
      <c r="H2951" s="199"/>
      <c r="I2951" s="125"/>
    </row>
    <row r="2952" spans="1:9">
      <c r="A2952" s="216">
        <v>43588</v>
      </c>
      <c r="B2952" s="194">
        <v>22</v>
      </c>
      <c r="C2952" s="205">
        <v>150</v>
      </c>
      <c r="D2952" s="206">
        <v>46.799035264529039</v>
      </c>
      <c r="E2952" s="207">
        <v>15</v>
      </c>
      <c r="F2952" s="208">
        <v>47.584763898833771</v>
      </c>
      <c r="H2952" s="199"/>
      <c r="I2952" s="125"/>
    </row>
    <row r="2953" spans="1:9">
      <c r="A2953" s="216">
        <v>43588</v>
      </c>
      <c r="B2953" s="194">
        <v>23</v>
      </c>
      <c r="C2953" s="205">
        <v>165</v>
      </c>
      <c r="D2953" s="206">
        <v>46.859963247547967</v>
      </c>
      <c r="E2953" s="207">
        <v>15</v>
      </c>
      <c r="F2953" s="208">
        <v>48.315462431343619</v>
      </c>
      <c r="H2953" s="199"/>
      <c r="I2953" s="125"/>
    </row>
    <row r="2954" spans="1:9">
      <c r="A2954" s="216">
        <v>43589</v>
      </c>
      <c r="B2954" s="194">
        <v>0</v>
      </c>
      <c r="C2954" s="205">
        <v>180</v>
      </c>
      <c r="D2954" s="206">
        <v>46.92063947741417</v>
      </c>
      <c r="E2954" s="207">
        <v>15</v>
      </c>
      <c r="F2954" s="208">
        <v>49.045705836129798</v>
      </c>
      <c r="H2954" s="199"/>
      <c r="I2954" s="125"/>
    </row>
    <row r="2955" spans="1:9">
      <c r="A2955" s="216">
        <v>43589</v>
      </c>
      <c r="B2955" s="194">
        <v>1</v>
      </c>
      <c r="C2955" s="205">
        <v>195</v>
      </c>
      <c r="D2955" s="206">
        <v>46.981074031214121</v>
      </c>
      <c r="E2955" s="207">
        <v>15</v>
      </c>
      <c r="F2955" s="208">
        <v>49.775493714000056</v>
      </c>
      <c r="H2955" s="199"/>
      <c r="I2955" s="125"/>
    </row>
    <row r="2956" spans="1:9">
      <c r="A2956" s="216">
        <v>43589</v>
      </c>
      <c r="B2956" s="194">
        <v>2</v>
      </c>
      <c r="C2956" s="205">
        <v>210</v>
      </c>
      <c r="D2956" s="206">
        <v>47.041276907839347</v>
      </c>
      <c r="E2956" s="207">
        <v>15</v>
      </c>
      <c r="F2956" s="208">
        <v>50.504825690377118</v>
      </c>
      <c r="H2956" s="199"/>
      <c r="I2956" s="125"/>
    </row>
    <row r="2957" spans="1:9">
      <c r="A2957" s="216">
        <v>43589</v>
      </c>
      <c r="B2957" s="194">
        <v>3</v>
      </c>
      <c r="C2957" s="205">
        <v>225</v>
      </c>
      <c r="D2957" s="206">
        <v>47.101227974951598</v>
      </c>
      <c r="E2957" s="207">
        <v>15</v>
      </c>
      <c r="F2957" s="208">
        <v>51.233701341989644</v>
      </c>
      <c r="H2957" s="199"/>
      <c r="I2957" s="125"/>
    </row>
    <row r="2958" spans="1:9">
      <c r="A2958" s="216">
        <v>43589</v>
      </c>
      <c r="B2958" s="194">
        <v>4</v>
      </c>
      <c r="C2958" s="205">
        <v>240</v>
      </c>
      <c r="D2958" s="206">
        <v>47.160937232752076</v>
      </c>
      <c r="E2958" s="207">
        <v>15</v>
      </c>
      <c r="F2958" s="208">
        <v>51.962120278253856</v>
      </c>
      <c r="H2958" s="199"/>
      <c r="I2958" s="125"/>
    </row>
    <row r="2959" spans="1:9">
      <c r="A2959" s="216">
        <v>43589</v>
      </c>
      <c r="B2959" s="194">
        <v>5</v>
      </c>
      <c r="C2959" s="205">
        <v>255</v>
      </c>
      <c r="D2959" s="206">
        <v>47.220414742942012</v>
      </c>
      <c r="E2959" s="207">
        <v>15</v>
      </c>
      <c r="F2959" s="208">
        <v>52.690082108770682</v>
      </c>
      <c r="H2959" s="199"/>
      <c r="I2959" s="125"/>
    </row>
    <row r="2960" spans="1:9">
      <c r="A2960" s="216">
        <v>43589</v>
      </c>
      <c r="B2960" s="194">
        <v>6</v>
      </c>
      <c r="C2960" s="205">
        <v>270</v>
      </c>
      <c r="D2960" s="206">
        <v>47.279640355932315</v>
      </c>
      <c r="E2960" s="207">
        <v>15</v>
      </c>
      <c r="F2960" s="208">
        <v>53.417586418836649</v>
      </c>
      <c r="H2960" s="199"/>
      <c r="I2960" s="125"/>
    </row>
    <row r="2961" spans="1:9">
      <c r="A2961" s="216">
        <v>43589</v>
      </c>
      <c r="B2961" s="194">
        <v>7</v>
      </c>
      <c r="C2961" s="205">
        <v>285</v>
      </c>
      <c r="D2961" s="206">
        <v>47.338624075593998</v>
      </c>
      <c r="E2961" s="207">
        <v>15</v>
      </c>
      <c r="F2961" s="208">
        <v>54.1</v>
      </c>
      <c r="H2961" s="199"/>
      <c r="I2961" s="125"/>
    </row>
    <row r="2962" spans="1:9">
      <c r="A2962" s="216">
        <v>43589</v>
      </c>
      <c r="B2962" s="194">
        <v>8</v>
      </c>
      <c r="C2962" s="205">
        <v>300</v>
      </c>
      <c r="D2962" s="206">
        <v>47.397375965899755</v>
      </c>
      <c r="E2962" s="207">
        <v>15</v>
      </c>
      <c r="F2962" s="208">
        <v>54.871220909200851</v>
      </c>
      <c r="H2962" s="199"/>
      <c r="I2962" s="125"/>
    </row>
    <row r="2963" spans="1:9">
      <c r="A2963" s="216">
        <v>43589</v>
      </c>
      <c r="B2963" s="194">
        <v>9</v>
      </c>
      <c r="C2963" s="205">
        <v>315</v>
      </c>
      <c r="D2963" s="206">
        <v>47.455875879757059</v>
      </c>
      <c r="E2963" s="207">
        <v>15</v>
      </c>
      <c r="F2963" s="208">
        <v>55.597350293535897</v>
      </c>
      <c r="H2963" s="199"/>
      <c r="I2963" s="125"/>
    </row>
    <row r="2964" spans="1:9">
      <c r="A2964" s="216">
        <v>43589</v>
      </c>
      <c r="B2964" s="194">
        <v>10</v>
      </c>
      <c r="C2964" s="205">
        <v>330</v>
      </c>
      <c r="D2964" s="206">
        <v>47.514133823980274</v>
      </c>
      <c r="E2964" s="207">
        <v>15</v>
      </c>
      <c r="F2964" s="208">
        <v>56.32302057353634</v>
      </c>
      <c r="H2964" s="199"/>
      <c r="I2964" s="125"/>
    </row>
    <row r="2965" spans="1:9">
      <c r="A2965" s="216">
        <v>43589</v>
      </c>
      <c r="B2965" s="194">
        <v>11</v>
      </c>
      <c r="C2965" s="205">
        <v>345</v>
      </c>
      <c r="D2965" s="206">
        <v>47.572159885406791</v>
      </c>
      <c r="E2965" s="207">
        <v>15</v>
      </c>
      <c r="F2965" s="208">
        <v>57.048231359757331</v>
      </c>
      <c r="H2965" s="199"/>
      <c r="I2965" s="125"/>
    </row>
    <row r="2966" spans="1:9">
      <c r="A2966" s="216">
        <v>43589</v>
      </c>
      <c r="B2966" s="194">
        <v>12</v>
      </c>
      <c r="C2966" s="205">
        <v>0</v>
      </c>
      <c r="D2966" s="206">
        <v>47.629933899689831</v>
      </c>
      <c r="E2966" s="207">
        <v>15</v>
      </c>
      <c r="F2966" s="208">
        <v>57.772982238518473</v>
      </c>
      <c r="H2966" s="199"/>
      <c r="I2966" s="125"/>
    </row>
    <row r="2967" spans="1:9">
      <c r="A2967" s="216">
        <v>43589</v>
      </c>
      <c r="B2967" s="194">
        <v>13</v>
      </c>
      <c r="C2967" s="205">
        <v>15</v>
      </c>
      <c r="D2967" s="206">
        <v>47.687465857054576</v>
      </c>
      <c r="E2967" s="207">
        <v>15</v>
      </c>
      <c r="F2967" s="208">
        <v>58.497272820702335</v>
      </c>
      <c r="H2967" s="199"/>
      <c r="I2967" s="125"/>
    </row>
    <row r="2968" spans="1:9">
      <c r="A2968" s="216">
        <v>43589</v>
      </c>
      <c r="B2968" s="194">
        <v>14</v>
      </c>
      <c r="C2968" s="205">
        <v>30</v>
      </c>
      <c r="D2968" s="206">
        <v>47.744765866357284</v>
      </c>
      <c r="E2968" s="207">
        <v>15</v>
      </c>
      <c r="F2968" s="208">
        <v>59.221102717289327</v>
      </c>
      <c r="H2968" s="199"/>
      <c r="I2968" s="125"/>
    </row>
    <row r="2969" spans="1:9">
      <c r="A2969" s="216">
        <v>43589</v>
      </c>
      <c r="B2969" s="194">
        <v>15</v>
      </c>
      <c r="C2969" s="205">
        <v>45</v>
      </c>
      <c r="D2969" s="206">
        <v>47.801813727102171</v>
      </c>
      <c r="E2969" s="207">
        <v>15</v>
      </c>
      <c r="F2969" s="208">
        <v>59.944471507173525</v>
      </c>
      <c r="H2969" s="199"/>
      <c r="I2969" s="125"/>
    </row>
    <row r="2970" spans="1:9">
      <c r="A2970" s="216">
        <v>43589</v>
      </c>
      <c r="B2970" s="194">
        <v>16</v>
      </c>
      <c r="C2970" s="205">
        <v>60</v>
      </c>
      <c r="D2970" s="206">
        <v>47.858619511010829</v>
      </c>
      <c r="E2970" s="207">
        <v>16</v>
      </c>
      <c r="F2970" s="208">
        <v>0.66737881783105024</v>
      </c>
      <c r="H2970" s="199"/>
      <c r="I2970" s="125"/>
    </row>
    <row r="2971" spans="1:9">
      <c r="A2971" s="216">
        <v>43589</v>
      </c>
      <c r="B2971" s="194">
        <v>17</v>
      </c>
      <c r="C2971" s="205">
        <v>75</v>
      </c>
      <c r="D2971" s="206">
        <v>47.915193289845774</v>
      </c>
      <c r="E2971" s="207">
        <v>16</v>
      </c>
      <c r="F2971" s="208">
        <v>1.3898242527233151</v>
      </c>
      <c r="H2971" s="199"/>
      <c r="I2971" s="125"/>
    </row>
    <row r="2972" spans="1:9">
      <c r="A2972" s="216">
        <v>43589</v>
      </c>
      <c r="B2972" s="194">
        <v>18</v>
      </c>
      <c r="C2972" s="205">
        <v>90</v>
      </c>
      <c r="D2972" s="206">
        <v>47.971514866678717</v>
      </c>
      <c r="E2972" s="207">
        <v>16</v>
      </c>
      <c r="F2972" s="208">
        <v>2.1118073993221742</v>
      </c>
      <c r="H2972" s="199"/>
      <c r="I2972" s="125"/>
    </row>
    <row r="2973" spans="1:9">
      <c r="A2973" s="216">
        <v>43589</v>
      </c>
      <c r="B2973" s="194">
        <v>19</v>
      </c>
      <c r="C2973" s="205">
        <v>105</v>
      </c>
      <c r="D2973" s="206">
        <v>48.027594314346516</v>
      </c>
      <c r="E2973" s="207">
        <v>16</v>
      </c>
      <c r="F2973" s="208">
        <v>2.8333278695071584</v>
      </c>
      <c r="H2973" s="199"/>
      <c r="I2973" s="125"/>
    </row>
    <row r="2974" spans="1:9">
      <c r="A2974" s="216">
        <v>43589</v>
      </c>
      <c r="B2974" s="194">
        <v>20</v>
      </c>
      <c r="C2974" s="205">
        <v>120</v>
      </c>
      <c r="D2974" s="206">
        <v>48.083441708605505</v>
      </c>
      <c r="E2974" s="207">
        <v>16</v>
      </c>
      <c r="F2974" s="208">
        <v>3.554385275371601</v>
      </c>
      <c r="H2974" s="199"/>
      <c r="I2974" s="125"/>
    </row>
    <row r="2975" spans="1:9">
      <c r="A2975" s="216">
        <v>43589</v>
      </c>
      <c r="B2975" s="194">
        <v>21</v>
      </c>
      <c r="C2975" s="205">
        <v>135</v>
      </c>
      <c r="D2975" s="206">
        <v>48.139036855051245</v>
      </c>
      <c r="E2975" s="207">
        <v>16</v>
      </c>
      <c r="F2975" s="208">
        <v>4.274979204979843</v>
      </c>
      <c r="H2975" s="199"/>
      <c r="I2975" s="125"/>
    </row>
    <row r="2976" spans="1:9">
      <c r="A2976" s="216">
        <v>43589</v>
      </c>
      <c r="B2976" s="194">
        <v>22</v>
      </c>
      <c r="C2976" s="205">
        <v>150</v>
      </c>
      <c r="D2976" s="206">
        <v>48.194389848631545</v>
      </c>
      <c r="E2976" s="207">
        <v>16</v>
      </c>
      <c r="F2976" s="208">
        <v>4.9951092707387801</v>
      </c>
      <c r="H2976" s="199"/>
      <c r="I2976" s="125"/>
    </row>
    <row r="2977" spans="1:9">
      <c r="A2977" s="216">
        <v>43589</v>
      </c>
      <c r="B2977" s="194">
        <v>23</v>
      </c>
      <c r="C2977" s="205">
        <v>165</v>
      </c>
      <c r="D2977" s="206">
        <v>48.249510709213155</v>
      </c>
      <c r="E2977" s="207">
        <v>16</v>
      </c>
      <c r="F2977" s="208">
        <v>5.7147750772503514</v>
      </c>
      <c r="H2977" s="199"/>
      <c r="I2977" s="125"/>
    </row>
    <row r="2978" spans="1:9">
      <c r="A2978" s="216">
        <v>43590</v>
      </c>
      <c r="B2978" s="194">
        <v>0</v>
      </c>
      <c r="C2978" s="205">
        <v>180</v>
      </c>
      <c r="D2978" s="206">
        <v>48.30437930257176</v>
      </c>
      <c r="E2978" s="207">
        <v>16</v>
      </c>
      <c r="F2978" s="208">
        <v>6.4339762292848945</v>
      </c>
      <c r="H2978" s="199"/>
      <c r="I2978" s="125"/>
    </row>
    <row r="2979" spans="1:9">
      <c r="A2979" s="216">
        <v>43590</v>
      </c>
      <c r="B2979" s="194">
        <v>1</v>
      </c>
      <c r="C2979" s="205">
        <v>195</v>
      </c>
      <c r="D2979" s="206">
        <v>48.359005747495303</v>
      </c>
      <c r="E2979" s="207">
        <v>16</v>
      </c>
      <c r="F2979" s="208">
        <v>7.1527123318001173</v>
      </c>
      <c r="H2979" s="199"/>
      <c r="I2979" s="125"/>
    </row>
    <row r="2980" spans="1:9">
      <c r="A2980" s="216">
        <v>43590</v>
      </c>
      <c r="B2980" s="194">
        <v>2</v>
      </c>
      <c r="C2980" s="205">
        <v>210</v>
      </c>
      <c r="D2980" s="206">
        <v>48.41339996791703</v>
      </c>
      <c r="E2980" s="207">
        <v>16</v>
      </c>
      <c r="F2980" s="208">
        <v>7.8709829979928969</v>
      </c>
      <c r="H2980" s="199"/>
      <c r="I2980" s="125"/>
    </row>
    <row r="2981" spans="1:9">
      <c r="A2981" s="216">
        <v>43590</v>
      </c>
      <c r="B2981" s="194">
        <v>3</v>
      </c>
      <c r="C2981" s="205">
        <v>225</v>
      </c>
      <c r="D2981" s="206">
        <v>48.467541910426917</v>
      </c>
      <c r="E2981" s="207">
        <v>16</v>
      </c>
      <c r="F2981" s="208">
        <v>8.5887878171238441</v>
      </c>
      <c r="H2981" s="199"/>
      <c r="I2981" s="125"/>
    </row>
    <row r="2982" spans="1:9">
      <c r="A2982" s="216">
        <v>43590</v>
      </c>
      <c r="B2982" s="194">
        <v>4</v>
      </c>
      <c r="C2982" s="205">
        <v>240</v>
      </c>
      <c r="D2982" s="206">
        <v>48.521441638097258</v>
      </c>
      <c r="E2982" s="207">
        <v>16</v>
      </c>
      <c r="F2982" s="208">
        <v>9.3061264028204249</v>
      </c>
      <c r="H2982" s="199"/>
      <c r="I2982" s="125"/>
    </row>
    <row r="2983" spans="1:9">
      <c r="A2983" s="216">
        <v>43590</v>
      </c>
      <c r="B2983" s="194">
        <v>5</v>
      </c>
      <c r="C2983" s="205">
        <v>255</v>
      </c>
      <c r="D2983" s="206">
        <v>48.575109173912097</v>
      </c>
      <c r="E2983" s="207">
        <v>16</v>
      </c>
      <c r="F2983" s="208">
        <v>10.022998368881275</v>
      </c>
      <c r="H2983" s="199"/>
      <c r="I2983" s="125"/>
    </row>
    <row r="2984" spans="1:9">
      <c r="A2984" s="216">
        <v>43590</v>
      </c>
      <c r="B2984" s="194">
        <v>6</v>
      </c>
      <c r="C2984" s="205">
        <v>270</v>
      </c>
      <c r="D2984" s="206">
        <v>48.628524410055434</v>
      </c>
      <c r="E2984" s="207">
        <v>16</v>
      </c>
      <c r="F2984" s="208">
        <v>10.739403297209691</v>
      </c>
      <c r="H2984" s="199"/>
      <c r="I2984" s="125"/>
    </row>
    <row r="2985" spans="1:9">
      <c r="A2985" s="216">
        <v>43590</v>
      </c>
      <c r="B2985" s="194">
        <v>7</v>
      </c>
      <c r="C2985" s="205">
        <v>285</v>
      </c>
      <c r="D2985" s="206">
        <v>48.68169737175549</v>
      </c>
      <c r="E2985" s="207">
        <v>16</v>
      </c>
      <c r="F2985" s="208">
        <v>11.4</v>
      </c>
      <c r="H2985" s="199"/>
      <c r="I2985" s="125"/>
    </row>
    <row r="2986" spans="1:9">
      <c r="A2986" s="216">
        <v>43590</v>
      </c>
      <c r="B2986" s="194">
        <v>8</v>
      </c>
      <c r="C2986" s="205">
        <v>300</v>
      </c>
      <c r="D2986" s="206">
        <v>48.734638143741904</v>
      </c>
      <c r="E2986" s="207">
        <v>16</v>
      </c>
      <c r="F2986" s="208">
        <v>12.170810537733203</v>
      </c>
      <c r="H2986" s="199"/>
      <c r="I2986" s="125"/>
    </row>
    <row r="2987" spans="1:9">
      <c r="A2987" s="216">
        <v>43590</v>
      </c>
      <c r="B2987" s="194">
        <v>9</v>
      </c>
      <c r="C2987" s="205">
        <v>315</v>
      </c>
      <c r="D2987" s="206">
        <v>48.787326601125187</v>
      </c>
      <c r="E2987" s="207">
        <v>16</v>
      </c>
      <c r="F2987" s="208">
        <v>12.88581204694907</v>
      </c>
      <c r="H2987" s="199"/>
      <c r="I2987" s="125"/>
    </row>
    <row r="2988" spans="1:9">
      <c r="A2988" s="216">
        <v>43590</v>
      </c>
      <c r="B2988" s="194">
        <v>10</v>
      </c>
      <c r="C2988" s="205">
        <v>330</v>
      </c>
      <c r="D2988" s="206">
        <v>48.839772770927539</v>
      </c>
      <c r="E2988" s="207">
        <v>16</v>
      </c>
      <c r="F2988" s="208">
        <v>13.600344960447401</v>
      </c>
      <c r="H2988" s="199"/>
      <c r="I2988" s="125"/>
    </row>
    <row r="2989" spans="1:9">
      <c r="A2989" s="216">
        <v>43590</v>
      </c>
      <c r="B2989" s="194">
        <v>11</v>
      </c>
      <c r="C2989" s="205">
        <v>345</v>
      </c>
      <c r="D2989" s="206">
        <v>48.891986741019764</v>
      </c>
      <c r="E2989" s="207">
        <v>16</v>
      </c>
      <c r="F2989" s="208">
        <v>14.314408893304744</v>
      </c>
      <c r="H2989" s="199"/>
      <c r="I2989" s="125"/>
    </row>
    <row r="2990" spans="1:9">
      <c r="A2990" s="216">
        <v>43590</v>
      </c>
      <c r="B2990" s="194">
        <v>12</v>
      </c>
      <c r="C2990" s="205">
        <v>0</v>
      </c>
      <c r="D2990" s="206">
        <v>48.943948388418903</v>
      </c>
      <c r="E2990" s="207">
        <v>16</v>
      </c>
      <c r="F2990" s="208">
        <v>15.028003436782029</v>
      </c>
      <c r="H2990" s="199"/>
      <c r="I2990" s="125"/>
    </row>
    <row r="2991" spans="1:9">
      <c r="A2991" s="216">
        <v>43590</v>
      </c>
      <c r="B2991" s="194">
        <v>13</v>
      </c>
      <c r="C2991" s="205">
        <v>15</v>
      </c>
      <c r="D2991" s="206">
        <v>48.995667742981368</v>
      </c>
      <c r="E2991" s="207">
        <v>16</v>
      </c>
      <c r="F2991" s="208">
        <v>15.741128198356122</v>
      </c>
      <c r="H2991" s="199"/>
      <c r="I2991" s="125"/>
    </row>
    <row r="2992" spans="1:9">
      <c r="A2992" s="216">
        <v>43590</v>
      </c>
      <c r="B2992" s="194">
        <v>14</v>
      </c>
      <c r="C2992" s="205">
        <v>30</v>
      </c>
      <c r="D2992" s="206">
        <v>49.047154894924461</v>
      </c>
      <c r="E2992" s="207">
        <v>16</v>
      </c>
      <c r="F2992" s="208">
        <v>16.453782809658861</v>
      </c>
      <c r="H2992" s="199"/>
      <c r="I2992" s="125"/>
    </row>
    <row r="2993" spans="1:9">
      <c r="A2993" s="216">
        <v>43590</v>
      </c>
      <c r="B2993" s="194">
        <v>15</v>
      </c>
      <c r="C2993" s="205">
        <v>45</v>
      </c>
      <c r="D2993" s="206">
        <v>49.098389762946226</v>
      </c>
      <c r="E2993" s="207">
        <v>16</v>
      </c>
      <c r="F2993" s="208">
        <v>17.165966854722612</v>
      </c>
      <c r="H2993" s="199"/>
      <c r="I2993" s="125"/>
    </row>
    <row r="2994" spans="1:9">
      <c r="A2994" s="216">
        <v>43590</v>
      </c>
      <c r="B2994" s="194">
        <v>16</v>
      </c>
      <c r="C2994" s="205">
        <v>60</v>
      </c>
      <c r="D2994" s="206">
        <v>49.149382300365687</v>
      </c>
      <c r="E2994" s="207">
        <v>16</v>
      </c>
      <c r="F2994" s="208">
        <v>17.877679949628131</v>
      </c>
      <c r="H2994" s="199"/>
      <c r="I2994" s="125"/>
    </row>
    <row r="2995" spans="1:9">
      <c r="A2995" s="216">
        <v>43590</v>
      </c>
      <c r="B2995" s="194">
        <v>17</v>
      </c>
      <c r="C2995" s="205">
        <v>75</v>
      </c>
      <c r="D2995" s="206">
        <v>49.200142658842196</v>
      </c>
      <c r="E2995" s="207">
        <v>16</v>
      </c>
      <c r="F2995" s="208">
        <v>18.588921710721351</v>
      </c>
      <c r="H2995" s="199"/>
      <c r="I2995" s="125"/>
    </row>
    <row r="2996" spans="1:9">
      <c r="A2996" s="216">
        <v>43590</v>
      </c>
      <c r="B2996" s="194">
        <v>18</v>
      </c>
      <c r="C2996" s="205">
        <v>90</v>
      </c>
      <c r="D2996" s="206">
        <v>49.25065066092202</v>
      </c>
      <c r="E2996" s="207">
        <v>16</v>
      </c>
      <c r="F2996" s="208">
        <v>19.299691730735731</v>
      </c>
      <c r="H2996" s="199"/>
      <c r="I2996" s="125"/>
    </row>
    <row r="2997" spans="1:9">
      <c r="A2997" s="216">
        <v>43590</v>
      </c>
      <c r="B2997" s="194">
        <v>19</v>
      </c>
      <c r="C2997" s="205">
        <v>105</v>
      </c>
      <c r="D2997" s="206">
        <v>49.300916400175083</v>
      </c>
      <c r="E2997" s="207">
        <v>16</v>
      </c>
      <c r="F2997" s="208">
        <v>20.009989626434788</v>
      </c>
      <c r="H2997" s="199"/>
      <c r="I2997" s="125"/>
    </row>
    <row r="2998" spans="1:9">
      <c r="A2998" s="216">
        <v>43590</v>
      </c>
      <c r="B2998" s="194">
        <v>20</v>
      </c>
      <c r="C2998" s="205">
        <v>120</v>
      </c>
      <c r="D2998" s="206">
        <v>49.350949971208138</v>
      </c>
      <c r="E2998" s="207">
        <v>16</v>
      </c>
      <c r="F2998" s="208">
        <v>20.719815006890059</v>
      </c>
      <c r="H2998" s="199"/>
      <c r="I2998" s="125"/>
    </row>
    <row r="2999" spans="1:9">
      <c r="A2999" s="216">
        <v>43590</v>
      </c>
      <c r="B2999" s="194">
        <v>21</v>
      </c>
      <c r="C2999" s="205">
        <v>135</v>
      </c>
      <c r="D2999" s="206">
        <v>49.400731198572885</v>
      </c>
      <c r="E2999" s="207">
        <v>16</v>
      </c>
      <c r="F2999" s="208">
        <v>21.429167481436764</v>
      </c>
      <c r="H2999" s="199"/>
      <c r="I2999" s="125"/>
    </row>
    <row r="3000" spans="1:9">
      <c r="A3000" s="216">
        <v>43590</v>
      </c>
      <c r="B3000" s="194">
        <v>22</v>
      </c>
      <c r="C3000" s="205">
        <v>150</v>
      </c>
      <c r="D3000" s="206">
        <v>49.450270178247138</v>
      </c>
      <c r="E3000" s="207">
        <v>16</v>
      </c>
      <c r="F3000" s="208">
        <v>22.138046659628188</v>
      </c>
      <c r="H3000" s="199"/>
      <c r="I3000" s="125"/>
    </row>
    <row r="3001" spans="1:9">
      <c r="A3001" s="216">
        <v>43590</v>
      </c>
      <c r="B3001" s="194">
        <v>23</v>
      </c>
      <c r="C3001" s="205">
        <v>165</v>
      </c>
      <c r="D3001" s="206">
        <v>49.499577007115931</v>
      </c>
      <c r="E3001" s="207">
        <v>16</v>
      </c>
      <c r="F3001" s="208">
        <v>22.846452159154893</v>
      </c>
      <c r="H3001" s="199"/>
      <c r="I3001" s="125"/>
    </row>
    <row r="3002" spans="1:9">
      <c r="A3002" s="216">
        <v>43591</v>
      </c>
      <c r="B3002" s="194">
        <v>0</v>
      </c>
      <c r="C3002" s="205">
        <v>180</v>
      </c>
      <c r="D3002" s="206">
        <v>49.548631512022894</v>
      </c>
      <c r="E3002" s="207">
        <v>16</v>
      </c>
      <c r="F3002" s="208">
        <v>23.554383574211784</v>
      </c>
      <c r="H3002" s="199"/>
      <c r="I3002" s="125"/>
    </row>
    <row r="3003" spans="1:9">
      <c r="A3003" s="216">
        <v>43591</v>
      </c>
      <c r="B3003" s="194">
        <v>1</v>
      </c>
      <c r="C3003" s="205">
        <v>195</v>
      </c>
      <c r="D3003" s="206">
        <v>49.597443810480399</v>
      </c>
      <c r="E3003" s="207">
        <v>16</v>
      </c>
      <c r="F3003" s="208">
        <v>24.261840523043432</v>
      </c>
      <c r="H3003" s="199"/>
      <c r="I3003" s="125"/>
    </row>
    <row r="3004" spans="1:9">
      <c r="A3004" s="216">
        <v>43591</v>
      </c>
      <c r="B3004" s="194">
        <v>2</v>
      </c>
      <c r="C3004" s="205">
        <v>210</v>
      </c>
      <c r="D3004" s="206">
        <v>49.646023942157171</v>
      </c>
      <c r="E3004" s="207">
        <v>16</v>
      </c>
      <c r="F3004" s="208">
        <v>24.968822624005682</v>
      </c>
      <c r="H3004" s="199"/>
      <c r="I3004" s="125"/>
    </row>
    <row r="3005" spans="1:9">
      <c r="A3005" s="216">
        <v>43591</v>
      </c>
      <c r="B3005" s="194">
        <v>3</v>
      </c>
      <c r="C3005" s="205">
        <v>225</v>
      </c>
      <c r="D3005" s="206">
        <v>49.694351795594685</v>
      </c>
      <c r="E3005" s="207">
        <v>16</v>
      </c>
      <c r="F3005" s="208">
        <v>25.675329472093225</v>
      </c>
      <c r="H3005" s="199"/>
      <c r="I3005" s="125"/>
    </row>
    <row r="3006" spans="1:9">
      <c r="A3006" s="216">
        <v>43591</v>
      </c>
      <c r="B3006" s="194">
        <v>4</v>
      </c>
      <c r="C3006" s="205">
        <v>240</v>
      </c>
      <c r="D3006" s="206">
        <v>49.742437509567026</v>
      </c>
      <c r="E3006" s="207">
        <v>16</v>
      </c>
      <c r="F3006" s="208">
        <v>26.381360678346795</v>
      </c>
      <c r="H3006" s="199"/>
      <c r="I3006" s="125"/>
    </row>
    <row r="3007" spans="1:9">
      <c r="A3007" s="216">
        <v>43591</v>
      </c>
      <c r="B3007" s="194">
        <v>5</v>
      </c>
      <c r="C3007" s="205">
        <v>255</v>
      </c>
      <c r="D3007" s="206">
        <v>49.790291027979947</v>
      </c>
      <c r="E3007" s="207">
        <v>16</v>
      </c>
      <c r="F3007" s="208">
        <v>27.086915877668147</v>
      </c>
      <c r="H3007" s="199"/>
      <c r="I3007" s="125"/>
    </row>
    <row r="3008" spans="1:9">
      <c r="A3008" s="216">
        <v>43591</v>
      </c>
      <c r="B3008" s="194">
        <v>6</v>
      </c>
      <c r="C3008" s="205">
        <v>270</v>
      </c>
      <c r="D3008" s="206">
        <v>49.83789231966739</v>
      </c>
      <c r="E3008" s="207">
        <v>16</v>
      </c>
      <c r="F3008" s="208">
        <v>27.791994657957275</v>
      </c>
      <c r="H3008" s="199"/>
      <c r="I3008" s="125"/>
    </row>
    <row r="3009" spans="1:9">
      <c r="A3009" s="216">
        <v>43591</v>
      </c>
      <c r="B3009" s="194">
        <v>7</v>
      </c>
      <c r="C3009" s="205">
        <v>285</v>
      </c>
      <c r="D3009" s="206">
        <v>49.885251486098241</v>
      </c>
      <c r="E3009" s="207">
        <v>16</v>
      </c>
      <c r="F3009" s="208">
        <v>28.5</v>
      </c>
      <c r="H3009" s="199"/>
      <c r="I3009" s="125"/>
    </row>
    <row r="3010" spans="1:9">
      <c r="A3010" s="216">
        <v>43591</v>
      </c>
      <c r="B3010" s="194">
        <v>8</v>
      </c>
      <c r="C3010" s="205">
        <v>300</v>
      </c>
      <c r="D3010" s="206">
        <v>49.932378512371542</v>
      </c>
      <c r="E3010" s="207">
        <v>16</v>
      </c>
      <c r="F3010" s="208">
        <v>29.200721440268467</v>
      </c>
      <c r="H3010" s="199"/>
      <c r="I3010" s="125"/>
    </row>
    <row r="3011" spans="1:9">
      <c r="A3011" s="216">
        <v>43591</v>
      </c>
      <c r="B3011" s="194">
        <v>9</v>
      </c>
      <c r="C3011" s="205">
        <v>315</v>
      </c>
      <c r="D3011" s="206">
        <v>49.979253349217743</v>
      </c>
      <c r="E3011" s="207">
        <v>16</v>
      </c>
      <c r="F3011" s="208">
        <v>29.904368658761129</v>
      </c>
      <c r="H3011" s="199"/>
      <c r="I3011" s="125"/>
    </row>
    <row r="3012" spans="1:9">
      <c r="A3012" s="216">
        <v>43591</v>
      </c>
      <c r="B3012" s="194">
        <v>10</v>
      </c>
      <c r="C3012" s="205">
        <v>330</v>
      </c>
      <c r="D3012" s="206">
        <v>50.025886100967227</v>
      </c>
      <c r="E3012" s="207">
        <v>16</v>
      </c>
      <c r="F3012" s="208">
        <v>30.607537914743901</v>
      </c>
      <c r="H3012" s="199"/>
      <c r="I3012" s="125"/>
    </row>
    <row r="3013" spans="1:9">
      <c r="A3013" s="216">
        <v>43591</v>
      </c>
      <c r="B3013" s="194">
        <v>11</v>
      </c>
      <c r="C3013" s="205">
        <v>345</v>
      </c>
      <c r="D3013" s="206">
        <v>50.072286753899107</v>
      </c>
      <c r="E3013" s="207">
        <v>16</v>
      </c>
      <c r="F3013" s="208">
        <v>31.310228821054693</v>
      </c>
      <c r="H3013" s="199"/>
      <c r="I3013" s="125"/>
    </row>
    <row r="3014" spans="1:9">
      <c r="A3014" s="216">
        <v>43591</v>
      </c>
      <c r="B3014" s="194">
        <v>12</v>
      </c>
      <c r="C3014" s="205">
        <v>0</v>
      </c>
      <c r="D3014" s="206">
        <v>50.118435280431868</v>
      </c>
      <c r="E3014" s="207">
        <v>16</v>
      </c>
      <c r="F3014" s="208">
        <v>32.012440990730298</v>
      </c>
      <c r="H3014" s="199"/>
      <c r="I3014" s="125"/>
    </row>
    <row r="3015" spans="1:9">
      <c r="A3015" s="216">
        <v>43591</v>
      </c>
      <c r="B3015" s="194">
        <v>13</v>
      </c>
      <c r="C3015" s="205">
        <v>15</v>
      </c>
      <c r="D3015" s="206">
        <v>50.164341727133888</v>
      </c>
      <c r="E3015" s="207">
        <v>16</v>
      </c>
      <c r="F3015" s="208">
        <v>32.714174037098047</v>
      </c>
      <c r="H3015" s="199"/>
      <c r="I3015" s="125"/>
    </row>
    <row r="3016" spans="1:9">
      <c r="A3016" s="216">
        <v>43591</v>
      </c>
      <c r="B3016" s="194">
        <v>14</v>
      </c>
      <c r="C3016" s="205">
        <v>30</v>
      </c>
      <c r="D3016" s="206">
        <v>50.210016142306131</v>
      </c>
      <c r="E3016" s="207">
        <v>16</v>
      </c>
      <c r="F3016" s="208">
        <v>33.415427581656232</v>
      </c>
      <c r="H3016" s="199"/>
      <c r="I3016" s="125"/>
    </row>
    <row r="3017" spans="1:9">
      <c r="A3017" s="216">
        <v>43591</v>
      </c>
      <c r="B3017" s="194">
        <v>15</v>
      </c>
      <c r="C3017" s="205">
        <v>45</v>
      </c>
      <c r="D3017" s="206">
        <v>50.255438478923224</v>
      </c>
      <c r="E3017" s="207">
        <v>16</v>
      </c>
      <c r="F3017" s="208">
        <v>34.116201222576947</v>
      </c>
      <c r="H3017" s="199"/>
      <c r="I3017" s="125"/>
    </row>
    <row r="3018" spans="1:9">
      <c r="A3018" s="216">
        <v>43591</v>
      </c>
      <c r="B3018" s="194">
        <v>16</v>
      </c>
      <c r="C3018" s="205">
        <v>60</v>
      </c>
      <c r="D3018" s="206">
        <v>50.300618766916614</v>
      </c>
      <c r="E3018" s="207">
        <v>16</v>
      </c>
      <c r="F3018" s="208">
        <v>34.816494581854514</v>
      </c>
      <c r="H3018" s="199"/>
      <c r="I3018" s="125"/>
    </row>
    <row r="3019" spans="1:9">
      <c r="A3019" s="216">
        <v>43591</v>
      </c>
      <c r="B3019" s="194">
        <v>17</v>
      </c>
      <c r="C3019" s="205">
        <v>75</v>
      </c>
      <c r="D3019" s="206">
        <v>50.345567134027078</v>
      </c>
      <c r="E3019" s="207">
        <v>16</v>
      </c>
      <c r="F3019" s="208">
        <v>35.516307281705153</v>
      </c>
      <c r="H3019" s="199"/>
      <c r="I3019" s="125"/>
    </row>
    <row r="3020" spans="1:9">
      <c r="A3020" s="216">
        <v>43591</v>
      </c>
      <c r="B3020" s="194">
        <v>18</v>
      </c>
      <c r="C3020" s="205">
        <v>90</v>
      </c>
      <c r="D3020" s="206">
        <v>50.390263457148876</v>
      </c>
      <c r="E3020" s="207">
        <v>16</v>
      </c>
      <c r="F3020" s="208">
        <v>36.215638913401307</v>
      </c>
      <c r="H3020" s="199"/>
      <c r="I3020" s="125"/>
    </row>
    <row r="3021" spans="1:9">
      <c r="A3021" s="216">
        <v>43591</v>
      </c>
      <c r="B3021" s="194">
        <v>19</v>
      </c>
      <c r="C3021" s="205">
        <v>105</v>
      </c>
      <c r="D3021" s="206">
        <v>50.434717767598158</v>
      </c>
      <c r="E3021" s="207">
        <v>16</v>
      </c>
      <c r="F3021" s="208">
        <v>36.914489115322482</v>
      </c>
      <c r="H3021" s="199"/>
      <c r="I3021" s="125"/>
    </row>
    <row r="3022" spans="1:9">
      <c r="A3022" s="216">
        <v>43591</v>
      </c>
      <c r="B3022" s="194">
        <v>20</v>
      </c>
      <c r="C3022" s="205">
        <v>120</v>
      </c>
      <c r="D3022" s="206">
        <v>50.478940174173204</v>
      </c>
      <c r="E3022" s="207">
        <v>16</v>
      </c>
      <c r="F3022" s="208">
        <v>37.6128575027343</v>
      </c>
      <c r="H3022" s="199"/>
      <c r="I3022" s="125"/>
    </row>
    <row r="3023" spans="1:9">
      <c r="A3023" s="216">
        <v>43591</v>
      </c>
      <c r="B3023" s="194">
        <v>21</v>
      </c>
      <c r="C3023" s="205">
        <v>135</v>
      </c>
      <c r="D3023" s="206">
        <v>50.522910634981599</v>
      </c>
      <c r="E3023" s="207">
        <v>16</v>
      </c>
      <c r="F3023" s="208">
        <v>38.310743675539527</v>
      </c>
      <c r="H3023" s="199"/>
      <c r="I3023" s="125"/>
    </row>
    <row r="3024" spans="1:9">
      <c r="A3024" s="216">
        <v>43591</v>
      </c>
      <c r="B3024" s="194">
        <v>22</v>
      </c>
      <c r="C3024" s="205">
        <v>150</v>
      </c>
      <c r="D3024" s="206">
        <v>50.566639142608665</v>
      </c>
      <c r="E3024" s="207">
        <v>16</v>
      </c>
      <c r="F3024" s="208">
        <v>39.008147257325447</v>
      </c>
      <c r="H3024" s="199"/>
      <c r="I3024" s="125"/>
    </row>
    <row r="3025" spans="1:9">
      <c r="A3025" s="216">
        <v>43591</v>
      </c>
      <c r="B3025" s="194">
        <v>23</v>
      </c>
      <c r="C3025" s="205">
        <v>165</v>
      </c>
      <c r="D3025" s="206">
        <v>50.610135848116897</v>
      </c>
      <c r="E3025" s="207">
        <v>16</v>
      </c>
      <c r="F3025" s="208">
        <v>39.705067871991631</v>
      </c>
      <c r="H3025" s="199"/>
      <c r="I3025" s="125"/>
    </row>
    <row r="3026" spans="1:9">
      <c r="A3026" s="216">
        <v>43592</v>
      </c>
      <c r="B3026" s="194">
        <v>0</v>
      </c>
      <c r="C3026" s="205">
        <v>180</v>
      </c>
      <c r="D3026" s="206">
        <v>50.653380591954829</v>
      </c>
      <c r="E3026" s="207">
        <v>16</v>
      </c>
      <c r="F3026" s="208">
        <v>40.401505120296051</v>
      </c>
      <c r="H3026" s="199"/>
      <c r="I3026" s="125"/>
    </row>
    <row r="3027" spans="1:9">
      <c r="A3027" s="216">
        <v>43592</v>
      </c>
      <c r="B3027" s="194">
        <v>1</v>
      </c>
      <c r="C3027" s="205">
        <v>195</v>
      </c>
      <c r="D3027" s="206">
        <v>50.696383486692866</v>
      </c>
      <c r="E3027" s="207">
        <v>16</v>
      </c>
      <c r="F3027" s="208">
        <v>41.097458626701666</v>
      </c>
      <c r="H3027" s="199"/>
      <c r="I3027" s="125"/>
    </row>
    <row r="3028" spans="1:9">
      <c r="A3028" s="216">
        <v>43592</v>
      </c>
      <c r="B3028" s="194">
        <v>2</v>
      </c>
      <c r="C3028" s="205">
        <v>210</v>
      </c>
      <c r="D3028" s="206">
        <v>50.739154644891187</v>
      </c>
      <c r="E3028" s="207">
        <v>16</v>
      </c>
      <c r="F3028" s="208">
        <v>41.792928008139327</v>
      </c>
      <c r="H3028" s="199"/>
      <c r="I3028" s="125"/>
    </row>
    <row r="3029" spans="1:9">
      <c r="A3029" s="216">
        <v>43592</v>
      </c>
      <c r="B3029" s="194">
        <v>3</v>
      </c>
      <c r="C3029" s="205">
        <v>225</v>
      </c>
      <c r="D3029" s="206">
        <v>50.781673908993525</v>
      </c>
      <c r="E3029" s="207">
        <v>16</v>
      </c>
      <c r="F3029" s="208">
        <v>42.487912881830638</v>
      </c>
      <c r="H3029" s="199"/>
      <c r="I3029" s="125"/>
    </row>
    <row r="3030" spans="1:9">
      <c r="A3030" s="216">
        <v>43592</v>
      </c>
      <c r="B3030" s="194">
        <v>4</v>
      </c>
      <c r="C3030" s="205">
        <v>240</v>
      </c>
      <c r="D3030" s="206">
        <v>50.823951392658273</v>
      </c>
      <c r="E3030" s="207">
        <v>16</v>
      </c>
      <c r="F3030" s="208">
        <v>43.182412865307995</v>
      </c>
      <c r="H3030" s="199"/>
      <c r="I3030" s="125"/>
    </row>
    <row r="3031" spans="1:9">
      <c r="A3031" s="216">
        <v>43592</v>
      </c>
      <c r="B3031" s="194">
        <v>5</v>
      </c>
      <c r="C3031" s="205">
        <v>255</v>
      </c>
      <c r="D3031" s="206">
        <v>50.865997210109981</v>
      </c>
      <c r="E3031" s="207">
        <v>16</v>
      </c>
      <c r="F3031" s="208">
        <v>43.876427584069475</v>
      </c>
      <c r="H3031" s="199"/>
      <c r="I3031" s="125"/>
    </row>
    <row r="3032" spans="1:9">
      <c r="A3032" s="216">
        <v>43592</v>
      </c>
      <c r="B3032" s="194">
        <v>6</v>
      </c>
      <c r="C3032" s="205">
        <v>270</v>
      </c>
      <c r="D3032" s="206">
        <v>50.907791204965633</v>
      </c>
      <c r="E3032" s="207">
        <v>16</v>
      </c>
      <c r="F3032" s="208">
        <v>44.569956640764872</v>
      </c>
      <c r="H3032" s="199"/>
      <c r="I3032" s="125"/>
    </row>
    <row r="3033" spans="1:9">
      <c r="A3033" s="216">
        <v>43592</v>
      </c>
      <c r="B3033" s="194">
        <v>7</v>
      </c>
      <c r="C3033" s="205">
        <v>285</v>
      </c>
      <c r="D3033" s="206">
        <v>50.949343550412323</v>
      </c>
      <c r="E3033" s="207">
        <v>16</v>
      </c>
      <c r="F3033" s="208">
        <v>45.2</v>
      </c>
      <c r="H3033" s="199"/>
      <c r="I3033" s="125"/>
    </row>
    <row r="3034" spans="1:9">
      <c r="A3034" s="216">
        <v>43592</v>
      </c>
      <c r="B3034" s="194">
        <v>8</v>
      </c>
      <c r="C3034" s="205">
        <v>300</v>
      </c>
      <c r="D3034" s="206">
        <v>50.990664205417033</v>
      </c>
      <c r="E3034" s="207">
        <v>16</v>
      </c>
      <c r="F3034" s="208">
        <v>45.955556272733631</v>
      </c>
      <c r="H3034" s="199"/>
      <c r="I3034" s="125"/>
    </row>
    <row r="3035" spans="1:9">
      <c r="A3035" s="216">
        <v>43592</v>
      </c>
      <c r="B3035" s="194">
        <v>9</v>
      </c>
      <c r="C3035" s="205">
        <v>315</v>
      </c>
      <c r="D3035" s="206">
        <v>51.031733152203742</v>
      </c>
      <c r="E3035" s="207">
        <v>16</v>
      </c>
      <c r="F3035" s="208">
        <v>46.647626070215722</v>
      </c>
      <c r="H3035" s="199"/>
      <c r="I3035" s="125"/>
    </row>
    <row r="3036" spans="1:9">
      <c r="A3036" s="216">
        <v>43592</v>
      </c>
      <c r="B3036" s="194">
        <v>10</v>
      </c>
      <c r="C3036" s="205">
        <v>330</v>
      </c>
      <c r="D3036" s="206">
        <v>51.072560506753462</v>
      </c>
      <c r="E3036" s="207">
        <v>16</v>
      </c>
      <c r="F3036" s="208">
        <v>47.339208696435762</v>
      </c>
      <c r="H3036" s="199"/>
      <c r="I3036" s="125"/>
    </row>
    <row r="3037" spans="1:9">
      <c r="A3037" s="216">
        <v>43592</v>
      </c>
      <c r="B3037" s="194">
        <v>11</v>
      </c>
      <c r="C3037" s="205">
        <v>345</v>
      </c>
      <c r="D3037" s="206">
        <v>51.113156267473414</v>
      </c>
      <c r="E3037" s="207">
        <v>16</v>
      </c>
      <c r="F3037" s="208">
        <v>48.030303770965901</v>
      </c>
      <c r="H3037" s="199"/>
      <c r="I3037" s="125"/>
    </row>
    <row r="3038" spans="1:9">
      <c r="A3038" s="216">
        <v>43592</v>
      </c>
      <c r="B3038" s="194">
        <v>12</v>
      </c>
      <c r="C3038" s="205">
        <v>0</v>
      </c>
      <c r="D3038" s="206">
        <v>51.153500398456799</v>
      </c>
      <c r="E3038" s="207">
        <v>16</v>
      </c>
      <c r="F3038" s="208">
        <v>48.720910898216871</v>
      </c>
      <c r="H3038" s="199"/>
      <c r="I3038" s="125"/>
    </row>
    <row r="3039" spans="1:9">
      <c r="A3039" s="216">
        <v>43592</v>
      </c>
      <c r="B3039" s="194">
        <v>13</v>
      </c>
      <c r="C3039" s="205">
        <v>15</v>
      </c>
      <c r="D3039" s="206">
        <v>51.193603016987481</v>
      </c>
      <c r="E3039" s="207">
        <v>16</v>
      </c>
      <c r="F3039" s="208">
        <v>49.411029706116594</v>
      </c>
      <c r="H3039" s="199"/>
      <c r="I3039" s="125"/>
    </row>
    <row r="3040" spans="1:9">
      <c r="A3040" s="216">
        <v>43592</v>
      </c>
      <c r="B3040" s="194">
        <v>14</v>
      </c>
      <c r="C3040" s="205">
        <v>30</v>
      </c>
      <c r="D3040" s="206">
        <v>51.233474122113876</v>
      </c>
      <c r="E3040" s="207">
        <v>16</v>
      </c>
      <c r="F3040" s="208">
        <v>50.100659822835993</v>
      </c>
      <c r="H3040" s="199"/>
      <c r="I3040" s="125"/>
    </row>
    <row r="3041" spans="1:9">
      <c r="A3041" s="216">
        <v>43592</v>
      </c>
      <c r="B3041" s="194">
        <v>15</v>
      </c>
      <c r="C3041" s="205">
        <v>45</v>
      </c>
      <c r="D3041" s="206">
        <v>51.273093679470776</v>
      </c>
      <c r="E3041" s="207">
        <v>16</v>
      </c>
      <c r="F3041" s="208">
        <v>50.789800853779141</v>
      </c>
      <c r="H3041" s="199"/>
      <c r="I3041" s="125"/>
    </row>
    <row r="3042" spans="1:9">
      <c r="A3042" s="216">
        <v>43592</v>
      </c>
      <c r="B3042" s="194">
        <v>16</v>
      </c>
      <c r="C3042" s="205">
        <v>60</v>
      </c>
      <c r="D3042" s="206">
        <v>51.312471806679696</v>
      </c>
      <c r="E3042" s="207">
        <v>16</v>
      </c>
      <c r="F3042" s="208">
        <v>51.47845242002397</v>
      </c>
      <c r="H3042" s="199"/>
      <c r="I3042" s="125"/>
    </row>
    <row r="3043" spans="1:9">
      <c r="A3043" s="216">
        <v>43592</v>
      </c>
      <c r="B3043" s="194">
        <v>17</v>
      </c>
      <c r="C3043" s="205">
        <v>75</v>
      </c>
      <c r="D3043" s="206">
        <v>51.351618504139651</v>
      </c>
      <c r="E3043" s="207">
        <v>16</v>
      </c>
      <c r="F3043" s="208">
        <v>52.166614166078631</v>
      </c>
      <c r="H3043" s="199"/>
      <c r="I3043" s="125"/>
    </row>
    <row r="3044" spans="1:9">
      <c r="A3044" s="216">
        <v>43592</v>
      </c>
      <c r="B3044" s="194">
        <v>18</v>
      </c>
      <c r="C3044" s="205">
        <v>90</v>
      </c>
      <c r="D3044" s="206">
        <v>51.390513777614615</v>
      </c>
      <c r="E3044" s="207">
        <v>16</v>
      </c>
      <c r="F3044" s="208">
        <v>52.854285690540266</v>
      </c>
      <c r="H3044" s="199"/>
      <c r="I3044" s="125"/>
    </row>
    <row r="3045" spans="1:9">
      <c r="A3045" s="216">
        <v>43592</v>
      </c>
      <c r="B3045" s="194">
        <v>19</v>
      </c>
      <c r="C3045" s="205">
        <v>105</v>
      </c>
      <c r="D3045" s="206">
        <v>51.429167627735524</v>
      </c>
      <c r="E3045" s="207">
        <v>16</v>
      </c>
      <c r="F3045" s="208">
        <v>53.541466623177882</v>
      </c>
      <c r="H3045" s="199"/>
      <c r="I3045" s="125"/>
    </row>
    <row r="3046" spans="1:9">
      <c r="A3046" s="216">
        <v>43592</v>
      </c>
      <c r="B3046" s="194">
        <v>20</v>
      </c>
      <c r="C3046" s="205">
        <v>120</v>
      </c>
      <c r="D3046" s="206">
        <v>51.467590193522028</v>
      </c>
      <c r="E3046" s="207">
        <v>16</v>
      </c>
      <c r="F3046" s="208">
        <v>54.228156593965551</v>
      </c>
      <c r="H3046" s="199"/>
      <c r="I3046" s="125"/>
    </row>
    <row r="3047" spans="1:9">
      <c r="A3047" s="216">
        <v>43592</v>
      </c>
      <c r="B3047" s="194">
        <v>21</v>
      </c>
      <c r="C3047" s="205">
        <v>135</v>
      </c>
      <c r="D3047" s="206">
        <v>51.505761402590906</v>
      </c>
      <c r="E3047" s="207">
        <v>16</v>
      </c>
      <c r="F3047" s="208">
        <v>54.914355210178059</v>
      </c>
      <c r="H3047" s="199"/>
      <c r="I3047" s="125"/>
    </row>
    <row r="3048" spans="1:9">
      <c r="A3048" s="216">
        <v>43592</v>
      </c>
      <c r="B3048" s="194">
        <v>22</v>
      </c>
      <c r="C3048" s="205">
        <v>150</v>
      </c>
      <c r="D3048" s="206">
        <v>51.543691276108348</v>
      </c>
      <c r="E3048" s="207">
        <v>16</v>
      </c>
      <c r="F3048" s="208">
        <v>55.600062102485239</v>
      </c>
      <c r="H3048" s="199"/>
      <c r="I3048" s="125"/>
    </row>
    <row r="3049" spans="1:9">
      <c r="A3049" s="216">
        <v>43592</v>
      </c>
      <c r="B3049" s="194">
        <v>23</v>
      </c>
      <c r="C3049" s="205">
        <v>165</v>
      </c>
      <c r="D3049" s="206">
        <v>51.581389934158324</v>
      </c>
      <c r="E3049" s="207">
        <v>16</v>
      </c>
      <c r="F3049" s="208">
        <v>56.285276894158045</v>
      </c>
      <c r="H3049" s="199"/>
      <c r="I3049" s="125"/>
    </row>
    <row r="3050" spans="1:9">
      <c r="A3050" s="216">
        <v>43593</v>
      </c>
      <c r="B3050" s="194">
        <v>0</v>
      </c>
      <c r="C3050" s="205">
        <v>180</v>
      </c>
      <c r="D3050" s="206">
        <v>51.618837344619806</v>
      </c>
      <c r="E3050" s="207">
        <v>16</v>
      </c>
      <c r="F3050" s="208">
        <v>56.969999208781203</v>
      </c>
      <c r="H3050" s="199"/>
      <c r="I3050" s="125"/>
    </row>
    <row r="3051" spans="1:9">
      <c r="A3051" s="216">
        <v>43593</v>
      </c>
      <c r="B3051" s="194">
        <v>1</v>
      </c>
      <c r="C3051" s="205">
        <v>195</v>
      </c>
      <c r="D3051" s="206">
        <v>51.65604350981539</v>
      </c>
      <c r="E3051" s="207">
        <v>16</v>
      </c>
      <c r="F3051" s="208">
        <v>57.654228670251086</v>
      </c>
      <c r="H3051" s="199"/>
      <c r="I3051" s="125"/>
    </row>
    <row r="3052" spans="1:9">
      <c r="A3052" s="216">
        <v>43593</v>
      </c>
      <c r="B3052" s="194">
        <v>2</v>
      </c>
      <c r="C3052" s="205">
        <v>210</v>
      </c>
      <c r="D3052" s="206">
        <v>51.693018589194253</v>
      </c>
      <c r="E3052" s="207">
        <v>16</v>
      </c>
      <c r="F3052" s="208">
        <v>58.337964910448505</v>
      </c>
      <c r="H3052" s="199"/>
      <c r="I3052" s="125"/>
    </row>
    <row r="3053" spans="1:9">
      <c r="A3053" s="216">
        <v>43593</v>
      </c>
      <c r="B3053" s="194">
        <v>3</v>
      </c>
      <c r="C3053" s="205">
        <v>225</v>
      </c>
      <c r="D3053" s="206">
        <v>51.729742433535648</v>
      </c>
      <c r="E3053" s="207">
        <v>16</v>
      </c>
      <c r="F3053" s="208">
        <v>59.021207538610625</v>
      </c>
      <c r="H3053" s="199"/>
      <c r="I3053" s="125"/>
    </row>
    <row r="3054" spans="1:9">
      <c r="A3054" s="216">
        <v>43593</v>
      </c>
      <c r="B3054" s="194">
        <v>4</v>
      </c>
      <c r="C3054" s="205">
        <v>240</v>
      </c>
      <c r="D3054" s="206">
        <v>51.766225163551098</v>
      </c>
      <c r="E3054" s="207">
        <v>16</v>
      </c>
      <c r="F3054" s="208">
        <v>59.703956187292277</v>
      </c>
      <c r="H3054" s="199"/>
      <c r="I3054" s="125"/>
    </row>
    <row r="3055" spans="1:9">
      <c r="A3055" s="216">
        <v>43593</v>
      </c>
      <c r="B3055" s="194">
        <v>5</v>
      </c>
      <c r="C3055" s="205">
        <v>255</v>
      </c>
      <c r="D3055" s="206">
        <v>51.802476900279544</v>
      </c>
      <c r="E3055" s="207">
        <v>17</v>
      </c>
      <c r="F3055" s="208">
        <v>0.38621048929556423</v>
      </c>
      <c r="H3055" s="199"/>
      <c r="I3055" s="125"/>
    </row>
    <row r="3056" spans="1:9">
      <c r="A3056" s="216">
        <v>43593</v>
      </c>
      <c r="B3056" s="194">
        <v>6</v>
      </c>
      <c r="C3056" s="205">
        <v>270</v>
      </c>
      <c r="D3056" s="206">
        <v>51.838477495366533</v>
      </c>
      <c r="E3056" s="207">
        <v>17</v>
      </c>
      <c r="F3056" s="208">
        <v>1.0679700548473647</v>
      </c>
      <c r="H3056" s="199"/>
      <c r="I3056" s="125"/>
    </row>
    <row r="3057" spans="1:9">
      <c r="A3057" s="216">
        <v>43593</v>
      </c>
      <c r="B3057" s="194">
        <v>7</v>
      </c>
      <c r="C3057" s="205">
        <v>285</v>
      </c>
      <c r="D3057" s="206">
        <v>51.87423706908703</v>
      </c>
      <c r="E3057" s="207">
        <v>17</v>
      </c>
      <c r="F3057" s="208">
        <v>1.7</v>
      </c>
      <c r="H3057" s="199"/>
      <c r="I3057" s="125"/>
    </row>
    <row r="3058" spans="1:9">
      <c r="A3058" s="216">
        <v>43593</v>
      </c>
      <c r="B3058" s="194">
        <v>8</v>
      </c>
      <c r="C3058" s="205">
        <v>300</v>
      </c>
      <c r="D3058" s="206">
        <v>51.909765743789649</v>
      </c>
      <c r="E3058" s="207">
        <v>17</v>
      </c>
      <c r="F3058" s="208">
        <v>2.4300035032366196</v>
      </c>
      <c r="H3058" s="199"/>
      <c r="I3058" s="125"/>
    </row>
    <row r="3059" spans="1:9">
      <c r="A3059" s="216">
        <v>43593</v>
      </c>
      <c r="B3059" s="194">
        <v>9</v>
      </c>
      <c r="C3059" s="205">
        <v>315</v>
      </c>
      <c r="D3059" s="206">
        <v>51.945043390195451</v>
      </c>
      <c r="E3059" s="207">
        <v>17</v>
      </c>
      <c r="F3059" s="208">
        <v>3.1102766387036951</v>
      </c>
      <c r="H3059" s="199"/>
      <c r="I3059" s="125"/>
    </row>
    <row r="3060" spans="1:9">
      <c r="A3060" s="216">
        <v>43593</v>
      </c>
      <c r="B3060" s="194">
        <v>10</v>
      </c>
      <c r="C3060" s="205">
        <v>330</v>
      </c>
      <c r="D3060" s="206">
        <v>51.980080091113905</v>
      </c>
      <c r="E3060" s="207">
        <v>17</v>
      </c>
      <c r="F3060" s="208">
        <v>3.7900535506613409</v>
      </c>
      <c r="H3060" s="199"/>
      <c r="I3060" s="125"/>
    </row>
    <row r="3061" spans="1:9">
      <c r="A3061" s="216">
        <v>43593</v>
      </c>
      <c r="B3061" s="194">
        <v>11</v>
      </c>
      <c r="C3061" s="205">
        <v>345</v>
      </c>
      <c r="D3061" s="206">
        <v>52.014885987331354</v>
      </c>
      <c r="E3061" s="207">
        <v>17</v>
      </c>
      <c r="F3061" s="208">
        <v>4.469333873881709</v>
      </c>
      <c r="H3061" s="199"/>
      <c r="I3061" s="125"/>
    </row>
    <row r="3062" spans="1:9">
      <c r="A3062" s="216">
        <v>43593</v>
      </c>
      <c r="B3062" s="194">
        <v>12</v>
      </c>
      <c r="C3062" s="205">
        <v>0</v>
      </c>
      <c r="D3062" s="206">
        <v>52.049440931465369</v>
      </c>
      <c r="E3062" s="207">
        <v>17</v>
      </c>
      <c r="F3062" s="208">
        <v>5.1481172206376158</v>
      </c>
      <c r="H3062" s="199"/>
      <c r="I3062" s="125"/>
    </row>
    <row r="3063" spans="1:9">
      <c r="A3063" s="216">
        <v>43593</v>
      </c>
      <c r="B3063" s="194">
        <v>13</v>
      </c>
      <c r="C3063" s="205">
        <v>15</v>
      </c>
      <c r="D3063" s="206">
        <v>52.083755084152017</v>
      </c>
      <c r="E3063" s="207">
        <v>17</v>
      </c>
      <c r="F3063" s="208">
        <v>5.8264032263085141</v>
      </c>
      <c r="H3063" s="199"/>
      <c r="I3063" s="125"/>
    </row>
    <row r="3064" spans="1:9">
      <c r="A3064" s="216">
        <v>43593</v>
      </c>
      <c r="B3064" s="194">
        <v>14</v>
      </c>
      <c r="C3064" s="205">
        <v>30</v>
      </c>
      <c r="D3064" s="206">
        <v>52.117838450333238</v>
      </c>
      <c r="E3064" s="207">
        <v>17</v>
      </c>
      <c r="F3064" s="208">
        <v>6.5041915190226973</v>
      </c>
      <c r="H3064" s="199"/>
      <c r="I3064" s="125"/>
    </row>
    <row r="3065" spans="1:9">
      <c r="A3065" s="216">
        <v>43593</v>
      </c>
      <c r="B3065" s="194">
        <v>15</v>
      </c>
      <c r="C3065" s="205">
        <v>45</v>
      </c>
      <c r="D3065" s="206">
        <v>52.151670998911186</v>
      </c>
      <c r="E3065" s="207">
        <v>17</v>
      </c>
      <c r="F3065" s="208">
        <v>7.1814817272616693</v>
      </c>
      <c r="H3065" s="199"/>
      <c r="I3065" s="125"/>
    </row>
    <row r="3066" spans="1:9">
      <c r="A3066" s="216">
        <v>43593</v>
      </c>
      <c r="B3066" s="194">
        <v>16</v>
      </c>
      <c r="C3066" s="205">
        <v>60</v>
      </c>
      <c r="D3066" s="206">
        <v>52.185262853301992</v>
      </c>
      <c r="E3066" s="207">
        <v>17</v>
      </c>
      <c r="F3066" s="208">
        <v>7.8582734798407472</v>
      </c>
      <c r="H3066" s="199"/>
      <c r="I3066" s="125"/>
    </row>
    <row r="3067" spans="1:9">
      <c r="A3067" s="216">
        <v>43593</v>
      </c>
      <c r="B3067" s="194">
        <v>17</v>
      </c>
      <c r="C3067" s="205">
        <v>75</v>
      </c>
      <c r="D3067" s="206">
        <v>52.218624016742297</v>
      </c>
      <c r="E3067" s="207">
        <v>17</v>
      </c>
      <c r="F3067" s="208">
        <v>8.5345664134560906</v>
      </c>
      <c r="H3067" s="199"/>
      <c r="I3067" s="125"/>
    </row>
    <row r="3068" spans="1:9">
      <c r="A3068" s="216">
        <v>43593</v>
      </c>
      <c r="B3068" s="194">
        <v>18</v>
      </c>
      <c r="C3068" s="205">
        <v>90</v>
      </c>
      <c r="D3068" s="206">
        <v>52.25173446038184</v>
      </c>
      <c r="E3068" s="207">
        <v>17</v>
      </c>
      <c r="F3068" s="208">
        <v>9.2103601424230419</v>
      </c>
      <c r="H3068" s="199"/>
      <c r="I3068" s="125"/>
    </row>
    <row r="3069" spans="1:9">
      <c r="A3069" s="216">
        <v>43593</v>
      </c>
      <c r="B3069" s="194">
        <v>19</v>
      </c>
      <c r="C3069" s="205">
        <v>105</v>
      </c>
      <c r="D3069" s="206">
        <v>52.284604305771154</v>
      </c>
      <c r="E3069" s="207">
        <v>17</v>
      </c>
      <c r="F3069" s="208">
        <v>9.8856543041520695</v>
      </c>
      <c r="H3069" s="199"/>
      <c r="I3069" s="125"/>
    </row>
    <row r="3070" spans="1:9">
      <c r="A3070" s="216">
        <v>43593</v>
      </c>
      <c r="B3070" s="194">
        <v>20</v>
      </c>
      <c r="C3070" s="205">
        <v>120</v>
      </c>
      <c r="D3070" s="206">
        <v>52.317243557668007</v>
      </c>
      <c r="E3070" s="207">
        <v>17</v>
      </c>
      <c r="F3070" s="208">
        <v>10.560448536321161</v>
      </c>
      <c r="H3070" s="199"/>
      <c r="I3070" s="125"/>
    </row>
    <row r="3071" spans="1:9">
      <c r="A3071" s="216">
        <v>43593</v>
      </c>
      <c r="B3071" s="194">
        <v>21</v>
      </c>
      <c r="C3071" s="205">
        <v>135</v>
      </c>
      <c r="D3071" s="206">
        <v>52.349632225141249</v>
      </c>
      <c r="E3071" s="207">
        <v>17</v>
      </c>
      <c r="F3071" s="208">
        <v>11.234742446749522</v>
      </c>
      <c r="H3071" s="199"/>
      <c r="I3071" s="125"/>
    </row>
    <row r="3072" spans="1:9">
      <c r="A3072" s="216">
        <v>43593</v>
      </c>
      <c r="B3072" s="194">
        <v>22</v>
      </c>
      <c r="C3072" s="205">
        <v>150</v>
      </c>
      <c r="D3072" s="206">
        <v>52.381780332805192</v>
      </c>
      <c r="E3072" s="207">
        <v>17</v>
      </c>
      <c r="F3072" s="208">
        <v>11.908535688930542</v>
      </c>
      <c r="H3072" s="199"/>
      <c r="I3072" s="125"/>
    </row>
    <row r="3073" spans="1:9">
      <c r="A3073" s="216">
        <v>43593</v>
      </c>
      <c r="B3073" s="194">
        <v>23</v>
      </c>
      <c r="C3073" s="205">
        <v>165</v>
      </c>
      <c r="D3073" s="206">
        <v>52.413697982763097</v>
      </c>
      <c r="E3073" s="207">
        <v>17</v>
      </c>
      <c r="F3073" s="208">
        <v>12.581827893992354</v>
      </c>
      <c r="H3073" s="199"/>
      <c r="I3073" s="125"/>
    </row>
    <row r="3074" spans="1:9">
      <c r="A3074" s="216">
        <v>43594</v>
      </c>
      <c r="B3074" s="194">
        <v>0</v>
      </c>
      <c r="C3074" s="205">
        <v>180</v>
      </c>
      <c r="D3074" s="206">
        <v>52.445365106523241</v>
      </c>
      <c r="E3074" s="207">
        <v>17</v>
      </c>
      <c r="F3074" s="208">
        <v>13.254618678373191</v>
      </c>
      <c r="H3074" s="199"/>
      <c r="I3074" s="125"/>
    </row>
    <row r="3075" spans="1:9">
      <c r="A3075" s="216">
        <v>43594</v>
      </c>
      <c r="B3075" s="194">
        <v>1</v>
      </c>
      <c r="C3075" s="205">
        <v>195</v>
      </c>
      <c r="D3075" s="206">
        <v>52.476791766796396</v>
      </c>
      <c r="E3075" s="207">
        <v>17</v>
      </c>
      <c r="F3075" s="208">
        <v>13.92690768144611</v>
      </c>
      <c r="H3075" s="199"/>
      <c r="I3075" s="125"/>
    </row>
    <row r="3076" spans="1:9">
      <c r="A3076" s="216">
        <v>43594</v>
      </c>
      <c r="B3076" s="194">
        <v>2</v>
      </c>
      <c r="C3076" s="205">
        <v>210</v>
      </c>
      <c r="D3076" s="206">
        <v>52.507988065822246</v>
      </c>
      <c r="E3076" s="207">
        <v>17</v>
      </c>
      <c r="F3076" s="208">
        <v>14.598694542893256</v>
      </c>
      <c r="H3076" s="199"/>
      <c r="I3076" s="125"/>
    </row>
    <row r="3077" spans="1:9">
      <c r="A3077" s="216">
        <v>43594</v>
      </c>
      <c r="B3077" s="194">
        <v>3</v>
      </c>
      <c r="C3077" s="205">
        <v>225</v>
      </c>
      <c r="D3077" s="206">
        <v>52.538933973846724</v>
      </c>
      <c r="E3077" s="207">
        <v>17</v>
      </c>
      <c r="F3077" s="208">
        <v>15.269978880246171</v>
      </c>
      <c r="H3077" s="199"/>
      <c r="I3077" s="125"/>
    </row>
    <row r="3078" spans="1:9">
      <c r="A3078" s="216">
        <v>43594</v>
      </c>
      <c r="B3078" s="194">
        <v>4</v>
      </c>
      <c r="C3078" s="205">
        <v>240</v>
      </c>
      <c r="D3078" s="206">
        <v>52.569639495491174</v>
      </c>
      <c r="E3078" s="207">
        <v>17</v>
      </c>
      <c r="F3078" s="208">
        <v>15.940760326389238</v>
      </c>
      <c r="H3078" s="199"/>
      <c r="I3078" s="125"/>
    </row>
    <row r="3079" spans="1:9">
      <c r="A3079" s="216">
        <v>43594</v>
      </c>
      <c r="B3079" s="194">
        <v>5</v>
      </c>
      <c r="C3079" s="205">
        <v>255</v>
      </c>
      <c r="D3079" s="206">
        <v>52.600114752654008</v>
      </c>
      <c r="E3079" s="207">
        <v>17</v>
      </c>
      <c r="F3079" s="208">
        <v>16.61103853700844</v>
      </c>
      <c r="H3079" s="199"/>
      <c r="I3079" s="125"/>
    </row>
    <row r="3080" spans="1:9">
      <c r="A3080" s="216">
        <v>43594</v>
      </c>
      <c r="B3080" s="194">
        <v>6</v>
      </c>
      <c r="C3080" s="205">
        <v>270</v>
      </c>
      <c r="D3080" s="206">
        <v>52.630339714366983</v>
      </c>
      <c r="E3080" s="207">
        <v>17</v>
      </c>
      <c r="F3080" s="208">
        <v>17.280813123168386</v>
      </c>
      <c r="H3080" s="199"/>
      <c r="I3080" s="125"/>
    </row>
    <row r="3081" spans="1:9">
      <c r="A3081" s="216">
        <v>43594</v>
      </c>
      <c r="B3081" s="194">
        <v>7</v>
      </c>
      <c r="C3081" s="205">
        <v>285</v>
      </c>
      <c r="D3081" s="206">
        <v>52.660324384794421</v>
      </c>
      <c r="E3081" s="207">
        <v>17</v>
      </c>
      <c r="F3081" s="208">
        <v>17.899999999999999</v>
      </c>
      <c r="H3081" s="199"/>
      <c r="I3081" s="125"/>
    </row>
    <row r="3082" spans="1:9">
      <c r="A3082" s="216">
        <v>43594</v>
      </c>
      <c r="B3082" s="194">
        <v>8</v>
      </c>
      <c r="C3082" s="205">
        <v>300</v>
      </c>
      <c r="D3082" s="206">
        <v>52.690078924824775</v>
      </c>
      <c r="E3082" s="207">
        <v>17</v>
      </c>
      <c r="F3082" s="208">
        <v>18.618849988120729</v>
      </c>
      <c r="H3082" s="199"/>
      <c r="I3082" s="125"/>
    </row>
    <row r="3083" spans="1:9">
      <c r="A3083" s="216">
        <v>43594</v>
      </c>
      <c r="B3083" s="194">
        <v>9</v>
      </c>
      <c r="C3083" s="205">
        <v>315</v>
      </c>
      <c r="D3083" s="206">
        <v>52.719583186816408</v>
      </c>
      <c r="E3083" s="207">
        <v>17</v>
      </c>
      <c r="F3083" s="208">
        <v>19.287111528263239</v>
      </c>
      <c r="H3083" s="199"/>
      <c r="I3083" s="125"/>
    </row>
    <row r="3084" spans="1:9">
      <c r="A3084" s="216">
        <v>43594</v>
      </c>
      <c r="B3084" s="194">
        <v>10</v>
      </c>
      <c r="C3084" s="205">
        <v>330</v>
      </c>
      <c r="D3084" s="206">
        <v>52.748847290774847</v>
      </c>
      <c r="E3084" s="207">
        <v>17</v>
      </c>
      <c r="F3084" s="208">
        <v>19.954867989144986</v>
      </c>
      <c r="H3084" s="199"/>
      <c r="I3084" s="125"/>
    </row>
    <row r="3085" spans="1:9">
      <c r="A3085" s="216">
        <v>43594</v>
      </c>
      <c r="B3085" s="194">
        <v>11</v>
      </c>
      <c r="C3085" s="205">
        <v>345</v>
      </c>
      <c r="D3085" s="206">
        <v>52.777881358942977</v>
      </c>
      <c r="E3085" s="207">
        <v>17</v>
      </c>
      <c r="F3085" s="208">
        <v>20.622119013528959</v>
      </c>
      <c r="H3085" s="199"/>
      <c r="I3085" s="125"/>
    </row>
    <row r="3086" spans="1:9">
      <c r="A3086" s="216">
        <v>43594</v>
      </c>
      <c r="B3086" s="194">
        <v>12</v>
      </c>
      <c r="C3086" s="205">
        <v>0</v>
      </c>
      <c r="D3086" s="206">
        <v>52.8066652619259</v>
      </c>
      <c r="E3086" s="207">
        <v>17</v>
      </c>
      <c r="F3086" s="208">
        <v>21.288864214706464</v>
      </c>
      <c r="H3086" s="199"/>
      <c r="I3086" s="125"/>
    </row>
    <row r="3087" spans="1:9">
      <c r="A3087" s="216">
        <v>43594</v>
      </c>
      <c r="B3087" s="194">
        <v>13</v>
      </c>
      <c r="C3087" s="205">
        <v>15</v>
      </c>
      <c r="D3087" s="206">
        <v>52.835209081090397</v>
      </c>
      <c r="E3087" s="207">
        <v>17</v>
      </c>
      <c r="F3087" s="208">
        <v>21.955103251003294</v>
      </c>
      <c r="H3087" s="199"/>
      <c r="I3087" s="125"/>
    </row>
    <row r="3088" spans="1:9">
      <c r="A3088" s="216">
        <v>43594</v>
      </c>
      <c r="B3088" s="194">
        <v>14</v>
      </c>
      <c r="C3088" s="205">
        <v>30</v>
      </c>
      <c r="D3088" s="206">
        <v>52.863522957195528</v>
      </c>
      <c r="E3088" s="207">
        <v>17</v>
      </c>
      <c r="F3088" s="208">
        <v>22.620835758767939</v>
      </c>
      <c r="H3088" s="199"/>
      <c r="I3088" s="125"/>
    </row>
    <row r="3089" spans="1:9">
      <c r="A3089" s="216">
        <v>43594</v>
      </c>
      <c r="B3089" s="194">
        <v>15</v>
      </c>
      <c r="C3089" s="205">
        <v>45</v>
      </c>
      <c r="D3089" s="206">
        <v>52.891586740655612</v>
      </c>
      <c r="E3089" s="207">
        <v>17</v>
      </c>
      <c r="F3089" s="208">
        <v>23.286061359803298</v>
      </c>
      <c r="H3089" s="199"/>
      <c r="I3089" s="125"/>
    </row>
    <row r="3090" spans="1:9">
      <c r="A3090" s="216">
        <v>43594</v>
      </c>
      <c r="B3090" s="194">
        <v>16</v>
      </c>
      <c r="C3090" s="205">
        <v>60</v>
      </c>
      <c r="D3090" s="206">
        <v>52.919410552226509</v>
      </c>
      <c r="E3090" s="207">
        <v>17</v>
      </c>
      <c r="F3090" s="208">
        <v>23.950779698638627</v>
      </c>
      <c r="H3090" s="199"/>
      <c r="I3090" s="125"/>
    </row>
    <row r="3091" spans="1:9">
      <c r="A3091" s="216">
        <v>43594</v>
      </c>
      <c r="B3091" s="194">
        <v>17</v>
      </c>
      <c r="C3091" s="205">
        <v>75</v>
      </c>
      <c r="D3091" s="206">
        <v>52.947004511746627</v>
      </c>
      <c r="E3091" s="207">
        <v>17</v>
      </c>
      <c r="F3091" s="208">
        <v>24.614990420004617</v>
      </c>
      <c r="H3091" s="199"/>
      <c r="I3091" s="125"/>
    </row>
    <row r="3092" spans="1:9">
      <c r="A3092" s="216">
        <v>43594</v>
      </c>
      <c r="B3092" s="194">
        <v>18</v>
      </c>
      <c r="C3092" s="205">
        <v>90</v>
      </c>
      <c r="D3092" s="206">
        <v>52.974348469367669</v>
      </c>
      <c r="E3092" s="207">
        <v>17</v>
      </c>
      <c r="F3092" s="208">
        <v>25.278693146872939</v>
      </c>
      <c r="H3092" s="199"/>
      <c r="I3092" s="125"/>
    </row>
    <row r="3093" spans="1:9">
      <c r="A3093" s="216">
        <v>43594</v>
      </c>
      <c r="B3093" s="194">
        <v>19</v>
      </c>
      <c r="C3093" s="205">
        <v>105</v>
      </c>
      <c r="D3093" s="206">
        <v>53.001452584794606</v>
      </c>
      <c r="E3093" s="207">
        <v>17</v>
      </c>
      <c r="F3093" s="208">
        <v>25.941887517316786</v>
      </c>
      <c r="H3093" s="199"/>
      <c r="I3093" s="125"/>
    </row>
    <row r="3094" spans="1:9">
      <c r="A3094" s="216">
        <v>43594</v>
      </c>
      <c r="B3094" s="194">
        <v>20</v>
      </c>
      <c r="C3094" s="205">
        <v>120</v>
      </c>
      <c r="D3094" s="206">
        <v>53.028326858457149</v>
      </c>
      <c r="E3094" s="207">
        <v>17</v>
      </c>
      <c r="F3094" s="208">
        <v>26.604573192046175</v>
      </c>
      <c r="H3094" s="199"/>
      <c r="I3094" s="125"/>
    </row>
    <row r="3095" spans="1:9">
      <c r="A3095" s="216">
        <v>43594</v>
      </c>
      <c r="B3095" s="194">
        <v>21</v>
      </c>
      <c r="C3095" s="205">
        <v>135</v>
      </c>
      <c r="D3095" s="206">
        <v>53.054951259305199</v>
      </c>
      <c r="E3095" s="207">
        <v>17</v>
      </c>
      <c r="F3095" s="208">
        <v>27.26674978764045</v>
      </c>
      <c r="H3095" s="199"/>
      <c r="I3095" s="125"/>
    </row>
    <row r="3096" spans="1:9">
      <c r="A3096" s="216">
        <v>43594</v>
      </c>
      <c r="B3096" s="194">
        <v>22</v>
      </c>
      <c r="C3096" s="205">
        <v>150</v>
      </c>
      <c r="D3096" s="206">
        <v>53.081335905141032</v>
      </c>
      <c r="E3096" s="207">
        <v>17</v>
      </c>
      <c r="F3096" s="208">
        <v>27.928416950675015</v>
      </c>
      <c r="H3096" s="199"/>
      <c r="I3096" s="125"/>
    </row>
    <row r="3097" spans="1:9">
      <c r="A3097" s="216">
        <v>43594</v>
      </c>
      <c r="B3097" s="194">
        <v>23</v>
      </c>
      <c r="C3097" s="205">
        <v>165</v>
      </c>
      <c r="D3097" s="206">
        <v>53.107490797895025</v>
      </c>
      <c r="E3097" s="207">
        <v>17</v>
      </c>
      <c r="F3097" s="208">
        <v>28.589574328032015</v>
      </c>
      <c r="H3097" s="199"/>
      <c r="I3097" s="125"/>
    </row>
    <row r="3098" spans="1:9">
      <c r="A3098" s="216">
        <v>43595</v>
      </c>
      <c r="B3098" s="194">
        <v>0</v>
      </c>
      <c r="C3098" s="205">
        <v>180</v>
      </c>
      <c r="D3098" s="206">
        <v>53.133395903846576</v>
      </c>
      <c r="E3098" s="207">
        <v>17</v>
      </c>
      <c r="F3098" s="208">
        <v>29.250221544804518</v>
      </c>
      <c r="H3098" s="199"/>
      <c r="I3098" s="125"/>
    </row>
    <row r="3099" spans="1:9">
      <c r="A3099" s="216">
        <v>43595</v>
      </c>
      <c r="B3099" s="194">
        <v>1</v>
      </c>
      <c r="C3099" s="205">
        <v>195</v>
      </c>
      <c r="D3099" s="206">
        <v>53.159061360715896</v>
      </c>
      <c r="E3099" s="207">
        <v>17</v>
      </c>
      <c r="F3099" s="208">
        <v>29.910358248620739</v>
      </c>
      <c r="H3099" s="199"/>
      <c r="I3099" s="125"/>
    </row>
    <row r="3100" spans="1:9">
      <c r="A3100" s="216">
        <v>43595</v>
      </c>
      <c r="B3100" s="194">
        <v>2</v>
      </c>
      <c r="C3100" s="205">
        <v>210</v>
      </c>
      <c r="D3100" s="206">
        <v>53.184497149256913</v>
      </c>
      <c r="E3100" s="207">
        <v>17</v>
      </c>
      <c r="F3100" s="208">
        <v>30.569984080066632</v>
      </c>
      <c r="H3100" s="199"/>
      <c r="I3100" s="125"/>
    </row>
    <row r="3101" spans="1:9">
      <c r="A3101" s="216">
        <v>43595</v>
      </c>
      <c r="B3101" s="194">
        <v>3</v>
      </c>
      <c r="C3101" s="205">
        <v>225</v>
      </c>
      <c r="D3101" s="206">
        <v>53.209683235581906</v>
      </c>
      <c r="E3101" s="207">
        <v>17</v>
      </c>
      <c r="F3101" s="208">
        <v>31.229098680034895</v>
      </c>
      <c r="H3101" s="199"/>
      <c r="I3101" s="125"/>
    </row>
    <row r="3102" spans="1:9">
      <c r="A3102" s="216">
        <v>43595</v>
      </c>
      <c r="B3102" s="194">
        <v>4</v>
      </c>
      <c r="C3102" s="205">
        <v>240</v>
      </c>
      <c r="D3102" s="206">
        <v>53.234629678145211</v>
      </c>
      <c r="E3102" s="207">
        <v>17</v>
      </c>
      <c r="F3102" s="208">
        <v>31.887701689892936</v>
      </c>
      <c r="H3102" s="199"/>
      <c r="I3102" s="125"/>
    </row>
    <row r="3103" spans="1:9">
      <c r="A3103" s="216">
        <v>43595</v>
      </c>
      <c r="B3103" s="194">
        <v>5</v>
      </c>
      <c r="C3103" s="205">
        <v>255</v>
      </c>
      <c r="D3103" s="206">
        <v>53.259346594145427</v>
      </c>
      <c r="E3103" s="207">
        <v>17</v>
      </c>
      <c r="F3103" s="208">
        <v>32.545792758601024</v>
      </c>
      <c r="H3103" s="199"/>
      <c r="I3103" s="125"/>
    </row>
    <row r="3104" spans="1:9">
      <c r="A3104" s="216">
        <v>43595</v>
      </c>
      <c r="B3104" s="194">
        <v>6</v>
      </c>
      <c r="C3104" s="205">
        <v>270</v>
      </c>
      <c r="D3104" s="206">
        <v>53.283813889204339</v>
      </c>
      <c r="E3104" s="207">
        <v>17</v>
      </c>
      <c r="F3104" s="208">
        <v>33.203371513493636</v>
      </c>
      <c r="H3104" s="199"/>
      <c r="I3104" s="125"/>
    </row>
    <row r="3105" spans="1:9">
      <c r="A3105" s="216">
        <v>43595</v>
      </c>
      <c r="B3105" s="194">
        <v>7</v>
      </c>
      <c r="C3105" s="205">
        <v>285</v>
      </c>
      <c r="D3105" s="206">
        <v>53.308041621939992</v>
      </c>
      <c r="E3105" s="207">
        <v>17</v>
      </c>
      <c r="F3105" s="208">
        <v>33.799999999999997</v>
      </c>
      <c r="H3105" s="199"/>
      <c r="I3105" s="125"/>
    </row>
    <row r="3106" spans="1:9">
      <c r="A3106" s="216">
        <v>43595</v>
      </c>
      <c r="B3106" s="194">
        <v>8</v>
      </c>
      <c r="C3106" s="205">
        <v>300</v>
      </c>
      <c r="D3106" s="206">
        <v>53.33203990788661</v>
      </c>
      <c r="E3106" s="207">
        <v>17</v>
      </c>
      <c r="F3106" s="208">
        <v>34.51699068088864</v>
      </c>
      <c r="H3106" s="199"/>
      <c r="I3106" s="125"/>
    </row>
    <row r="3107" spans="1:9">
      <c r="A3107" s="216">
        <v>43595</v>
      </c>
      <c r="B3107" s="194">
        <v>9</v>
      </c>
      <c r="C3107" s="205">
        <v>315</v>
      </c>
      <c r="D3107" s="206">
        <v>53.355788652686442</v>
      </c>
      <c r="E3107" s="207">
        <v>17</v>
      </c>
      <c r="F3107" s="208">
        <v>35.173030371913114</v>
      </c>
      <c r="H3107" s="199"/>
      <c r="I3107" s="125"/>
    </row>
    <row r="3108" spans="1:9">
      <c r="A3108" s="216">
        <v>43595</v>
      </c>
      <c r="B3108" s="194">
        <v>10</v>
      </c>
      <c r="C3108" s="205">
        <v>330</v>
      </c>
      <c r="D3108" s="206">
        <v>53.379297912750872</v>
      </c>
      <c r="E3108" s="207">
        <v>17</v>
      </c>
      <c r="F3108" s="208">
        <v>35.828556320710803</v>
      </c>
      <c r="H3108" s="199"/>
      <c r="I3108" s="125"/>
    </row>
    <row r="3109" spans="1:9">
      <c r="A3109" s="216">
        <v>43595</v>
      </c>
      <c r="B3109" s="194">
        <v>11</v>
      </c>
      <c r="C3109" s="205">
        <v>345</v>
      </c>
      <c r="D3109" s="206">
        <v>53.402577803794884</v>
      </c>
      <c r="E3109" s="207">
        <v>17</v>
      </c>
      <c r="F3109" s="208">
        <v>36.48356819306926</v>
      </c>
      <c r="H3109" s="199"/>
      <c r="I3109" s="125"/>
    </row>
    <row r="3110" spans="1:9">
      <c r="A3110" s="216">
        <v>43595</v>
      </c>
      <c r="B3110" s="194">
        <v>12</v>
      </c>
      <c r="C3110" s="205">
        <v>0</v>
      </c>
      <c r="D3110" s="206">
        <v>53.425608229182444</v>
      </c>
      <c r="E3110" s="207">
        <v>17</v>
      </c>
      <c r="F3110" s="208">
        <v>37.138065611183819</v>
      </c>
      <c r="H3110" s="199"/>
      <c r="I3110" s="125"/>
    </row>
    <row r="3111" spans="1:9">
      <c r="A3111" s="216">
        <v>43595</v>
      </c>
      <c r="B3111" s="194">
        <v>13</v>
      </c>
      <c r="C3111" s="205">
        <v>15</v>
      </c>
      <c r="D3111" s="206">
        <v>53.448399245880864</v>
      </c>
      <c r="E3111" s="207">
        <v>17</v>
      </c>
      <c r="F3111" s="208">
        <v>37.792048226868147</v>
      </c>
      <c r="H3111" s="199"/>
      <c r="I3111" s="125"/>
    </row>
    <row r="3112" spans="1:9">
      <c r="A3112" s="216">
        <v>43595</v>
      </c>
      <c r="B3112" s="194">
        <v>14</v>
      </c>
      <c r="C3112" s="205">
        <v>30</v>
      </c>
      <c r="D3112" s="206">
        <v>53.470960987023091</v>
      </c>
      <c r="E3112" s="207">
        <v>17</v>
      </c>
      <c r="F3112" s="208">
        <v>38.445515692320029</v>
      </c>
      <c r="H3112" s="199"/>
      <c r="I3112" s="125"/>
    </row>
    <row r="3113" spans="1:9">
      <c r="A3113" s="216">
        <v>43595</v>
      </c>
      <c r="B3113" s="194">
        <v>15</v>
      </c>
      <c r="C3113" s="205">
        <v>45</v>
      </c>
      <c r="D3113" s="206">
        <v>53.493273316352088</v>
      </c>
      <c r="E3113" s="207">
        <v>17</v>
      </c>
      <c r="F3113" s="208">
        <v>39.098467638135119</v>
      </c>
      <c r="H3113" s="199"/>
      <c r="I3113" s="125"/>
    </row>
    <row r="3114" spans="1:9">
      <c r="A3114" s="216">
        <v>43595</v>
      </c>
      <c r="B3114" s="194">
        <v>16</v>
      </c>
      <c r="C3114" s="205">
        <v>60</v>
      </c>
      <c r="D3114" s="206">
        <v>53.515346308560083</v>
      </c>
      <c r="E3114" s="207">
        <v>17</v>
      </c>
      <c r="F3114" s="208">
        <v>39.750903717249813</v>
      </c>
      <c r="H3114" s="199"/>
      <c r="I3114" s="125"/>
    </row>
    <row r="3115" spans="1:9">
      <c r="A3115" s="216">
        <v>43595</v>
      </c>
      <c r="B3115" s="194">
        <v>17</v>
      </c>
      <c r="C3115" s="205">
        <v>75</v>
      </c>
      <c r="D3115" s="206">
        <v>53.5371900962582</v>
      </c>
      <c r="E3115" s="207">
        <v>17</v>
      </c>
      <c r="F3115" s="208">
        <v>40.402823575576576</v>
      </c>
      <c r="H3115" s="199"/>
      <c r="I3115" s="125"/>
    </row>
    <row r="3116" spans="1:9">
      <c r="A3116" s="216">
        <v>43595</v>
      </c>
      <c r="B3116" s="194">
        <v>18</v>
      </c>
      <c r="C3116" s="205">
        <v>90</v>
      </c>
      <c r="D3116" s="206">
        <v>53.558784522739415</v>
      </c>
      <c r="E3116" s="207">
        <v>17</v>
      </c>
      <c r="F3116" s="208">
        <v>41.054226859436085</v>
      </c>
      <c r="H3116" s="199"/>
      <c r="I3116" s="125"/>
    </row>
    <row r="3117" spans="1:9">
      <c r="A3117" s="216">
        <v>43595</v>
      </c>
      <c r="B3117" s="194">
        <v>19</v>
      </c>
      <c r="C3117" s="205">
        <v>105</v>
      </c>
      <c r="D3117" s="206">
        <v>53.580139700304699</v>
      </c>
      <c r="E3117" s="207">
        <v>17</v>
      </c>
      <c r="F3117" s="208">
        <v>41.705113215492204</v>
      </c>
      <c r="H3117" s="199"/>
      <c r="I3117" s="125"/>
    </row>
    <row r="3118" spans="1:9">
      <c r="A3118" s="216">
        <v>43595</v>
      </c>
      <c r="B3118" s="194">
        <v>20</v>
      </c>
      <c r="C3118" s="205">
        <v>120</v>
      </c>
      <c r="D3118" s="206">
        <v>53.601265741006046</v>
      </c>
      <c r="E3118" s="207">
        <v>17</v>
      </c>
      <c r="F3118" s="208">
        <v>42.355482298021485</v>
      </c>
      <c r="H3118" s="199"/>
      <c r="I3118" s="125"/>
    </row>
    <row r="3119" spans="1:9">
      <c r="A3119" s="216">
        <v>43595</v>
      </c>
      <c r="B3119" s="194">
        <v>21</v>
      </c>
      <c r="C3119" s="205">
        <v>135</v>
      </c>
      <c r="D3119" s="206">
        <v>53.62214248688133</v>
      </c>
      <c r="E3119" s="207">
        <v>17</v>
      </c>
      <c r="F3119" s="208">
        <v>43.005333739917688</v>
      </c>
      <c r="H3119" s="199"/>
      <c r="I3119" s="125"/>
    </row>
    <row r="3120" spans="1:9">
      <c r="A3120" s="216">
        <v>43595</v>
      </c>
      <c r="B3120" s="194">
        <v>22</v>
      </c>
      <c r="C3120" s="205">
        <v>150</v>
      </c>
      <c r="D3120" s="206">
        <v>53.642780088362088</v>
      </c>
      <c r="E3120" s="207">
        <v>17</v>
      </c>
      <c r="F3120" s="208">
        <v>43.654667196171673</v>
      </c>
      <c r="H3120" s="199"/>
      <c r="I3120" s="125"/>
    </row>
    <row r="3121" spans="1:9">
      <c r="A3121" s="216">
        <v>43595</v>
      </c>
      <c r="B3121" s="194">
        <v>23</v>
      </c>
      <c r="C3121" s="205">
        <v>165</v>
      </c>
      <c r="D3121" s="206">
        <v>53.663188538657778</v>
      </c>
      <c r="E3121" s="207">
        <v>17</v>
      </c>
      <c r="F3121" s="208">
        <v>44.303482322134755</v>
      </c>
      <c r="H3121" s="199"/>
      <c r="I3121" s="125"/>
    </row>
    <row r="3122" spans="1:9">
      <c r="A3122" s="216">
        <v>43596</v>
      </c>
      <c r="B3122" s="194">
        <v>0</v>
      </c>
      <c r="C3122" s="205">
        <v>180</v>
      </c>
      <c r="D3122" s="206">
        <v>53.683347796322778</v>
      </c>
      <c r="E3122" s="207">
        <v>17</v>
      </c>
      <c r="F3122" s="208">
        <v>44.951778744541784</v>
      </c>
      <c r="H3122" s="199"/>
      <c r="I3122" s="125"/>
    </row>
    <row r="3123" spans="1:9">
      <c r="A3123" s="216">
        <v>43596</v>
      </c>
      <c r="B3123" s="194">
        <v>1</v>
      </c>
      <c r="C3123" s="205">
        <v>195</v>
      </c>
      <c r="D3123" s="206">
        <v>53.703267971673085</v>
      </c>
      <c r="E3123" s="207">
        <v>17</v>
      </c>
      <c r="F3123" s="208">
        <v>45.599556133972428</v>
      </c>
      <c r="H3123" s="199"/>
      <c r="I3123" s="125"/>
    </row>
    <row r="3124" spans="1:9">
      <c r="A3124" s="216">
        <v>43596</v>
      </c>
      <c r="B3124" s="194">
        <v>2</v>
      </c>
      <c r="C3124" s="205">
        <v>210</v>
      </c>
      <c r="D3124" s="206">
        <v>53.722959055708088</v>
      </c>
      <c r="E3124" s="207">
        <v>17</v>
      </c>
      <c r="F3124" s="208">
        <v>46.246814139560044</v>
      </c>
      <c r="H3124" s="199"/>
      <c r="I3124" s="125"/>
    </row>
    <row r="3125" spans="1:9">
      <c r="A3125" s="216">
        <v>43596</v>
      </c>
      <c r="B3125" s="194">
        <v>3</v>
      </c>
      <c r="C3125" s="205">
        <v>225</v>
      </c>
      <c r="D3125" s="206">
        <v>53.742401006688851</v>
      </c>
      <c r="E3125" s="207">
        <v>17</v>
      </c>
      <c r="F3125" s="208">
        <v>46.893552396386724</v>
      </c>
      <c r="H3125" s="199"/>
      <c r="I3125" s="125"/>
    </row>
    <row r="3126" spans="1:9">
      <c r="A3126" s="216">
        <v>43596</v>
      </c>
      <c r="B3126" s="194">
        <v>4</v>
      </c>
      <c r="C3126" s="205">
        <v>240</v>
      </c>
      <c r="D3126" s="206">
        <v>53.761603952932546</v>
      </c>
      <c r="E3126" s="207">
        <v>17</v>
      </c>
      <c r="F3126" s="208">
        <v>47.53977056158817</v>
      </c>
      <c r="H3126" s="199"/>
      <c r="I3126" s="125"/>
    </row>
    <row r="3127" spans="1:9">
      <c r="A3127" s="216">
        <v>43596</v>
      </c>
      <c r="B3127" s="194">
        <v>5</v>
      </c>
      <c r="C3127" s="205">
        <v>255</v>
      </c>
      <c r="D3127" s="206">
        <v>53.780577864858969</v>
      </c>
      <c r="E3127" s="207">
        <v>17</v>
      </c>
      <c r="F3127" s="208">
        <v>48.185468292680369</v>
      </c>
      <c r="H3127" s="199"/>
      <c r="I3127" s="125"/>
    </row>
    <row r="3128" spans="1:9">
      <c r="A3128" s="216">
        <v>43596</v>
      </c>
      <c r="B3128" s="194">
        <v>6</v>
      </c>
      <c r="C3128" s="205">
        <v>270</v>
      </c>
      <c r="D3128" s="206">
        <v>53.799302679610719</v>
      </c>
      <c r="E3128" s="207">
        <v>17</v>
      </c>
      <c r="F3128" s="208">
        <v>48.830645225824014</v>
      </c>
      <c r="H3128" s="199"/>
      <c r="I3128" s="125"/>
    </row>
    <row r="3129" spans="1:9">
      <c r="A3129" s="216">
        <v>43596</v>
      </c>
      <c r="B3129" s="194">
        <v>7</v>
      </c>
      <c r="C3129" s="205">
        <v>285</v>
      </c>
      <c r="D3129" s="206">
        <v>53.817788503683914</v>
      </c>
      <c r="E3129" s="207">
        <v>17</v>
      </c>
      <c r="F3129" s="208">
        <v>49.4</v>
      </c>
      <c r="H3129" s="199"/>
      <c r="I3129" s="125"/>
    </row>
    <row r="3130" spans="1:9">
      <c r="A3130" s="216">
        <v>43596</v>
      </c>
      <c r="B3130" s="194">
        <v>8</v>
      </c>
      <c r="C3130" s="205">
        <v>300</v>
      </c>
      <c r="D3130" s="206">
        <v>53.83604538644704</v>
      </c>
      <c r="E3130" s="207">
        <v>17</v>
      </c>
      <c r="F3130" s="208">
        <v>50.11943532422535</v>
      </c>
      <c r="H3130" s="199"/>
      <c r="I3130" s="125"/>
    </row>
    <row r="3131" spans="1:9">
      <c r="A3131" s="216">
        <v>43596</v>
      </c>
      <c r="B3131" s="194">
        <v>9</v>
      </c>
      <c r="C3131" s="205">
        <v>315</v>
      </c>
      <c r="D3131" s="206">
        <v>53.854053242723694</v>
      </c>
      <c r="E3131" s="207">
        <v>17</v>
      </c>
      <c r="F3131" s="208">
        <v>50.763047792529505</v>
      </c>
      <c r="H3131" s="199"/>
      <c r="I3131" s="125"/>
    </row>
    <row r="3132" spans="1:9">
      <c r="A3132" s="216">
        <v>43596</v>
      </c>
      <c r="B3132" s="194">
        <v>10</v>
      </c>
      <c r="C3132" s="205">
        <v>330</v>
      </c>
      <c r="D3132" s="206">
        <v>53.871822120037223</v>
      </c>
      <c r="E3132" s="207">
        <v>17</v>
      </c>
      <c r="F3132" s="208">
        <v>51.406138076181875</v>
      </c>
      <c r="H3132" s="199"/>
      <c r="I3132" s="125"/>
    </row>
    <row r="3133" spans="1:9">
      <c r="A3133" s="216">
        <v>43596</v>
      </c>
      <c r="B3133" s="194">
        <v>11</v>
      </c>
      <c r="C3133" s="205">
        <v>345</v>
      </c>
      <c r="D3133" s="206">
        <v>53.889362123591127</v>
      </c>
      <c r="E3133" s="207">
        <v>17</v>
      </c>
      <c r="F3133" s="208">
        <v>52.048705834770175</v>
      </c>
      <c r="H3133" s="199"/>
      <c r="I3133" s="125"/>
    </row>
    <row r="3134" spans="1:9">
      <c r="A3134" s="216">
        <v>43596</v>
      </c>
      <c r="B3134" s="194">
        <v>12</v>
      </c>
      <c r="C3134" s="205">
        <v>0</v>
      </c>
      <c r="D3134" s="206">
        <v>53.906653148502528</v>
      </c>
      <c r="E3134" s="207">
        <v>17</v>
      </c>
      <c r="F3134" s="208">
        <v>52.690750706708869</v>
      </c>
      <c r="H3134" s="199"/>
      <c r="I3134" s="125"/>
    </row>
    <row r="3135" spans="1:9">
      <c r="A3135" s="216">
        <v>43596</v>
      </c>
      <c r="B3135" s="194">
        <v>13</v>
      </c>
      <c r="C3135" s="205">
        <v>15</v>
      </c>
      <c r="D3135" s="206">
        <v>53.923705241145399</v>
      </c>
      <c r="E3135" s="207">
        <v>17</v>
      </c>
      <c r="F3135" s="208">
        <v>53.33227235237203</v>
      </c>
      <c r="H3135" s="199"/>
      <c r="I3135" s="125"/>
    </row>
    <row r="3136" spans="1:9">
      <c r="A3136" s="216">
        <v>43596</v>
      </c>
      <c r="B3136" s="194">
        <v>14</v>
      </c>
      <c r="C3136" s="205">
        <v>30</v>
      </c>
      <c r="D3136" s="206">
        <v>53.940528504659824</v>
      </c>
      <c r="E3136" s="207">
        <v>17</v>
      </c>
      <c r="F3136" s="208">
        <v>53.973270432347533</v>
      </c>
      <c r="H3136" s="199"/>
      <c r="I3136" s="125"/>
    </row>
    <row r="3137" spans="1:9">
      <c r="A3137" s="216">
        <v>43596</v>
      </c>
      <c r="B3137" s="194">
        <v>15</v>
      </c>
      <c r="C3137" s="205">
        <v>45</v>
      </c>
      <c r="D3137" s="206">
        <v>53.957102833446697</v>
      </c>
      <c r="E3137" s="207">
        <v>17</v>
      </c>
      <c r="F3137" s="208">
        <v>54.613744579002841</v>
      </c>
      <c r="H3137" s="199"/>
      <c r="I3137" s="125"/>
    </row>
    <row r="3138" spans="1:9">
      <c r="A3138" s="216">
        <v>43596</v>
      </c>
      <c r="B3138" s="194">
        <v>16</v>
      </c>
      <c r="C3138" s="205">
        <v>60</v>
      </c>
      <c r="D3138" s="206">
        <v>53.97343827144141</v>
      </c>
      <c r="E3138" s="207">
        <v>17</v>
      </c>
      <c r="F3138" s="208">
        <v>55.253694468056125</v>
      </c>
      <c r="H3138" s="199"/>
      <c r="I3138" s="125"/>
    </row>
    <row r="3139" spans="1:9">
      <c r="A3139" s="216">
        <v>43596</v>
      </c>
      <c r="B3139" s="194">
        <v>17</v>
      </c>
      <c r="C3139" s="205">
        <v>75</v>
      </c>
      <c r="D3139" s="206">
        <v>53.989544961258389</v>
      </c>
      <c r="E3139" s="207">
        <v>17</v>
      </c>
      <c r="F3139" s="208">
        <v>55.893119754050389</v>
      </c>
      <c r="H3139" s="199"/>
      <c r="I3139" s="125"/>
    </row>
    <row r="3140" spans="1:9">
      <c r="A3140" s="216">
        <v>43596</v>
      </c>
      <c r="B3140" s="194">
        <v>18</v>
      </c>
      <c r="C3140" s="205">
        <v>90</v>
      </c>
      <c r="D3140" s="206">
        <v>54.005402696272995</v>
      </c>
      <c r="E3140" s="207">
        <v>17</v>
      </c>
      <c r="F3140" s="208">
        <v>56.53202007760143</v>
      </c>
      <c r="H3140" s="199"/>
      <c r="I3140" s="125"/>
    </row>
    <row r="3141" spans="1:9">
      <c r="A3141" s="216">
        <v>43596</v>
      </c>
      <c r="B3141" s="194">
        <v>19</v>
      </c>
      <c r="C3141" s="205">
        <v>105</v>
      </c>
      <c r="D3141" s="206">
        <v>54.021021598564403</v>
      </c>
      <c r="E3141" s="207">
        <v>17</v>
      </c>
      <c r="F3141" s="208">
        <v>57.17039510111924</v>
      </c>
      <c r="H3141" s="199"/>
      <c r="I3141" s="125"/>
    </row>
    <row r="3142" spans="1:9">
      <c r="A3142" s="216">
        <v>43596</v>
      </c>
      <c r="B3142" s="194">
        <v>20</v>
      </c>
      <c r="C3142" s="205">
        <v>120</v>
      </c>
      <c r="D3142" s="206">
        <v>54.036411769253618</v>
      </c>
      <c r="E3142" s="207">
        <v>17</v>
      </c>
      <c r="F3142" s="208">
        <v>57.80824448738791</v>
      </c>
      <c r="H3142" s="199"/>
      <c r="I3142" s="125"/>
    </row>
    <row r="3143" spans="1:9">
      <c r="A3143" s="216">
        <v>43596</v>
      </c>
      <c r="B3143" s="194">
        <v>21</v>
      </c>
      <c r="C3143" s="205">
        <v>135</v>
      </c>
      <c r="D3143" s="206">
        <v>54.051553040453655</v>
      </c>
      <c r="E3143" s="207">
        <v>17</v>
      </c>
      <c r="F3143" s="208">
        <v>58.445567878151508</v>
      </c>
      <c r="H3143" s="199"/>
      <c r="I3143" s="125"/>
    </row>
    <row r="3144" spans="1:9">
      <c r="A3144" s="216">
        <v>43596</v>
      </c>
      <c r="B3144" s="194">
        <v>22</v>
      </c>
      <c r="C3144" s="205">
        <v>150</v>
      </c>
      <c r="D3144" s="206">
        <v>54.066455512623861</v>
      </c>
      <c r="E3144" s="207">
        <v>17</v>
      </c>
      <c r="F3144" s="208">
        <v>59.082364929753197</v>
      </c>
      <c r="H3144" s="199"/>
      <c r="I3144" s="125"/>
    </row>
    <row r="3145" spans="1:9">
      <c r="A3145" s="216">
        <v>43596</v>
      </c>
      <c r="B3145" s="194">
        <v>23</v>
      </c>
      <c r="C3145" s="205">
        <v>165</v>
      </c>
      <c r="D3145" s="206">
        <v>54.081129286223586</v>
      </c>
      <c r="E3145" s="207">
        <v>17</v>
      </c>
      <c r="F3145" s="208">
        <v>59.718635320235691</v>
      </c>
      <c r="H3145" s="199"/>
      <c r="I3145" s="125"/>
    </row>
    <row r="3146" spans="1:9">
      <c r="A3146" s="216">
        <v>43597</v>
      </c>
      <c r="B3146" s="194">
        <v>0</v>
      </c>
      <c r="C3146" s="205">
        <v>180</v>
      </c>
      <c r="D3146" s="206">
        <v>54.095554190882922</v>
      </c>
      <c r="E3146" s="207">
        <v>18</v>
      </c>
      <c r="F3146" s="208">
        <v>0.35437868532014249</v>
      </c>
      <c r="H3146" s="199"/>
      <c r="I3146" s="125"/>
    </row>
    <row r="3147" spans="1:9">
      <c r="A3147" s="216">
        <v>43597</v>
      </c>
      <c r="B3147" s="194">
        <v>1</v>
      </c>
      <c r="C3147" s="205">
        <v>195</v>
      </c>
      <c r="D3147" s="206">
        <v>54.109740326334759</v>
      </c>
      <c r="E3147" s="207">
        <v>18</v>
      </c>
      <c r="F3147" s="208">
        <v>0.98959468952152463</v>
      </c>
      <c r="H3147" s="199"/>
      <c r="I3147" s="125"/>
    </row>
    <row r="3148" spans="1:9">
      <c r="A3148" s="216">
        <v>43597</v>
      </c>
      <c r="B3148" s="194">
        <v>2</v>
      </c>
      <c r="C3148" s="205">
        <v>210</v>
      </c>
      <c r="D3148" s="206">
        <v>54.123697791217182</v>
      </c>
      <c r="E3148" s="207">
        <v>18</v>
      </c>
      <c r="F3148" s="208">
        <v>1.6242829976875583</v>
      </c>
      <c r="H3148" s="199"/>
      <c r="I3148" s="125"/>
    </row>
    <row r="3149" spans="1:9">
      <c r="A3149" s="216">
        <v>43597</v>
      </c>
      <c r="B3149" s="194">
        <v>3</v>
      </c>
      <c r="C3149" s="205">
        <v>225</v>
      </c>
      <c r="D3149" s="206">
        <v>54.137406414392899</v>
      </c>
      <c r="E3149" s="207">
        <v>18</v>
      </c>
      <c r="F3149" s="208">
        <v>2.2584432537849608</v>
      </c>
      <c r="H3149" s="199"/>
      <c r="I3149" s="125"/>
    </row>
    <row r="3150" spans="1:9">
      <c r="A3150" s="216">
        <v>43597</v>
      </c>
      <c r="B3150" s="194">
        <v>4</v>
      </c>
      <c r="C3150" s="205">
        <v>240</v>
      </c>
      <c r="D3150" s="206">
        <v>54.150876333210363</v>
      </c>
      <c r="E3150" s="207">
        <v>18</v>
      </c>
      <c r="F3150" s="208">
        <v>2.8920751233171416</v>
      </c>
      <c r="H3150" s="199"/>
      <c r="I3150" s="125"/>
    </row>
    <row r="3151" spans="1:9">
      <c r="A3151" s="216">
        <v>43597</v>
      </c>
      <c r="B3151" s="194">
        <v>5</v>
      </c>
      <c r="C3151" s="205">
        <v>255</v>
      </c>
      <c r="D3151" s="206">
        <v>54.164117527420785</v>
      </c>
      <c r="E3151" s="207">
        <v>18</v>
      </c>
      <c r="F3151" s="208">
        <v>3.5251782651798891</v>
      </c>
      <c r="H3151" s="199"/>
      <c r="I3151" s="125"/>
    </row>
    <row r="3152" spans="1:9">
      <c r="A3152" s="216">
        <v>43597</v>
      </c>
      <c r="B3152" s="194">
        <v>6</v>
      </c>
      <c r="C3152" s="205">
        <v>270</v>
      </c>
      <c r="D3152" s="206">
        <v>54.177109980789737</v>
      </c>
      <c r="E3152" s="207">
        <v>18</v>
      </c>
      <c r="F3152" s="208">
        <v>4.1577523385015525</v>
      </c>
      <c r="H3152" s="199"/>
      <c r="I3152" s="125"/>
    </row>
    <row r="3153" spans="1:9">
      <c r="A3153" s="216">
        <v>43597</v>
      </c>
      <c r="B3153" s="194">
        <v>7</v>
      </c>
      <c r="C3153" s="205">
        <v>285</v>
      </c>
      <c r="D3153" s="206">
        <v>54.189863692672589</v>
      </c>
      <c r="E3153" s="207">
        <v>18</v>
      </c>
      <c r="F3153" s="208">
        <v>4.8</v>
      </c>
      <c r="H3153" s="199"/>
      <c r="I3153" s="125"/>
    </row>
    <row r="3154" spans="1:9">
      <c r="A3154" s="216">
        <v>43597</v>
      </c>
      <c r="B3154" s="194">
        <v>8</v>
      </c>
      <c r="C3154" s="205">
        <v>300</v>
      </c>
      <c r="D3154" s="206">
        <v>54.202388738235641</v>
      </c>
      <c r="E3154" s="207">
        <v>18</v>
      </c>
      <c r="F3154" s="208">
        <v>5.4213119251108566</v>
      </c>
      <c r="H3154" s="199"/>
      <c r="I3154" s="125"/>
    </row>
    <row r="3155" spans="1:9">
      <c r="A3155" s="216">
        <v>43597</v>
      </c>
      <c r="B3155" s="194">
        <v>9</v>
      </c>
      <c r="C3155" s="205">
        <v>315</v>
      </c>
      <c r="D3155" s="206">
        <v>54.21466500332258</v>
      </c>
      <c r="E3155" s="207">
        <v>18</v>
      </c>
      <c r="F3155" s="208">
        <v>6.052296751437396</v>
      </c>
      <c r="H3155" s="199"/>
      <c r="I3155" s="125"/>
    </row>
    <row r="3156" spans="1:9">
      <c r="A3156" s="216">
        <v>43597</v>
      </c>
      <c r="B3156" s="194">
        <v>10</v>
      </c>
      <c r="C3156" s="205">
        <v>330</v>
      </c>
      <c r="D3156" s="206">
        <v>54.226702583109727</v>
      </c>
      <c r="E3156" s="207">
        <v>18</v>
      </c>
      <c r="F3156" s="208">
        <v>6.6827511494535941</v>
      </c>
      <c r="H3156" s="199"/>
      <c r="I3156" s="125"/>
    </row>
    <row r="3157" spans="1:9">
      <c r="A3157" s="216">
        <v>43597</v>
      </c>
      <c r="B3157" s="194">
        <v>11</v>
      </c>
      <c r="C3157" s="205">
        <v>345</v>
      </c>
      <c r="D3157" s="206">
        <v>54.238511512583045</v>
      </c>
      <c r="E3157" s="207">
        <v>18</v>
      </c>
      <c r="F3157" s="208">
        <v>7.3126747871206277</v>
      </c>
      <c r="H3157" s="199"/>
      <c r="I3157" s="125"/>
    </row>
    <row r="3158" spans="1:9">
      <c r="A3158" s="216">
        <v>43597</v>
      </c>
      <c r="B3158" s="194">
        <v>12</v>
      </c>
      <c r="C3158" s="205">
        <v>0</v>
      </c>
      <c r="D3158" s="206">
        <v>54.25007169578862</v>
      </c>
      <c r="E3158" s="207">
        <v>18</v>
      </c>
      <c r="F3158" s="208">
        <v>7.9420673116691631</v>
      </c>
      <c r="H3158" s="199"/>
      <c r="I3158" s="125"/>
    </row>
    <row r="3159" spans="1:9">
      <c r="A3159" s="216">
        <v>43597</v>
      </c>
      <c r="B3159" s="194">
        <v>13</v>
      </c>
      <c r="C3159" s="205">
        <v>15</v>
      </c>
      <c r="D3159" s="206">
        <v>54.261393166699463</v>
      </c>
      <c r="E3159" s="207">
        <v>18</v>
      </c>
      <c r="F3159" s="208">
        <v>8.5709283847356232</v>
      </c>
      <c r="H3159" s="199"/>
      <c r="I3159" s="125"/>
    </row>
    <row r="3160" spans="1:9">
      <c r="A3160" s="216">
        <v>43597</v>
      </c>
      <c r="B3160" s="194">
        <v>14</v>
      </c>
      <c r="C3160" s="205">
        <v>30</v>
      </c>
      <c r="D3160" s="206">
        <v>54.272486019233384</v>
      </c>
      <c r="E3160" s="207">
        <v>18</v>
      </c>
      <c r="F3160" s="208">
        <v>9.1992576893490252</v>
      </c>
      <c r="H3160" s="199"/>
      <c r="I3160" s="125"/>
    </row>
    <row r="3161" spans="1:9">
      <c r="A3161" s="216">
        <v>43597</v>
      </c>
      <c r="B3161" s="194">
        <v>15</v>
      </c>
      <c r="C3161" s="205">
        <v>45</v>
      </c>
      <c r="D3161" s="206">
        <v>54.283330135632468</v>
      </c>
      <c r="E3161" s="207">
        <v>18</v>
      </c>
      <c r="F3161" s="208">
        <v>9.8270548668109114</v>
      </c>
      <c r="H3161" s="199"/>
      <c r="I3161" s="125"/>
    </row>
    <row r="3162" spans="1:9">
      <c r="A3162" s="216">
        <v>43597</v>
      </c>
      <c r="B3162" s="194">
        <v>16</v>
      </c>
      <c r="C3162" s="205">
        <v>60</v>
      </c>
      <c r="D3162" s="206">
        <v>54.293935548618038</v>
      </c>
      <c r="E3162" s="207">
        <v>18</v>
      </c>
      <c r="F3162" s="208">
        <v>10.454319586745555</v>
      </c>
      <c r="H3162" s="199"/>
      <c r="I3162" s="125"/>
    </row>
    <row r="3163" spans="1:9">
      <c r="A3163" s="216">
        <v>43597</v>
      </c>
      <c r="B3163" s="194">
        <v>17</v>
      </c>
      <c r="C3163" s="205">
        <v>75</v>
      </c>
      <c r="D3163" s="206">
        <v>54.304312351258659</v>
      </c>
      <c r="E3163" s="207">
        <v>18</v>
      </c>
      <c r="F3163" s="208">
        <v>11.081051519245761</v>
      </c>
      <c r="H3163" s="199"/>
      <c r="I3163" s="125"/>
    </row>
    <row r="3164" spans="1:9">
      <c r="A3164" s="216">
        <v>43597</v>
      </c>
      <c r="B3164" s="194">
        <v>18</v>
      </c>
      <c r="C3164" s="205">
        <v>90</v>
      </c>
      <c r="D3164" s="206">
        <v>54.314440423108863</v>
      </c>
      <c r="E3164" s="207">
        <v>18</v>
      </c>
      <c r="F3164" s="208">
        <v>11.70725031361691</v>
      </c>
      <c r="H3164" s="199"/>
      <c r="I3164" s="125"/>
    </row>
    <row r="3165" spans="1:9">
      <c r="A3165" s="216">
        <v>43597</v>
      </c>
      <c r="B3165" s="194">
        <v>19</v>
      </c>
      <c r="C3165" s="205">
        <v>105</v>
      </c>
      <c r="D3165" s="206">
        <v>54.324329797196924</v>
      </c>
      <c r="E3165" s="207">
        <v>18</v>
      </c>
      <c r="F3165" s="208">
        <v>12.332915640617301</v>
      </c>
      <c r="H3165" s="199"/>
      <c r="I3165" s="125"/>
    </row>
    <row r="3166" spans="1:9">
      <c r="A3166" s="216">
        <v>43597</v>
      </c>
      <c r="B3166" s="194">
        <v>20</v>
      </c>
      <c r="C3166" s="205">
        <v>120</v>
      </c>
      <c r="D3166" s="206">
        <v>54.333990583756986</v>
      </c>
      <c r="E3166" s="207">
        <v>18</v>
      </c>
      <c r="F3166" s="208">
        <v>12.958047164257351</v>
      </c>
      <c r="H3166" s="199"/>
      <c r="I3166" s="125"/>
    </row>
    <row r="3167" spans="1:9">
      <c r="A3167" s="216">
        <v>43597</v>
      </c>
      <c r="B3167" s="194">
        <v>21</v>
      </c>
      <c r="C3167" s="205">
        <v>135</v>
      </c>
      <c r="D3167" s="206">
        <v>54.343402642261935</v>
      </c>
      <c r="E3167" s="207">
        <v>18</v>
      </c>
      <c r="F3167" s="208">
        <v>13.582644548977854</v>
      </c>
      <c r="H3167" s="199"/>
      <c r="I3167" s="125"/>
    </row>
    <row r="3168" spans="1:9">
      <c r="A3168" s="216">
        <v>43597</v>
      </c>
      <c r="B3168" s="194">
        <v>22</v>
      </c>
      <c r="C3168" s="205">
        <v>150</v>
      </c>
      <c r="D3168" s="206">
        <v>54.352575984399891</v>
      </c>
      <c r="E3168" s="207">
        <v>18</v>
      </c>
      <c r="F3168" s="208">
        <v>14.20670745948712</v>
      </c>
      <c r="H3168" s="199"/>
      <c r="I3168" s="125"/>
    </row>
    <row r="3169" spans="1:9">
      <c r="A3169" s="216">
        <v>43597</v>
      </c>
      <c r="B3169" s="194">
        <v>23</v>
      </c>
      <c r="C3169" s="205">
        <v>165</v>
      </c>
      <c r="D3169" s="206">
        <v>54.36152071862125</v>
      </c>
      <c r="E3169" s="207">
        <v>18</v>
      </c>
      <c r="F3169" s="208">
        <v>14.83023556785696</v>
      </c>
      <c r="H3169" s="199"/>
      <c r="I3169" s="125"/>
    </row>
    <row r="3170" spans="1:9">
      <c r="A3170" s="216">
        <v>43598</v>
      </c>
      <c r="B3170" s="194">
        <v>0</v>
      </c>
      <c r="C3170" s="205">
        <v>180</v>
      </c>
      <c r="D3170" s="206">
        <v>54.370216703593996</v>
      </c>
      <c r="E3170" s="207">
        <v>18</v>
      </c>
      <c r="F3170" s="208">
        <v>15.453228525577885</v>
      </c>
      <c r="H3170" s="199"/>
      <c r="I3170" s="125"/>
    </row>
    <row r="3171" spans="1:9">
      <c r="A3171" s="216">
        <v>43598</v>
      </c>
      <c r="B3171" s="194">
        <v>1</v>
      </c>
      <c r="C3171" s="205">
        <v>195</v>
      </c>
      <c r="D3171" s="206">
        <v>54.378674028280329</v>
      </c>
      <c r="E3171" s="207">
        <v>18</v>
      </c>
      <c r="F3171" s="208">
        <v>16.075686005362257</v>
      </c>
      <c r="H3171" s="199"/>
      <c r="I3171" s="125"/>
    </row>
    <row r="3172" spans="1:9">
      <c r="A3172" s="216">
        <v>43598</v>
      </c>
      <c r="B3172" s="194">
        <v>2</v>
      </c>
      <c r="C3172" s="205">
        <v>210</v>
      </c>
      <c r="D3172" s="206">
        <v>54.386902721244041</v>
      </c>
      <c r="E3172" s="207">
        <v>18</v>
      </c>
      <c r="F3172" s="208">
        <v>16.697607680308053</v>
      </c>
      <c r="H3172" s="199"/>
      <c r="I3172" s="125"/>
    </row>
    <row r="3173" spans="1:9">
      <c r="A3173" s="216">
        <v>43598</v>
      </c>
      <c r="B3173" s="194">
        <v>3</v>
      </c>
      <c r="C3173" s="205">
        <v>225</v>
      </c>
      <c r="D3173" s="206">
        <v>54.394882659908035</v>
      </c>
      <c r="E3173" s="207">
        <v>18</v>
      </c>
      <c r="F3173" s="208">
        <v>17.318993195989876</v>
      </c>
      <c r="H3173" s="199"/>
      <c r="I3173" s="125"/>
    </row>
    <row r="3174" spans="1:9">
      <c r="A3174" s="216">
        <v>43598</v>
      </c>
      <c r="B3174" s="194">
        <v>4</v>
      </c>
      <c r="C3174" s="205">
        <v>240</v>
      </c>
      <c r="D3174" s="206">
        <v>54.402623931321159</v>
      </c>
      <c r="E3174" s="207">
        <v>18</v>
      </c>
      <c r="F3174" s="208">
        <v>17.939842240054702</v>
      </c>
      <c r="H3174" s="199"/>
      <c r="I3174" s="125"/>
    </row>
    <row r="3175" spans="1:9">
      <c r="A3175" s="216">
        <v>43598</v>
      </c>
      <c r="B3175" s="194">
        <v>5</v>
      </c>
      <c r="C3175" s="205">
        <v>255</v>
      </c>
      <c r="D3175" s="206">
        <v>54.410136563365086</v>
      </c>
      <c r="E3175" s="207">
        <v>18</v>
      </c>
      <c r="F3175" s="208">
        <v>18.560154479585051</v>
      </c>
      <c r="H3175" s="199"/>
      <c r="I3175" s="125"/>
    </row>
    <row r="3176" spans="1:9">
      <c r="A3176" s="216">
        <v>43598</v>
      </c>
      <c r="B3176" s="194">
        <v>6</v>
      </c>
      <c r="C3176" s="205">
        <v>270</v>
      </c>
      <c r="D3176" s="206">
        <v>54.417400431907481</v>
      </c>
      <c r="E3176" s="207">
        <v>18</v>
      </c>
      <c r="F3176" s="208">
        <v>19.179929568201359</v>
      </c>
      <c r="H3176" s="199"/>
      <c r="I3176" s="125"/>
    </row>
    <row r="3177" spans="1:9">
      <c r="A3177" s="216">
        <v>43598</v>
      </c>
      <c r="B3177" s="194">
        <v>7</v>
      </c>
      <c r="C3177" s="205">
        <v>285</v>
      </c>
      <c r="D3177" s="206">
        <v>54.424425642782808</v>
      </c>
      <c r="E3177" s="207">
        <v>18</v>
      </c>
      <c r="F3177" s="208">
        <v>19.8</v>
      </c>
      <c r="H3177" s="199"/>
      <c r="I3177" s="125"/>
    </row>
    <row r="3178" spans="1:9">
      <c r="A3178" s="216">
        <v>43598</v>
      </c>
      <c r="B3178" s="194">
        <v>8</v>
      </c>
      <c r="C3178" s="205">
        <v>300</v>
      </c>
      <c r="D3178" s="206">
        <v>54.431222162816084</v>
      </c>
      <c r="E3178" s="207">
        <v>18</v>
      </c>
      <c r="F3178" s="208">
        <v>20.417866991924143</v>
      </c>
      <c r="H3178" s="199"/>
      <c r="I3178" s="125"/>
    </row>
    <row r="3179" spans="1:9">
      <c r="A3179" s="216">
        <v>43598</v>
      </c>
      <c r="B3179" s="194">
        <v>9</v>
      </c>
      <c r="C3179" s="205">
        <v>315</v>
      </c>
      <c r="D3179" s="206">
        <v>54.437769965994676</v>
      </c>
      <c r="E3179" s="207">
        <v>18</v>
      </c>
      <c r="F3179" s="208">
        <v>21.036028656722223</v>
      </c>
      <c r="H3179" s="199"/>
      <c r="I3179" s="125"/>
    </row>
    <row r="3180" spans="1:9">
      <c r="A3180" s="216">
        <v>43598</v>
      </c>
      <c r="B3180" s="194">
        <v>10</v>
      </c>
      <c r="C3180" s="205">
        <v>330</v>
      </c>
      <c r="D3180" s="206">
        <v>54.444079039327562</v>
      </c>
      <c r="E3180" s="207">
        <v>18</v>
      </c>
      <c r="F3180" s="208">
        <v>21.653651850731066</v>
      </c>
      <c r="H3180" s="199"/>
      <c r="I3180" s="125"/>
    </row>
    <row r="3181" spans="1:9">
      <c r="A3181" s="216">
        <v>43598</v>
      </c>
      <c r="B3181" s="194">
        <v>11</v>
      </c>
      <c r="C3181" s="205">
        <v>345</v>
      </c>
      <c r="D3181" s="206">
        <v>54.450159446487305</v>
      </c>
      <c r="E3181" s="207">
        <v>18</v>
      </c>
      <c r="F3181" s="208">
        <v>22.27073624312176</v>
      </c>
      <c r="H3181" s="199"/>
      <c r="I3181" s="125"/>
    </row>
    <row r="3182" spans="1:9">
      <c r="A3182" s="216">
        <v>43598</v>
      </c>
      <c r="B3182" s="194">
        <v>12</v>
      </c>
      <c r="C3182" s="205">
        <v>0</v>
      </c>
      <c r="D3182" s="206">
        <v>54.45599106136001</v>
      </c>
      <c r="E3182" s="207">
        <v>18</v>
      </c>
      <c r="F3182" s="208">
        <v>22.88728150333057</v>
      </c>
      <c r="H3182" s="199"/>
      <c r="I3182" s="125"/>
    </row>
    <row r="3183" spans="1:9">
      <c r="A3183" s="216">
        <v>43598</v>
      </c>
      <c r="B3183" s="194">
        <v>13</v>
      </c>
      <c r="C3183" s="205">
        <v>15</v>
      </c>
      <c r="D3183" s="206">
        <v>54.461583967993192</v>
      </c>
      <c r="E3183" s="207">
        <v>18</v>
      </c>
      <c r="F3183" s="208">
        <v>23.503287301156988</v>
      </c>
      <c r="H3183" s="199"/>
      <c r="I3183" s="125"/>
    </row>
    <row r="3184" spans="1:9">
      <c r="A3184" s="216">
        <v>43598</v>
      </c>
      <c r="B3184" s="194">
        <v>14</v>
      </c>
      <c r="C3184" s="205">
        <v>30</v>
      </c>
      <c r="D3184" s="206">
        <v>54.46694819097047</v>
      </c>
      <c r="E3184" s="207">
        <v>18</v>
      </c>
      <c r="F3184" s="208">
        <v>24.118753313649961</v>
      </c>
      <c r="H3184" s="199"/>
      <c r="I3184" s="125"/>
    </row>
    <row r="3185" spans="1:9">
      <c r="A3185" s="216">
        <v>43598</v>
      </c>
      <c r="B3185" s="194">
        <v>15</v>
      </c>
      <c r="C3185" s="205">
        <v>45</v>
      </c>
      <c r="D3185" s="206">
        <v>54.472063601923537</v>
      </c>
      <c r="E3185" s="207">
        <v>18</v>
      </c>
      <c r="F3185" s="208">
        <v>24.733679197496485</v>
      </c>
      <c r="H3185" s="199"/>
      <c r="I3185" s="125"/>
    </row>
    <row r="3186" spans="1:9">
      <c r="A3186" s="216">
        <v>43598</v>
      </c>
      <c r="B3186" s="194">
        <v>16</v>
      </c>
      <c r="C3186" s="205">
        <v>60</v>
      </c>
      <c r="D3186" s="206">
        <v>54.476940284705506</v>
      </c>
      <c r="E3186" s="207">
        <v>18</v>
      </c>
      <c r="F3186" s="208">
        <v>25.348064630357712</v>
      </c>
      <c r="H3186" s="199"/>
      <c r="I3186" s="125"/>
    </row>
    <row r="3187" spans="1:9">
      <c r="A3187" s="216">
        <v>43598</v>
      </c>
      <c r="B3187" s="194">
        <v>17</v>
      </c>
      <c r="C3187" s="205">
        <v>75</v>
      </c>
      <c r="D3187" s="206">
        <v>54.481588262174228</v>
      </c>
      <c r="E3187" s="207">
        <v>18</v>
      </c>
      <c r="F3187" s="208">
        <v>25.961909290215814</v>
      </c>
      <c r="H3187" s="199"/>
      <c r="I3187" s="125"/>
    </row>
    <row r="3188" spans="1:9">
      <c r="A3188" s="216">
        <v>43598</v>
      </c>
      <c r="B3188" s="194">
        <v>18</v>
      </c>
      <c r="C3188" s="205">
        <v>90</v>
      </c>
      <c r="D3188" s="206">
        <v>54.485987425459825</v>
      </c>
      <c r="E3188" s="207">
        <v>18</v>
      </c>
      <c r="F3188" s="208">
        <v>26.575212827954857</v>
      </c>
      <c r="H3188" s="199"/>
      <c r="I3188" s="125"/>
    </row>
    <row r="3189" spans="1:9">
      <c r="A3189" s="216">
        <v>43598</v>
      </c>
      <c r="B3189" s="194">
        <v>19</v>
      </c>
      <c r="C3189" s="205">
        <v>105</v>
      </c>
      <c r="D3189" s="206">
        <v>54.490147797600912</v>
      </c>
      <c r="E3189" s="207">
        <v>18</v>
      </c>
      <c r="F3189" s="208">
        <v>27.187974935919286</v>
      </c>
      <c r="H3189" s="199"/>
      <c r="I3189" s="125"/>
    </row>
    <row r="3190" spans="1:9">
      <c r="A3190" s="216">
        <v>43598</v>
      </c>
      <c r="B3190" s="194">
        <v>20</v>
      </c>
      <c r="C3190" s="205">
        <v>120</v>
      </c>
      <c r="D3190" s="206">
        <v>54.49407945935036</v>
      </c>
      <c r="E3190" s="207">
        <v>18</v>
      </c>
      <c r="F3190" s="208">
        <v>27.80019528620798</v>
      </c>
      <c r="H3190" s="199"/>
      <c r="I3190" s="125"/>
    </row>
    <row r="3191" spans="1:9">
      <c r="A3191" s="216">
        <v>43598</v>
      </c>
      <c r="B3191" s="194">
        <v>21</v>
      </c>
      <c r="C3191" s="205">
        <v>135</v>
      </c>
      <c r="D3191" s="206">
        <v>54.497762282298936</v>
      </c>
      <c r="E3191" s="207">
        <v>18</v>
      </c>
      <c r="F3191" s="208">
        <v>28.411873537531065</v>
      </c>
      <c r="H3191" s="199"/>
      <c r="I3191" s="125"/>
    </row>
    <row r="3192" spans="1:9">
      <c r="A3192" s="216">
        <v>43598</v>
      </c>
      <c r="B3192" s="194">
        <v>22</v>
      </c>
      <c r="C3192" s="205">
        <v>150</v>
      </c>
      <c r="D3192" s="206">
        <v>54.501206326814327</v>
      </c>
      <c r="E3192" s="207">
        <v>18</v>
      </c>
      <c r="F3192" s="208">
        <v>29.023009369485848</v>
      </c>
      <c r="H3192" s="199"/>
      <c r="I3192" s="125"/>
    </row>
    <row r="3193" spans="1:9">
      <c r="A3193" s="216">
        <v>43598</v>
      </c>
      <c r="B3193" s="194">
        <v>23</v>
      </c>
      <c r="C3193" s="205">
        <v>165</v>
      </c>
      <c r="D3193" s="206">
        <v>54.504421575420565</v>
      </c>
      <c r="E3193" s="207">
        <v>18</v>
      </c>
      <c r="F3193" s="208">
        <v>29.633602461985546</v>
      </c>
      <c r="H3193" s="199"/>
      <c r="I3193" s="125"/>
    </row>
    <row r="3194" spans="1:9">
      <c r="A3194" s="216">
        <v>43599</v>
      </c>
      <c r="B3194" s="194">
        <v>0</v>
      </c>
      <c r="C3194" s="205">
        <v>180</v>
      </c>
      <c r="D3194" s="206">
        <v>54.507387995925001</v>
      </c>
      <c r="E3194" s="207">
        <v>18</v>
      </c>
      <c r="F3194" s="208">
        <v>30.243652474758349</v>
      </c>
      <c r="H3194" s="199"/>
      <c r="I3194" s="125"/>
    </row>
    <row r="3195" spans="1:9">
      <c r="A3195" s="216">
        <v>43599</v>
      </c>
      <c r="B3195" s="194">
        <v>1</v>
      </c>
      <c r="C3195" s="205">
        <v>195</v>
      </c>
      <c r="D3195" s="206">
        <v>54.510115550394858</v>
      </c>
      <c r="E3195" s="207">
        <v>18</v>
      </c>
      <c r="F3195" s="208">
        <v>30.853159081522321</v>
      </c>
      <c r="H3195" s="199"/>
      <c r="I3195" s="125"/>
    </row>
    <row r="3196" spans="1:9">
      <c r="A3196" s="216">
        <v>43599</v>
      </c>
      <c r="B3196" s="194">
        <v>2</v>
      </c>
      <c r="C3196" s="205">
        <v>210</v>
      </c>
      <c r="D3196" s="206">
        <v>54.512614318648502</v>
      </c>
      <c r="E3196" s="207">
        <v>18</v>
      </c>
      <c r="F3196" s="208">
        <v>31.462121976765047</v>
      </c>
      <c r="H3196" s="199"/>
      <c r="I3196" s="125"/>
    </row>
    <row r="3197" spans="1:9">
      <c r="A3197" s="216">
        <v>43599</v>
      </c>
      <c r="B3197" s="194">
        <v>3</v>
      </c>
      <c r="C3197" s="205">
        <v>225</v>
      </c>
      <c r="D3197" s="206">
        <v>54.514864228469833</v>
      </c>
      <c r="E3197" s="207">
        <v>18</v>
      </c>
      <c r="F3197" s="208">
        <v>32.070540814419672</v>
      </c>
      <c r="H3197" s="199"/>
      <c r="I3197" s="125"/>
    </row>
    <row r="3198" spans="1:9">
      <c r="A3198" s="216">
        <v>43599</v>
      </c>
      <c r="B3198" s="194">
        <v>4</v>
      </c>
      <c r="C3198" s="205">
        <v>240</v>
      </c>
      <c r="D3198" s="206">
        <v>54.516875240974514</v>
      </c>
      <c r="E3198" s="207">
        <v>18</v>
      </c>
      <c r="F3198" s="208">
        <v>32.678415275909884</v>
      </c>
      <c r="H3198" s="199"/>
      <c r="I3198" s="125"/>
    </row>
    <row r="3199" spans="1:9">
      <c r="A3199" s="216">
        <v>43599</v>
      </c>
      <c r="B3199" s="194">
        <v>5</v>
      </c>
      <c r="C3199" s="205">
        <v>255</v>
      </c>
      <c r="D3199" s="206">
        <v>54.518657454868844</v>
      </c>
      <c r="E3199" s="207">
        <v>18</v>
      </c>
      <c r="F3199" s="208">
        <v>33.285745043070989</v>
      </c>
      <c r="H3199" s="199"/>
      <c r="I3199" s="125"/>
    </row>
    <row r="3200" spans="1:9">
      <c r="A3200" s="216">
        <v>43599</v>
      </c>
      <c r="B3200" s="194">
        <v>6</v>
      </c>
      <c r="C3200" s="205">
        <v>270</v>
      </c>
      <c r="D3200" s="206">
        <v>54.520190737712255</v>
      </c>
      <c r="E3200" s="207">
        <v>18</v>
      </c>
      <c r="F3200" s="208">
        <v>33.892529777578844</v>
      </c>
      <c r="H3200" s="199"/>
      <c r="I3200" s="125"/>
    </row>
    <row r="3201" spans="1:9">
      <c r="A3201" s="216">
        <v>43599</v>
      </c>
      <c r="B3201" s="194">
        <v>7</v>
      </c>
      <c r="C3201" s="205">
        <v>285</v>
      </c>
      <c r="D3201" s="206">
        <v>54.521485109971763</v>
      </c>
      <c r="E3201" s="207">
        <v>18</v>
      </c>
      <c r="F3201" s="208">
        <v>34.5</v>
      </c>
      <c r="H3201" s="199"/>
      <c r="I3201" s="125"/>
    </row>
    <row r="3202" spans="1:9">
      <c r="A3202" s="216">
        <v>43599</v>
      </c>
      <c r="B3202" s="194">
        <v>8</v>
      </c>
      <c r="C3202" s="205">
        <v>300</v>
      </c>
      <c r="D3202" s="206">
        <v>54.522550649303412</v>
      </c>
      <c r="E3202" s="207">
        <v>18</v>
      </c>
      <c r="F3202" s="208">
        <v>35.104462871908666</v>
      </c>
      <c r="H3202" s="199"/>
      <c r="I3202" s="125"/>
    </row>
    <row r="3203" spans="1:9">
      <c r="A3203" s="216">
        <v>43599</v>
      </c>
      <c r="B3203" s="194">
        <v>9</v>
      </c>
      <c r="C3203" s="205">
        <v>315</v>
      </c>
      <c r="D3203" s="206">
        <v>54.523367223099513</v>
      </c>
      <c r="E3203" s="207">
        <v>18</v>
      </c>
      <c r="F3203" s="208">
        <v>35.709610583877449</v>
      </c>
      <c r="H3203" s="199"/>
      <c r="I3203" s="125"/>
    </row>
    <row r="3204" spans="1:9">
      <c r="A3204" s="216">
        <v>43599</v>
      </c>
      <c r="B3204" s="194">
        <v>10</v>
      </c>
      <c r="C3204" s="205">
        <v>330</v>
      </c>
      <c r="D3204" s="206">
        <v>54.523944850114958</v>
      </c>
      <c r="E3204" s="207">
        <v>18</v>
      </c>
      <c r="F3204" s="208">
        <v>36.314211974331272</v>
      </c>
      <c r="H3204" s="199"/>
      <c r="I3204" s="125"/>
    </row>
    <row r="3205" spans="1:9">
      <c r="A3205" s="216">
        <v>43599</v>
      </c>
      <c r="B3205" s="194">
        <v>11</v>
      </c>
      <c r="C3205" s="205">
        <v>345</v>
      </c>
      <c r="D3205" s="206">
        <v>54.524293607978507</v>
      </c>
      <c r="E3205" s="207">
        <v>18</v>
      </c>
      <c r="F3205" s="208">
        <v>36.91826672691839</v>
      </c>
      <c r="H3205" s="199"/>
      <c r="I3205" s="125"/>
    </row>
    <row r="3206" spans="1:9">
      <c r="A3206" s="216">
        <v>43599</v>
      </c>
      <c r="B3206" s="194">
        <v>12</v>
      </c>
      <c r="C3206" s="205">
        <v>0</v>
      </c>
      <c r="D3206" s="206">
        <v>54.524393383986762</v>
      </c>
      <c r="E3206" s="207">
        <v>18</v>
      </c>
      <c r="F3206" s="208">
        <v>37.521774505311143</v>
      </c>
      <c r="H3206" s="199"/>
      <c r="I3206" s="125"/>
    </row>
    <row r="3207" spans="1:9">
      <c r="A3207" s="216">
        <v>43599</v>
      </c>
      <c r="B3207" s="194">
        <v>13</v>
      </c>
      <c r="C3207" s="205">
        <v>15</v>
      </c>
      <c r="D3207" s="206">
        <v>54.524254175520355</v>
      </c>
      <c r="E3207" s="207">
        <v>18</v>
      </c>
      <c r="F3207" s="208">
        <v>38.124734993722456</v>
      </c>
      <c r="H3207" s="199"/>
      <c r="I3207" s="125"/>
    </row>
    <row r="3208" spans="1:9">
      <c r="A3208" s="216">
        <v>43599</v>
      </c>
      <c r="B3208" s="194">
        <v>14</v>
      </c>
      <c r="C3208" s="205">
        <v>30</v>
      </c>
      <c r="D3208" s="206">
        <v>54.523886040573188</v>
      </c>
      <c r="E3208" s="207">
        <v>18</v>
      </c>
      <c r="F3208" s="208">
        <v>38.727147876674763</v>
      </c>
      <c r="H3208" s="199"/>
      <c r="I3208" s="125"/>
    </row>
    <row r="3209" spans="1:9">
      <c r="A3209" s="216">
        <v>43599</v>
      </c>
      <c r="B3209" s="194">
        <v>15</v>
      </c>
      <c r="C3209" s="205">
        <v>45</v>
      </c>
      <c r="D3209" s="206">
        <v>54.523268845538269</v>
      </c>
      <c r="E3209" s="207">
        <v>18</v>
      </c>
      <c r="F3209" s="208">
        <v>39.32901281884547</v>
      </c>
      <c r="H3209" s="199"/>
      <c r="I3209" s="125"/>
    </row>
    <row r="3210" spans="1:9">
      <c r="A3210" s="216">
        <v>43599</v>
      </c>
      <c r="B3210" s="194">
        <v>16</v>
      </c>
      <c r="C3210" s="205">
        <v>60</v>
      </c>
      <c r="D3210" s="206">
        <v>54.522412667120079</v>
      </c>
      <c r="E3210" s="207">
        <v>18</v>
      </c>
      <c r="F3210" s="208">
        <v>39.930329498605346</v>
      </c>
      <c r="H3210" s="199"/>
      <c r="I3210" s="125"/>
    </row>
    <row r="3211" spans="1:9">
      <c r="A3211" s="216">
        <v>43599</v>
      </c>
      <c r="B3211" s="194">
        <v>17</v>
      </c>
      <c r="C3211" s="205">
        <v>75</v>
      </c>
      <c r="D3211" s="206">
        <v>54.521327522971887</v>
      </c>
      <c r="E3211" s="207">
        <v>18</v>
      </c>
      <c r="F3211" s="208">
        <v>40.531097614839737</v>
      </c>
      <c r="H3211" s="199"/>
      <c r="I3211" s="125"/>
    </row>
    <row r="3212" spans="1:9">
      <c r="A3212" s="216">
        <v>43599</v>
      </c>
      <c r="B3212" s="194">
        <v>18</v>
      </c>
      <c r="C3212" s="205">
        <v>90</v>
      </c>
      <c r="D3212" s="206">
        <v>54.519993279097889</v>
      </c>
      <c r="E3212" s="207">
        <v>18</v>
      </c>
      <c r="F3212" s="208">
        <v>41.131316826373876</v>
      </c>
      <c r="H3212" s="199"/>
      <c r="I3212" s="125"/>
    </row>
    <row r="3213" spans="1:9">
      <c r="A3213" s="216">
        <v>43599</v>
      </c>
      <c r="B3213" s="194">
        <v>19</v>
      </c>
      <c r="C3213" s="205">
        <v>105</v>
      </c>
      <c r="D3213" s="206">
        <v>54.518420011841044</v>
      </c>
      <c r="E3213" s="207">
        <v>18</v>
      </c>
      <c r="F3213" s="208">
        <v>41.730986819258575</v>
      </c>
      <c r="H3213" s="199"/>
      <c r="I3213" s="125"/>
    </row>
    <row r="3214" spans="1:9">
      <c r="A3214" s="216">
        <v>43599</v>
      </c>
      <c r="B3214" s="194">
        <v>20</v>
      </c>
      <c r="C3214" s="205">
        <v>120</v>
      </c>
      <c r="D3214" s="206">
        <v>54.516617737824618</v>
      </c>
      <c r="E3214" s="207">
        <v>18</v>
      </c>
      <c r="F3214" s="208">
        <v>42.330107279814513</v>
      </c>
      <c r="H3214" s="199"/>
      <c r="I3214" s="125"/>
    </row>
    <row r="3215" spans="1:9">
      <c r="A3215" s="216">
        <v>43599</v>
      </c>
      <c r="B3215" s="194">
        <v>21</v>
      </c>
      <c r="C3215" s="205">
        <v>135</v>
      </c>
      <c r="D3215" s="206">
        <v>54.514566323820191</v>
      </c>
      <c r="E3215" s="207">
        <v>18</v>
      </c>
      <c r="F3215" s="208">
        <v>42.928677874549095</v>
      </c>
      <c r="H3215" s="199"/>
      <c r="I3215" s="125"/>
    </row>
    <row r="3216" spans="1:9">
      <c r="A3216" s="216">
        <v>43599</v>
      </c>
      <c r="B3216" s="194">
        <v>22</v>
      </c>
      <c r="C3216" s="205">
        <v>150</v>
      </c>
      <c r="D3216" s="206">
        <v>54.512275845389695</v>
      </c>
      <c r="E3216" s="207">
        <v>18</v>
      </c>
      <c r="F3216" s="208">
        <v>43.526698290360883</v>
      </c>
      <c r="H3216" s="199"/>
      <c r="I3216" s="125"/>
    </row>
    <row r="3217" spans="1:9">
      <c r="A3217" s="216">
        <v>43599</v>
      </c>
      <c r="B3217" s="194">
        <v>23</v>
      </c>
      <c r="C3217" s="205">
        <v>165</v>
      </c>
      <c r="D3217" s="206">
        <v>54.509756318866494</v>
      </c>
      <c r="E3217" s="207">
        <v>18</v>
      </c>
      <c r="F3217" s="208">
        <v>44.124168207767838</v>
      </c>
      <c r="H3217" s="199"/>
      <c r="I3217" s="125"/>
    </row>
    <row r="3218" spans="1:9">
      <c r="A3218" s="216">
        <v>43600</v>
      </c>
      <c r="B3218" s="194">
        <v>0</v>
      </c>
      <c r="C3218" s="205">
        <v>180</v>
      </c>
      <c r="D3218" s="206">
        <v>54.506987630240928</v>
      </c>
      <c r="E3218" s="207">
        <v>18</v>
      </c>
      <c r="F3218" s="208">
        <v>44.721087307563536</v>
      </c>
      <c r="H3218" s="199"/>
      <c r="I3218" s="125"/>
    </row>
    <row r="3219" spans="1:9">
      <c r="A3219" s="216">
        <v>43600</v>
      </c>
      <c r="B3219" s="194">
        <v>1</v>
      </c>
      <c r="C3219" s="205">
        <v>195</v>
      </c>
      <c r="D3219" s="206">
        <v>54.503979835310474</v>
      </c>
      <c r="E3219" s="207">
        <v>18</v>
      </c>
      <c r="F3219" s="208">
        <v>45.317455270854907</v>
      </c>
      <c r="H3219" s="199"/>
      <c r="I3219" s="125"/>
    </row>
    <row r="3220" spans="1:9">
      <c r="A3220" s="216">
        <v>43600</v>
      </c>
      <c r="B3220" s="194">
        <v>2</v>
      </c>
      <c r="C3220" s="205">
        <v>210</v>
      </c>
      <c r="D3220" s="206">
        <v>54.500742911200177</v>
      </c>
      <c r="E3220" s="207">
        <v>18</v>
      </c>
      <c r="F3220" s="208">
        <v>45.913271785678376</v>
      </c>
      <c r="H3220" s="199"/>
      <c r="I3220" s="125"/>
    </row>
    <row r="3221" spans="1:9">
      <c r="A3221" s="216">
        <v>43600</v>
      </c>
      <c r="B3221" s="194">
        <v>3</v>
      </c>
      <c r="C3221" s="205">
        <v>225</v>
      </c>
      <c r="D3221" s="206">
        <v>54.497256822010058</v>
      </c>
      <c r="E3221" s="207">
        <v>18</v>
      </c>
      <c r="F3221" s="208">
        <v>46.508536520433807</v>
      </c>
      <c r="H3221" s="199"/>
      <c r="I3221" s="125"/>
    </row>
    <row r="3222" spans="1:9">
      <c r="A3222" s="216">
        <v>43600</v>
      </c>
      <c r="B3222" s="194">
        <v>4</v>
      </c>
      <c r="C3222" s="205">
        <v>240</v>
      </c>
      <c r="D3222" s="206">
        <v>54.493531525151866</v>
      </c>
      <c r="E3222" s="207">
        <v>18</v>
      </c>
      <c r="F3222" s="208">
        <v>47.103249163713343</v>
      </c>
      <c r="H3222" s="199"/>
      <c r="I3222" s="125"/>
    </row>
    <row r="3223" spans="1:9">
      <c r="A3223" s="216">
        <v>43600</v>
      </c>
      <c r="B3223" s="194">
        <v>5</v>
      </c>
      <c r="C3223" s="205">
        <v>255</v>
      </c>
      <c r="D3223" s="206">
        <v>54.489577095969253</v>
      </c>
      <c r="E3223" s="207">
        <v>18</v>
      </c>
      <c r="F3223" s="208">
        <v>47.697409404452742</v>
      </c>
      <c r="H3223" s="199"/>
      <c r="I3223" s="125"/>
    </row>
    <row r="3224" spans="1:9">
      <c r="A3224" s="216">
        <v>43600</v>
      </c>
      <c r="B3224" s="194">
        <v>6</v>
      </c>
      <c r="C3224" s="205">
        <v>270</v>
      </c>
      <c r="D3224" s="206">
        <v>54.485373459388029</v>
      </c>
      <c r="E3224" s="207">
        <v>18</v>
      </c>
      <c r="F3224" s="208">
        <v>48.291016905283684</v>
      </c>
      <c r="H3224" s="199"/>
      <c r="I3224" s="125"/>
    </row>
    <row r="3225" spans="1:9">
      <c r="A3225" s="216">
        <v>43600</v>
      </c>
      <c r="B3225" s="194">
        <v>7</v>
      </c>
      <c r="C3225" s="205">
        <v>285</v>
      </c>
      <c r="D3225" s="206">
        <v>54.480930573031401</v>
      </c>
      <c r="E3225" s="207">
        <v>18</v>
      </c>
      <c r="F3225" s="208">
        <v>48.9</v>
      </c>
      <c r="H3225" s="199"/>
      <c r="I3225" s="125"/>
    </row>
    <row r="3226" spans="1:9">
      <c r="A3226" s="216">
        <v>43600</v>
      </c>
      <c r="B3226" s="194">
        <v>8</v>
      </c>
      <c r="C3226" s="205">
        <v>300</v>
      </c>
      <c r="D3226" s="206">
        <v>54.476258550980674</v>
      </c>
      <c r="E3226" s="207">
        <v>18</v>
      </c>
      <c r="F3226" s="208">
        <v>49.476572478628356</v>
      </c>
      <c r="H3226" s="199"/>
      <c r="I3226" s="125"/>
    </row>
    <row r="3227" spans="1:9">
      <c r="A3227" s="216">
        <v>43600</v>
      </c>
      <c r="B3227" s="194">
        <v>9</v>
      </c>
      <c r="C3227" s="205">
        <v>315</v>
      </c>
      <c r="D3227" s="206">
        <v>54.471337200563994</v>
      </c>
      <c r="E3227" s="207">
        <v>18</v>
      </c>
      <c r="F3227" s="208">
        <v>50.068519904422502</v>
      </c>
      <c r="H3227" s="199"/>
      <c r="I3227" s="125"/>
    </row>
    <row r="3228" spans="1:9">
      <c r="A3228" s="216">
        <v>43600</v>
      </c>
      <c r="B3228" s="194">
        <v>10</v>
      </c>
      <c r="C3228" s="205">
        <v>330</v>
      </c>
      <c r="D3228" s="206">
        <v>54.466176596893092</v>
      </c>
      <c r="E3228" s="207">
        <v>18</v>
      </c>
      <c r="F3228" s="208">
        <v>50.659913336674407</v>
      </c>
      <c r="H3228" s="199"/>
      <c r="I3228" s="125"/>
    </row>
    <row r="3229" spans="1:9">
      <c r="A3229" s="216">
        <v>43600</v>
      </c>
      <c r="B3229" s="194">
        <v>11</v>
      </c>
      <c r="C3229" s="205">
        <v>345</v>
      </c>
      <c r="D3229" s="206">
        <v>54.460786815628808</v>
      </c>
      <c r="E3229" s="207">
        <v>18</v>
      </c>
      <c r="F3229" s="208">
        <v>51.250752465963529</v>
      </c>
      <c r="H3229" s="199"/>
      <c r="I3229" s="125"/>
    </row>
    <row r="3230" spans="1:9">
      <c r="A3230" s="216">
        <v>43600</v>
      </c>
      <c r="B3230" s="194">
        <v>12</v>
      </c>
      <c r="C3230" s="205">
        <v>0</v>
      </c>
      <c r="D3230" s="206">
        <v>54.45514766411975</v>
      </c>
      <c r="E3230" s="207">
        <v>18</v>
      </c>
      <c r="F3230" s="208">
        <v>51.841036963379423</v>
      </c>
      <c r="H3230" s="199"/>
      <c r="I3230" s="125"/>
    </row>
    <row r="3231" spans="1:9">
      <c r="A3231" s="216">
        <v>43600</v>
      </c>
      <c r="B3231" s="194">
        <v>13</v>
      </c>
      <c r="C3231" s="205">
        <v>15</v>
      </c>
      <c r="D3231" s="206">
        <v>54.449269217334404</v>
      </c>
      <c r="E3231" s="207">
        <v>18</v>
      </c>
      <c r="F3231" s="208">
        <v>52.430766520015695</v>
      </c>
      <c r="H3231" s="199"/>
      <c r="I3231" s="125"/>
    </row>
    <row r="3232" spans="1:9">
      <c r="A3232" s="216">
        <v>43600</v>
      </c>
      <c r="B3232" s="194">
        <v>14</v>
      </c>
      <c r="C3232" s="205">
        <v>30</v>
      </c>
      <c r="D3232" s="206">
        <v>54.443161570827669</v>
      </c>
      <c r="E3232" s="207">
        <v>18</v>
      </c>
      <c r="F3232" s="208">
        <v>53.019940820784441</v>
      </c>
      <c r="H3232" s="199"/>
      <c r="I3232" s="125"/>
    </row>
    <row r="3233" spans="1:9">
      <c r="A3233" s="216">
        <v>43600</v>
      </c>
      <c r="B3233" s="194">
        <v>15</v>
      </c>
      <c r="C3233" s="205">
        <v>45</v>
      </c>
      <c r="D3233" s="206">
        <v>54.436804492299871</v>
      </c>
      <c r="E3233" s="207">
        <v>18</v>
      </c>
      <c r="F3233" s="208">
        <v>53.608559550702424</v>
      </c>
      <c r="H3233" s="199"/>
      <c r="I3233" s="125"/>
    </row>
    <row r="3234" spans="1:9">
      <c r="A3234" s="216">
        <v>43600</v>
      </c>
      <c r="B3234" s="194">
        <v>16</v>
      </c>
      <c r="C3234" s="205">
        <v>60</v>
      </c>
      <c r="D3234" s="206">
        <v>54.4302080774969</v>
      </c>
      <c r="E3234" s="207">
        <v>18</v>
      </c>
      <c r="F3234" s="208">
        <v>54.196622395207825</v>
      </c>
      <c r="H3234" s="199"/>
      <c r="I3234" s="125"/>
    </row>
    <row r="3235" spans="1:9">
      <c r="A3235" s="216">
        <v>43600</v>
      </c>
      <c r="B3235" s="194">
        <v>17</v>
      </c>
      <c r="C3235" s="205">
        <v>75</v>
      </c>
      <c r="D3235" s="206">
        <v>54.42338240271738</v>
      </c>
      <c r="E3235" s="207">
        <v>18</v>
      </c>
      <c r="F3235" s="208">
        <v>54.784129046498009</v>
      </c>
      <c r="H3235" s="199"/>
      <c r="I3235" s="125"/>
    </row>
    <row r="3236" spans="1:9">
      <c r="A3236" s="216">
        <v>43600</v>
      </c>
      <c r="B3236" s="194">
        <v>18</v>
      </c>
      <c r="C3236" s="205">
        <v>90</v>
      </c>
      <c r="D3236" s="206">
        <v>54.416307275009785</v>
      </c>
      <c r="E3236" s="207">
        <v>18</v>
      </c>
      <c r="F3236" s="208">
        <v>55.37107917738723</v>
      </c>
      <c r="H3236" s="199"/>
      <c r="I3236" s="125"/>
    </row>
    <row r="3237" spans="1:9">
      <c r="A3237" s="216">
        <v>43600</v>
      </c>
      <c r="B3237" s="194">
        <v>19</v>
      </c>
      <c r="C3237" s="205">
        <v>105</v>
      </c>
      <c r="D3237" s="206">
        <v>54.408992790433786</v>
      </c>
      <c r="E3237" s="207">
        <v>18</v>
      </c>
      <c r="F3237" s="208">
        <v>55.957472480642849</v>
      </c>
      <c r="H3237" s="199"/>
      <c r="I3237" s="125"/>
    </row>
    <row r="3238" spans="1:9">
      <c r="A3238" s="216">
        <v>43600</v>
      </c>
      <c r="B3238" s="194">
        <v>20</v>
      </c>
      <c r="C3238" s="205">
        <v>120</v>
      </c>
      <c r="D3238" s="206">
        <v>54.401448966250427</v>
      </c>
      <c r="E3238" s="207">
        <v>18</v>
      </c>
      <c r="F3238" s="208">
        <v>56.543308649258606</v>
      </c>
      <c r="H3238" s="199"/>
      <c r="I3238" s="125"/>
    </row>
    <row r="3239" spans="1:9">
      <c r="A3239" s="216">
        <v>43600</v>
      </c>
      <c r="B3239" s="194">
        <v>21</v>
      </c>
      <c r="C3239" s="205">
        <v>135</v>
      </c>
      <c r="D3239" s="206">
        <v>54.39365566909828</v>
      </c>
      <c r="E3239" s="207">
        <v>18</v>
      </c>
      <c r="F3239" s="208">
        <v>57.128587350400153</v>
      </c>
      <c r="H3239" s="199"/>
      <c r="I3239" s="125"/>
    </row>
    <row r="3240" spans="1:9">
      <c r="A3240" s="216">
        <v>43600</v>
      </c>
      <c r="B3240" s="194">
        <v>22</v>
      </c>
      <c r="C3240" s="205">
        <v>150</v>
      </c>
      <c r="D3240" s="206">
        <v>54.38562297676981</v>
      </c>
      <c r="E3240" s="207">
        <v>18</v>
      </c>
      <c r="F3240" s="208">
        <v>57.713308290674874</v>
      </c>
      <c r="H3240" s="199"/>
      <c r="I3240" s="125"/>
    </row>
    <row r="3241" spans="1:9">
      <c r="A3241" s="216">
        <v>43600</v>
      </c>
      <c r="B3241" s="194">
        <v>23</v>
      </c>
      <c r="C3241" s="205">
        <v>165</v>
      </c>
      <c r="D3241" s="206">
        <v>54.377360906212289</v>
      </c>
      <c r="E3241" s="207">
        <v>18</v>
      </c>
      <c r="F3241" s="208">
        <v>58.297471157384422</v>
      </c>
      <c r="H3241" s="199"/>
      <c r="I3241" s="125"/>
    </row>
    <row r="3242" spans="1:9">
      <c r="A3242" s="216">
        <v>43601</v>
      </c>
      <c r="B3242" s="194">
        <v>0</v>
      </c>
      <c r="C3242" s="205">
        <v>180</v>
      </c>
      <c r="D3242" s="206">
        <v>54.368849324937401</v>
      </c>
      <c r="E3242" s="207">
        <v>18</v>
      </c>
      <c r="F3242" s="208">
        <v>58.881075624989521</v>
      </c>
      <c r="H3242" s="199"/>
      <c r="I3242" s="125"/>
    </row>
    <row r="3243" spans="1:9">
      <c r="A3243" s="216">
        <v>43601</v>
      </c>
      <c r="B3243" s="194">
        <v>1</v>
      </c>
      <c r="C3243" s="205">
        <v>195</v>
      </c>
      <c r="D3243" s="206">
        <v>54.360098310737612</v>
      </c>
      <c r="E3243" s="207">
        <v>18</v>
      </c>
      <c r="F3243" s="208">
        <v>59.46412138788375</v>
      </c>
      <c r="H3243" s="199"/>
      <c r="I3243" s="125"/>
    </row>
    <row r="3244" spans="1:9">
      <c r="A3244" s="216">
        <v>43601</v>
      </c>
      <c r="B3244" s="194">
        <v>2</v>
      </c>
      <c r="C3244" s="205">
        <v>210</v>
      </c>
      <c r="D3244" s="206">
        <v>54.351117882108611</v>
      </c>
      <c r="E3244" s="207">
        <v>19</v>
      </c>
      <c r="F3244" s="208">
        <v>4.660814061480778E-2</v>
      </c>
      <c r="H3244" s="199"/>
      <c r="I3244" s="125"/>
    </row>
    <row r="3245" spans="1:9">
      <c r="A3245" s="216">
        <v>43601</v>
      </c>
      <c r="B3245" s="194">
        <v>3</v>
      </c>
      <c r="C3245" s="205">
        <v>225</v>
      </c>
      <c r="D3245" s="206">
        <v>54.34188792601617</v>
      </c>
      <c r="E3245" s="207">
        <v>19</v>
      </c>
      <c r="F3245" s="208">
        <v>0.62853555851077658</v>
      </c>
      <c r="H3245" s="199"/>
      <c r="I3245" s="125"/>
    </row>
    <row r="3246" spans="1:9">
      <c r="A3246" s="216">
        <v>43601</v>
      </c>
      <c r="B3246" s="194">
        <v>4</v>
      </c>
      <c r="C3246" s="205">
        <v>240</v>
      </c>
      <c r="D3246" s="206">
        <v>54.332418501364828</v>
      </c>
      <c r="E3246" s="207">
        <v>19</v>
      </c>
      <c r="F3246" s="208">
        <v>1.2099033302447992</v>
      </c>
      <c r="H3246" s="199"/>
      <c r="I3246" s="125"/>
    </row>
    <row r="3247" spans="1:9">
      <c r="A3247" s="216">
        <v>43601</v>
      </c>
      <c r="B3247" s="194">
        <v>5</v>
      </c>
      <c r="C3247" s="205">
        <v>255</v>
      </c>
      <c r="D3247" s="206">
        <v>54.322719588246855</v>
      </c>
      <c r="E3247" s="207">
        <v>19</v>
      </c>
      <c r="F3247" s="208">
        <v>1.7907111641348905</v>
      </c>
      <c r="H3247" s="199"/>
      <c r="I3247" s="125"/>
    </row>
    <row r="3248" spans="1:9">
      <c r="A3248" s="216">
        <v>43601</v>
      </c>
      <c r="B3248" s="194">
        <v>6</v>
      </c>
      <c r="C3248" s="205">
        <v>270</v>
      </c>
      <c r="D3248" s="206">
        <v>54.312771153292942</v>
      </c>
      <c r="E3248" s="207">
        <v>19</v>
      </c>
      <c r="F3248" s="208">
        <v>2.3709587298183266</v>
      </c>
      <c r="H3248" s="199"/>
      <c r="I3248" s="125"/>
    </row>
    <row r="3249" spans="1:9">
      <c r="A3249" s="216">
        <v>43601</v>
      </c>
      <c r="B3249" s="194">
        <v>7</v>
      </c>
      <c r="C3249" s="205">
        <v>285</v>
      </c>
      <c r="D3249" s="206">
        <v>54.302583157461868</v>
      </c>
      <c r="E3249" s="207">
        <v>19</v>
      </c>
      <c r="F3249" s="208">
        <v>2.9</v>
      </c>
      <c r="H3249" s="199"/>
      <c r="I3249" s="125"/>
    </row>
    <row r="3250" spans="1:9">
      <c r="A3250" s="216">
        <v>43601</v>
      </c>
      <c r="B3250" s="194">
        <v>8</v>
      </c>
      <c r="C3250" s="205">
        <v>300</v>
      </c>
      <c r="D3250" s="206">
        <v>54.292165679889877</v>
      </c>
      <c r="E3250" s="207">
        <v>19</v>
      </c>
      <c r="F3250" s="208">
        <v>3.5297718403745648</v>
      </c>
      <c r="H3250" s="199"/>
      <c r="I3250" s="125"/>
    </row>
    <row r="3251" spans="1:9">
      <c r="A3251" s="216">
        <v>43601</v>
      </c>
      <c r="B3251" s="194">
        <v>9</v>
      </c>
      <c r="C3251" s="205">
        <v>315</v>
      </c>
      <c r="D3251" s="206">
        <v>54.281498649015703</v>
      </c>
      <c r="E3251" s="207">
        <v>19</v>
      </c>
      <c r="F3251" s="208">
        <v>4.1083367583274111</v>
      </c>
      <c r="H3251" s="199"/>
      <c r="I3251" s="125"/>
    </row>
    <row r="3252" spans="1:9">
      <c r="A3252" s="216">
        <v>43601</v>
      </c>
      <c r="B3252" s="194">
        <v>10</v>
      </c>
      <c r="C3252" s="205">
        <v>330</v>
      </c>
      <c r="D3252" s="206">
        <v>54.270592026937265</v>
      </c>
      <c r="E3252" s="207">
        <v>19</v>
      </c>
      <c r="F3252" s="208">
        <v>4.6863401736615629</v>
      </c>
      <c r="H3252" s="199"/>
      <c r="I3252" s="125"/>
    </row>
    <row r="3253" spans="1:9">
      <c r="A3253" s="216">
        <v>43601</v>
      </c>
      <c r="B3253" s="194">
        <v>11</v>
      </c>
      <c r="C3253" s="205">
        <v>345</v>
      </c>
      <c r="D3253" s="206">
        <v>54.259455893063659</v>
      </c>
      <c r="E3253" s="207">
        <v>19</v>
      </c>
      <c r="F3253" s="208">
        <v>5.263781783226662</v>
      </c>
      <c r="H3253" s="199"/>
      <c r="I3253" s="125"/>
    </row>
    <row r="3254" spans="1:9">
      <c r="A3254" s="216">
        <v>43601</v>
      </c>
      <c r="B3254" s="194">
        <v>12</v>
      </c>
      <c r="C3254" s="205">
        <v>0</v>
      </c>
      <c r="D3254" s="206">
        <v>54.248070177092131</v>
      </c>
      <c r="E3254" s="207">
        <v>19</v>
      </c>
      <c r="F3254" s="208">
        <v>5.8406612583691242</v>
      </c>
      <c r="H3254" s="199"/>
      <c r="I3254" s="125"/>
    </row>
    <row r="3255" spans="1:9">
      <c r="A3255" s="216">
        <v>43601</v>
      </c>
      <c r="B3255" s="194">
        <v>13</v>
      </c>
      <c r="C3255" s="205">
        <v>15</v>
      </c>
      <c r="D3255" s="206">
        <v>54.23644484178908</v>
      </c>
      <c r="E3255" s="207">
        <v>19</v>
      </c>
      <c r="F3255" s="208">
        <v>6.4169783093068844</v>
      </c>
      <c r="H3255" s="199"/>
      <c r="I3255" s="125"/>
    </row>
    <row r="3256" spans="1:9">
      <c r="A3256" s="216">
        <v>43601</v>
      </c>
      <c r="B3256" s="194">
        <v>14</v>
      </c>
      <c r="C3256" s="205">
        <v>30</v>
      </c>
      <c r="D3256" s="206">
        <v>54.224590007562483</v>
      </c>
      <c r="E3256" s="207">
        <v>19</v>
      </c>
      <c r="F3256" s="208">
        <v>6.9927326272085821</v>
      </c>
      <c r="H3256" s="199"/>
      <c r="I3256" s="125"/>
    </row>
    <row r="3257" spans="1:9">
      <c r="A3257" s="216">
        <v>43601</v>
      </c>
      <c r="B3257" s="194">
        <v>15</v>
      </c>
      <c r="C3257" s="205">
        <v>45</v>
      </c>
      <c r="D3257" s="206">
        <v>54.212485486685864</v>
      </c>
      <c r="E3257" s="207">
        <v>19</v>
      </c>
      <c r="F3257" s="208">
        <v>7.5679238906189283</v>
      </c>
      <c r="H3257" s="199"/>
      <c r="I3257" s="125"/>
    </row>
    <row r="3258" spans="1:9">
      <c r="A3258" s="216">
        <v>43601</v>
      </c>
      <c r="B3258" s="194">
        <v>16</v>
      </c>
      <c r="C3258" s="205">
        <v>60</v>
      </c>
      <c r="D3258" s="206">
        <v>54.200141361191072</v>
      </c>
      <c r="E3258" s="207">
        <v>19</v>
      </c>
      <c r="F3258" s="208">
        <v>8.1425517976113326</v>
      </c>
      <c r="H3258" s="199"/>
      <c r="I3258" s="125"/>
    </row>
    <row r="3259" spans="1:9">
      <c r="A3259" s="216">
        <v>43601</v>
      </c>
      <c r="B3259" s="194">
        <v>17</v>
      </c>
      <c r="C3259" s="205">
        <v>75</v>
      </c>
      <c r="D3259" s="206">
        <v>54.1875677325163</v>
      </c>
      <c r="E3259" s="207">
        <v>19</v>
      </c>
      <c r="F3259" s="208">
        <v>8.7166160465024234</v>
      </c>
      <c r="H3259" s="199"/>
      <c r="I3259" s="125"/>
    </row>
    <row r="3260" spans="1:9">
      <c r="A3260" s="216">
        <v>43601</v>
      </c>
      <c r="B3260" s="194">
        <v>18</v>
      </c>
      <c r="C3260" s="205">
        <v>90</v>
      </c>
      <c r="D3260" s="206">
        <v>54.174744375220598</v>
      </c>
      <c r="E3260" s="207">
        <v>19</v>
      </c>
      <c r="F3260" s="208">
        <v>9.290116316607282</v>
      </c>
      <c r="H3260" s="199"/>
      <c r="I3260" s="125"/>
    </row>
    <row r="3261" spans="1:9">
      <c r="A3261" s="216">
        <v>43601</v>
      </c>
      <c r="B3261" s="194">
        <v>19</v>
      </c>
      <c r="C3261" s="205">
        <v>105</v>
      </c>
      <c r="D3261" s="206">
        <v>54.161681392126866</v>
      </c>
      <c r="E3261" s="207">
        <v>19</v>
      </c>
      <c r="F3261" s="208">
        <v>9.8630523003306791</v>
      </c>
      <c r="H3261" s="199"/>
      <c r="I3261" s="125"/>
    </row>
    <row r="3262" spans="1:9">
      <c r="A3262" s="216">
        <v>43601</v>
      </c>
      <c r="B3262" s="194">
        <v>20</v>
      </c>
      <c r="C3262" s="205">
        <v>120</v>
      </c>
      <c r="D3262" s="206">
        <v>54.148388866648247</v>
      </c>
      <c r="E3262" s="207">
        <v>19</v>
      </c>
      <c r="F3262" s="208">
        <v>10.435423709496519</v>
      </c>
      <c r="H3262" s="199"/>
      <c r="I3262" s="125"/>
    </row>
    <row r="3263" spans="1:9">
      <c r="A3263" s="216">
        <v>43601</v>
      </c>
      <c r="B3263" s="194">
        <v>21</v>
      </c>
      <c r="C3263" s="205">
        <v>135</v>
      </c>
      <c r="D3263" s="206">
        <v>54.134846613193304</v>
      </c>
      <c r="E3263" s="207">
        <v>19</v>
      </c>
      <c r="F3263" s="208">
        <v>11.007230217800057</v>
      </c>
      <c r="H3263" s="199"/>
      <c r="I3263" s="125"/>
    </row>
    <row r="3264" spans="1:9">
      <c r="A3264" s="216">
        <v>43601</v>
      </c>
      <c r="B3264" s="194">
        <v>22</v>
      </c>
      <c r="C3264" s="205">
        <v>150</v>
      </c>
      <c r="D3264" s="206">
        <v>54.121064735652453</v>
      </c>
      <c r="E3264" s="207">
        <v>19</v>
      </c>
      <c r="F3264" s="208">
        <v>11.578471524726481</v>
      </c>
      <c r="H3264" s="199"/>
      <c r="I3264" s="125"/>
    </row>
    <row r="3265" spans="1:9">
      <c r="A3265" s="216">
        <v>43601</v>
      </c>
      <c r="B3265" s="194">
        <v>23</v>
      </c>
      <c r="C3265" s="205">
        <v>165</v>
      </c>
      <c r="D3265" s="206">
        <v>54.107053260365774</v>
      </c>
      <c r="E3265" s="207">
        <v>19</v>
      </c>
      <c r="F3265" s="208">
        <v>12.149147329983947</v>
      </c>
      <c r="H3265" s="199"/>
      <c r="I3265" s="125"/>
    </row>
    <row r="3266" spans="1:9">
      <c r="A3266" s="216">
        <v>43602</v>
      </c>
      <c r="B3266" s="194">
        <v>0</v>
      </c>
      <c r="C3266" s="205">
        <v>180</v>
      </c>
      <c r="D3266" s="206">
        <v>54.092792062099306</v>
      </c>
      <c r="E3266" s="207">
        <v>19</v>
      </c>
      <c r="F3266" s="208">
        <v>12.719257314428916</v>
      </c>
      <c r="H3266" s="199"/>
      <c r="I3266" s="125"/>
    </row>
    <row r="3267" spans="1:9">
      <c r="A3267" s="216">
        <v>43602</v>
      </c>
      <c r="B3267" s="194">
        <v>1</v>
      </c>
      <c r="C3267" s="205">
        <v>195</v>
      </c>
      <c r="D3267" s="206">
        <v>54.078291226708188</v>
      </c>
      <c r="E3267" s="207">
        <v>19</v>
      </c>
      <c r="F3267" s="208">
        <v>13.288801178259604</v>
      </c>
      <c r="H3267" s="199"/>
      <c r="I3267" s="125"/>
    </row>
    <row r="3268" spans="1:9">
      <c r="A3268" s="216">
        <v>43602</v>
      </c>
      <c r="B3268" s="194">
        <v>2</v>
      </c>
      <c r="C3268" s="205">
        <v>210</v>
      </c>
      <c r="D3268" s="206">
        <v>54.063560781310116</v>
      </c>
      <c r="E3268" s="207">
        <v>19</v>
      </c>
      <c r="F3268" s="208">
        <v>13.85777861552171</v>
      </c>
      <c r="H3268" s="199"/>
      <c r="I3268" s="125"/>
    </row>
    <row r="3269" spans="1:9">
      <c r="A3269" s="216">
        <v>43602</v>
      </c>
      <c r="B3269" s="194">
        <v>3</v>
      </c>
      <c r="C3269" s="205">
        <v>225</v>
      </c>
      <c r="D3269" s="206">
        <v>54.048580602093352</v>
      </c>
      <c r="E3269" s="207">
        <v>19</v>
      </c>
      <c r="F3269" s="208">
        <v>14.426189320492853</v>
      </c>
      <c r="H3269" s="199"/>
      <c r="I3269" s="125"/>
    </row>
    <row r="3270" spans="1:9">
      <c r="A3270" s="216">
        <v>43602</v>
      </c>
      <c r="B3270" s="194">
        <v>4</v>
      </c>
      <c r="C3270" s="205">
        <v>240</v>
      </c>
      <c r="D3270" s="206">
        <v>54.033360777239068</v>
      </c>
      <c r="E3270" s="207">
        <v>19</v>
      </c>
      <c r="F3270" s="208">
        <v>14.994032987683639</v>
      </c>
      <c r="H3270" s="199"/>
      <c r="I3270" s="125"/>
    </row>
    <row r="3271" spans="1:9">
      <c r="A3271" s="216">
        <v>43602</v>
      </c>
      <c r="B3271" s="194">
        <v>5</v>
      </c>
      <c r="C3271" s="205">
        <v>255</v>
      </c>
      <c r="D3271" s="206">
        <v>54.017911333919528</v>
      </c>
      <c r="E3271" s="207">
        <v>19</v>
      </c>
      <c r="F3271" s="208">
        <v>15.561309318212295</v>
      </c>
      <c r="H3271" s="199"/>
      <c r="I3271" s="125"/>
    </row>
    <row r="3272" spans="1:9">
      <c r="A3272" s="216">
        <v>43602</v>
      </c>
      <c r="B3272" s="194">
        <v>6</v>
      </c>
      <c r="C3272" s="205">
        <v>270</v>
      </c>
      <c r="D3272" s="206">
        <v>54.00221217150829</v>
      </c>
      <c r="E3272" s="207">
        <v>19</v>
      </c>
      <c r="F3272" s="208">
        <v>16.128017994330008</v>
      </c>
      <c r="H3272" s="199"/>
      <c r="I3272" s="125"/>
    </row>
    <row r="3273" spans="1:9">
      <c r="A3273" s="216">
        <v>43602</v>
      </c>
      <c r="B3273" s="194">
        <v>7</v>
      </c>
      <c r="C3273" s="205">
        <v>285</v>
      </c>
      <c r="D3273" s="206">
        <v>53.986273357893424</v>
      </c>
      <c r="E3273" s="207">
        <v>19</v>
      </c>
      <c r="F3273" s="208">
        <v>16.7</v>
      </c>
      <c r="H3273" s="199"/>
      <c r="I3273" s="125"/>
    </row>
    <row r="3274" spans="1:9">
      <c r="A3274" s="216">
        <v>43602</v>
      </c>
      <c r="B3274" s="194">
        <v>8</v>
      </c>
      <c r="C3274" s="205">
        <v>300</v>
      </c>
      <c r="D3274" s="206">
        <v>53.970104884947432</v>
      </c>
      <c r="E3274" s="207">
        <v>19</v>
      </c>
      <c r="F3274" s="208">
        <v>17.259731189822674</v>
      </c>
      <c r="H3274" s="199"/>
      <c r="I3274" s="125"/>
    </row>
    <row r="3275" spans="1:9">
      <c r="A3275" s="216">
        <v>43602</v>
      </c>
      <c r="B3275" s="194">
        <v>9</v>
      </c>
      <c r="C3275" s="205">
        <v>315</v>
      </c>
      <c r="D3275" s="206">
        <v>53.953686730624213</v>
      </c>
      <c r="E3275" s="207">
        <v>19</v>
      </c>
      <c r="F3275" s="208">
        <v>17.824735087626777</v>
      </c>
      <c r="H3275" s="199"/>
      <c r="I3275" s="125"/>
    </row>
    <row r="3276" spans="1:9">
      <c r="A3276" s="216">
        <v>43602</v>
      </c>
      <c r="B3276" s="194">
        <v>10</v>
      </c>
      <c r="C3276" s="205">
        <v>330</v>
      </c>
      <c r="D3276" s="206">
        <v>53.937028866769197</v>
      </c>
      <c r="E3276" s="207">
        <v>19</v>
      </c>
      <c r="F3276" s="208">
        <v>18.389170125887091</v>
      </c>
      <c r="H3276" s="199"/>
      <c r="I3276" s="125"/>
    </row>
    <row r="3277" spans="1:9">
      <c r="A3277" s="216">
        <v>43602</v>
      </c>
      <c r="B3277" s="194">
        <v>11</v>
      </c>
      <c r="C3277" s="205">
        <v>345</v>
      </c>
      <c r="D3277" s="206">
        <v>53.920141385107172</v>
      </c>
      <c r="E3277" s="207">
        <v>19</v>
      </c>
      <c r="F3277" s="208">
        <v>18.953036000684165</v>
      </c>
      <c r="H3277" s="199"/>
      <c r="I3277" s="125"/>
    </row>
    <row r="3278" spans="1:9">
      <c r="A3278" s="216">
        <v>43602</v>
      </c>
      <c r="B3278" s="194">
        <v>12</v>
      </c>
      <c r="C3278" s="205">
        <v>0</v>
      </c>
      <c r="D3278" s="206">
        <v>53.903004225318227</v>
      </c>
      <c r="E3278" s="207">
        <v>19</v>
      </c>
      <c r="F3278" s="208">
        <v>19.516332395718479</v>
      </c>
      <c r="H3278" s="199"/>
      <c r="I3278" s="125"/>
    </row>
    <row r="3279" spans="1:9">
      <c r="A3279" s="216">
        <v>43602</v>
      </c>
      <c r="B3279" s="194">
        <v>13</v>
      </c>
      <c r="C3279" s="205">
        <v>15</v>
      </c>
      <c r="D3279" s="206">
        <v>53.885627362552668</v>
      </c>
      <c r="E3279" s="207">
        <v>19</v>
      </c>
      <c r="F3279" s="208">
        <v>20.079059013844045</v>
      </c>
      <c r="H3279" s="199"/>
      <c r="I3279" s="125"/>
    </row>
    <row r="3280" spans="1:9">
      <c r="A3280" s="216">
        <v>43602</v>
      </c>
      <c r="B3280" s="194">
        <v>14</v>
      </c>
      <c r="C3280" s="205">
        <v>30</v>
      </c>
      <c r="D3280" s="206">
        <v>53.868020888872934</v>
      </c>
      <c r="E3280" s="207">
        <v>19</v>
      </c>
      <c r="F3280" s="208">
        <v>20.641215558122923</v>
      </c>
      <c r="H3280" s="199"/>
      <c r="I3280" s="125"/>
    </row>
    <row r="3281" spans="1:9">
      <c r="A3281" s="216">
        <v>43602</v>
      </c>
      <c r="B3281" s="194">
        <v>15</v>
      </c>
      <c r="C3281" s="205">
        <v>45</v>
      </c>
      <c r="D3281" s="206">
        <v>53.850164747451572</v>
      </c>
      <c r="E3281" s="207">
        <v>19</v>
      </c>
      <c r="F3281" s="208">
        <v>21.202801712971606</v>
      </c>
      <c r="H3281" s="199"/>
      <c r="I3281" s="125"/>
    </row>
    <row r="3282" spans="1:9">
      <c r="A3282" s="216">
        <v>43602</v>
      </c>
      <c r="B3282" s="194">
        <v>16</v>
      </c>
      <c r="C3282" s="205">
        <v>60</v>
      </c>
      <c r="D3282" s="206">
        <v>53.832068913397961</v>
      </c>
      <c r="E3282" s="207">
        <v>19</v>
      </c>
      <c r="F3282" s="208">
        <v>21.763817181833502</v>
      </c>
      <c r="H3282" s="199"/>
      <c r="I3282" s="125"/>
    </row>
    <row r="3283" spans="1:9">
      <c r="A3283" s="216">
        <v>43602</v>
      </c>
      <c r="B3283" s="194">
        <v>17</v>
      </c>
      <c r="C3283" s="205">
        <v>75</v>
      </c>
      <c r="D3283" s="206">
        <v>53.81374352143439</v>
      </c>
      <c r="E3283" s="207">
        <v>19</v>
      </c>
      <c r="F3283" s="208">
        <v>22.324261662183673</v>
      </c>
      <c r="H3283" s="199"/>
      <c r="I3283" s="125"/>
    </row>
    <row r="3284" spans="1:9">
      <c r="A3284" s="216">
        <v>43602</v>
      </c>
      <c r="B3284" s="194">
        <v>18</v>
      </c>
      <c r="C3284" s="205">
        <v>90</v>
      </c>
      <c r="D3284" s="206">
        <v>53.795168397637099</v>
      </c>
      <c r="E3284" s="207">
        <v>19</v>
      </c>
      <c r="F3284" s="208">
        <v>22.884134851603335</v>
      </c>
      <c r="H3284" s="199"/>
      <c r="I3284" s="125"/>
    </row>
    <row r="3285" spans="1:9">
      <c r="A3285" s="216">
        <v>43602</v>
      </c>
      <c r="B3285" s="194">
        <v>19</v>
      </c>
      <c r="C3285" s="205">
        <v>105</v>
      </c>
      <c r="D3285" s="206">
        <v>53.776353638672845</v>
      </c>
      <c r="E3285" s="207">
        <v>19</v>
      </c>
      <c r="F3285" s="208">
        <v>23.443436447960622</v>
      </c>
      <c r="H3285" s="199"/>
      <c r="I3285" s="125"/>
    </row>
    <row r="3286" spans="1:9">
      <c r="A3286" s="216">
        <v>43602</v>
      </c>
      <c r="B3286" s="194">
        <v>20</v>
      </c>
      <c r="C3286" s="205">
        <v>120</v>
      </c>
      <c r="D3286" s="206">
        <v>53.757309360055388</v>
      </c>
      <c r="E3286" s="207">
        <v>19</v>
      </c>
      <c r="F3286" s="208">
        <v>24.002166155531981</v>
      </c>
      <c r="H3286" s="199"/>
      <c r="I3286" s="125"/>
    </row>
    <row r="3287" spans="1:9">
      <c r="A3287" s="216">
        <v>43602</v>
      </c>
      <c r="B3287" s="194">
        <v>21</v>
      </c>
      <c r="C3287" s="205">
        <v>135</v>
      </c>
      <c r="D3287" s="206">
        <v>53.738015350859314</v>
      </c>
      <c r="E3287" s="207">
        <v>19</v>
      </c>
      <c r="F3287" s="208">
        <v>24.560323660097296</v>
      </c>
      <c r="H3287" s="199"/>
      <c r="I3287" s="125"/>
    </row>
    <row r="3288" spans="1:9">
      <c r="A3288" s="216">
        <v>43602</v>
      </c>
      <c r="B3288" s="194">
        <v>22</v>
      </c>
      <c r="C3288" s="205">
        <v>150</v>
      </c>
      <c r="D3288" s="206">
        <v>53.718481729098357</v>
      </c>
      <c r="E3288" s="207">
        <v>19</v>
      </c>
      <c r="F3288" s="208">
        <v>25.117908666369573</v>
      </c>
      <c r="H3288" s="199"/>
      <c r="I3288" s="125"/>
    </row>
    <row r="3289" spans="1:9">
      <c r="A3289" s="216">
        <v>43602</v>
      </c>
      <c r="B3289" s="194">
        <v>23</v>
      </c>
      <c r="C3289" s="205">
        <v>165</v>
      </c>
      <c r="D3289" s="206">
        <v>53.698718593209378</v>
      </c>
      <c r="E3289" s="207">
        <v>19</v>
      </c>
      <c r="F3289" s="208">
        <v>25.674920879286276</v>
      </c>
      <c r="H3289" s="199"/>
      <c r="I3289" s="125"/>
    </row>
    <row r="3290" spans="1:9">
      <c r="A3290" s="216">
        <v>43603</v>
      </c>
      <c r="B3290" s="194">
        <v>0</v>
      </c>
      <c r="C3290" s="205">
        <v>180</v>
      </c>
      <c r="D3290" s="206">
        <v>53.678705774473201</v>
      </c>
      <c r="E3290" s="207">
        <v>19</v>
      </c>
      <c r="F3290" s="208">
        <v>26.231359979018549</v>
      </c>
      <c r="H3290" s="199"/>
      <c r="I3290" s="125"/>
    </row>
    <row r="3291" spans="1:9">
      <c r="A3291" s="216">
        <v>43603</v>
      </c>
      <c r="B3291" s="194">
        <v>1</v>
      </c>
      <c r="C3291" s="205">
        <v>195</v>
      </c>
      <c r="D3291" s="206">
        <v>53.658453372240729</v>
      </c>
      <c r="E3291" s="207">
        <v>19</v>
      </c>
      <c r="F3291" s="208">
        <v>26.787225683337539</v>
      </c>
      <c r="H3291" s="199"/>
      <c r="I3291" s="125"/>
    </row>
    <row r="3292" spans="1:9">
      <c r="A3292" s="216">
        <v>43603</v>
      </c>
      <c r="B3292" s="194">
        <v>2</v>
      </c>
      <c r="C3292" s="205">
        <v>210</v>
      </c>
      <c r="D3292" s="206">
        <v>53.637971487680716</v>
      </c>
      <c r="E3292" s="207">
        <v>19</v>
      </c>
      <c r="F3292" s="208">
        <v>27.342517691544899</v>
      </c>
      <c r="H3292" s="199"/>
      <c r="I3292" s="125"/>
    </row>
    <row r="3293" spans="1:9">
      <c r="A3293" s="216">
        <v>43603</v>
      </c>
      <c r="B3293" s="194">
        <v>3</v>
      </c>
      <c r="C3293" s="205">
        <v>225</v>
      </c>
      <c r="D3293" s="206">
        <v>53.617239953564422</v>
      </c>
      <c r="E3293" s="207">
        <v>19</v>
      </c>
      <c r="F3293" s="208">
        <v>27.897235690717608</v>
      </c>
      <c r="H3293" s="199"/>
      <c r="I3293" s="125"/>
    </row>
    <row r="3294" spans="1:9">
      <c r="A3294" s="216">
        <v>43603</v>
      </c>
      <c r="B3294" s="194">
        <v>4</v>
      </c>
      <c r="C3294" s="205">
        <v>240</v>
      </c>
      <c r="D3294" s="206">
        <v>53.596268911169318</v>
      </c>
      <c r="E3294" s="207">
        <v>19</v>
      </c>
      <c r="F3294" s="208">
        <v>28.451379386770057</v>
      </c>
      <c r="H3294" s="199"/>
      <c r="I3294" s="125"/>
    </row>
    <row r="3295" spans="1:9">
      <c r="A3295" s="216">
        <v>43603</v>
      </c>
      <c r="B3295" s="194">
        <v>5</v>
      </c>
      <c r="C3295" s="205">
        <v>255</v>
      </c>
      <c r="D3295" s="206">
        <v>53.57506834652213</v>
      </c>
      <c r="E3295" s="207">
        <v>19</v>
      </c>
      <c r="F3295" s="208">
        <v>29.004948485771607</v>
      </c>
      <c r="H3295" s="199"/>
      <c r="I3295" s="125"/>
    </row>
    <row r="3296" spans="1:9">
      <c r="A3296" s="216">
        <v>43603</v>
      </c>
      <c r="B3296" s="194">
        <v>6</v>
      </c>
      <c r="C3296" s="205">
        <v>270</v>
      </c>
      <c r="D3296" s="206">
        <v>53.553618211280991</v>
      </c>
      <c r="E3296" s="207">
        <v>19</v>
      </c>
      <c r="F3296" s="208">
        <v>29.557942675485407</v>
      </c>
      <c r="H3296" s="199"/>
      <c r="I3296" s="125"/>
    </row>
    <row r="3297" spans="1:9">
      <c r="A3297" s="216">
        <v>43603</v>
      </c>
      <c r="B3297" s="194">
        <v>7</v>
      </c>
      <c r="C3297" s="205">
        <v>285</v>
      </c>
      <c r="D3297" s="206">
        <v>53.53192861165553</v>
      </c>
      <c r="E3297" s="207">
        <v>19</v>
      </c>
      <c r="F3297" s="208">
        <v>30.1</v>
      </c>
      <c r="H3297" s="199"/>
      <c r="I3297" s="125"/>
    </row>
    <row r="3298" spans="1:9">
      <c r="A3298" s="216">
        <v>43603</v>
      </c>
      <c r="B3298" s="194">
        <v>8</v>
      </c>
      <c r="C3298" s="205">
        <v>300</v>
      </c>
      <c r="D3298" s="206">
        <v>53.510009533863467</v>
      </c>
      <c r="E3298" s="207">
        <v>19</v>
      </c>
      <c r="F3298" s="208">
        <v>30.662205146943293</v>
      </c>
      <c r="H3298" s="199"/>
      <c r="I3298" s="125"/>
    </row>
    <row r="3299" spans="1:9">
      <c r="A3299" s="216">
        <v>43603</v>
      </c>
      <c r="B3299" s="194">
        <v>9</v>
      </c>
      <c r="C3299" s="205">
        <v>315</v>
      </c>
      <c r="D3299" s="206">
        <v>53.487840953843033</v>
      </c>
      <c r="E3299" s="207">
        <v>19</v>
      </c>
      <c r="F3299" s="208">
        <v>31.213472829890634</v>
      </c>
      <c r="H3299" s="199"/>
      <c r="I3299" s="125"/>
    </row>
    <row r="3300" spans="1:9">
      <c r="A3300" s="216">
        <v>43603</v>
      </c>
      <c r="B3300" s="194">
        <v>10</v>
      </c>
      <c r="C3300" s="205">
        <v>330</v>
      </c>
      <c r="D3300" s="206">
        <v>53.465432938551203</v>
      </c>
      <c r="E3300" s="207">
        <v>19</v>
      </c>
      <c r="F3300" s="208">
        <v>31.764164412117353</v>
      </c>
      <c r="H3300" s="199"/>
      <c r="I3300" s="125"/>
    </row>
    <row r="3301" spans="1:9">
      <c r="A3301" s="216">
        <v>43603</v>
      </c>
      <c r="B3301" s="194">
        <v>11</v>
      </c>
      <c r="C3301" s="205">
        <v>345</v>
      </c>
      <c r="D3301" s="206">
        <v>53.442795497360294</v>
      </c>
      <c r="E3301" s="207">
        <v>19</v>
      </c>
      <c r="F3301" s="208">
        <v>32.314279600866271</v>
      </c>
      <c r="H3301" s="199"/>
      <c r="I3301" s="125"/>
    </row>
    <row r="3302" spans="1:9">
      <c r="A3302" s="216">
        <v>43603</v>
      </c>
      <c r="B3302" s="194">
        <v>12</v>
      </c>
      <c r="C3302" s="205">
        <v>0</v>
      </c>
      <c r="D3302" s="206">
        <v>53.419908627957966</v>
      </c>
      <c r="E3302" s="207">
        <v>19</v>
      </c>
      <c r="F3302" s="208">
        <v>32.863818085099368</v>
      </c>
      <c r="H3302" s="199"/>
      <c r="I3302" s="125"/>
    </row>
    <row r="3303" spans="1:9">
      <c r="A3303" s="216">
        <v>43603</v>
      </c>
      <c r="B3303" s="194">
        <v>13</v>
      </c>
      <c r="C3303" s="205">
        <v>15</v>
      </c>
      <c r="D3303" s="206">
        <v>53.396782321916589</v>
      </c>
      <c r="E3303" s="207">
        <v>19</v>
      </c>
      <c r="F3303" s="208">
        <v>33.4127795724131</v>
      </c>
      <c r="H3303" s="199"/>
      <c r="I3303" s="125"/>
    </row>
    <row r="3304" spans="1:9">
      <c r="A3304" s="216">
        <v>43603</v>
      </c>
      <c r="B3304" s="194">
        <v>14</v>
      </c>
      <c r="C3304" s="205">
        <v>30</v>
      </c>
      <c r="D3304" s="206">
        <v>53.373426689221333</v>
      </c>
      <c r="E3304" s="207">
        <v>19</v>
      </c>
      <c r="F3304" s="208">
        <v>33.961163770629454</v>
      </c>
      <c r="H3304" s="199"/>
      <c r="I3304" s="125"/>
    </row>
    <row r="3305" spans="1:9">
      <c r="A3305" s="216">
        <v>43603</v>
      </c>
      <c r="B3305" s="194">
        <v>15</v>
      </c>
      <c r="C3305" s="205">
        <v>45</v>
      </c>
      <c r="D3305" s="206">
        <v>53.349821690067074</v>
      </c>
      <c r="E3305" s="207">
        <v>19</v>
      </c>
      <c r="F3305" s="208">
        <v>34.508970363240223</v>
      </c>
      <c r="H3305" s="199"/>
      <c r="I3305" s="125"/>
    </row>
    <row r="3306" spans="1:9">
      <c r="A3306" s="216">
        <v>43603</v>
      </c>
      <c r="B3306" s="194">
        <v>16</v>
      </c>
      <c r="C3306" s="205">
        <v>60</v>
      </c>
      <c r="D3306" s="206">
        <v>53.32597731848864</v>
      </c>
      <c r="E3306" s="207">
        <v>19</v>
      </c>
      <c r="F3306" s="208">
        <v>35.056199070612237</v>
      </c>
      <c r="H3306" s="199"/>
      <c r="I3306" s="125"/>
    </row>
    <row r="3307" spans="1:9">
      <c r="A3307" s="216">
        <v>43603</v>
      </c>
      <c r="B3307" s="194">
        <v>17</v>
      </c>
      <c r="C3307" s="205">
        <v>75</v>
      </c>
      <c r="D3307" s="206">
        <v>53.301903687271306</v>
      </c>
      <c r="E3307" s="207">
        <v>19</v>
      </c>
      <c r="F3307" s="208">
        <v>35.602849594983041</v>
      </c>
      <c r="H3307" s="199"/>
      <c r="I3307" s="125"/>
    </row>
    <row r="3308" spans="1:9">
      <c r="A3308" s="216">
        <v>43603</v>
      </c>
      <c r="B3308" s="194">
        <v>18</v>
      </c>
      <c r="C3308" s="205">
        <v>90</v>
      </c>
      <c r="D3308" s="206">
        <v>53.277580759645389</v>
      </c>
      <c r="E3308" s="207">
        <v>19</v>
      </c>
      <c r="F3308" s="208">
        <v>36.148921626522394</v>
      </c>
      <c r="H3308" s="199"/>
      <c r="I3308" s="125"/>
    </row>
    <row r="3309" spans="1:9">
      <c r="A3309" s="216">
        <v>43603</v>
      </c>
      <c r="B3309" s="194">
        <v>19</v>
      </c>
      <c r="C3309" s="205">
        <v>105</v>
      </c>
      <c r="D3309" s="206">
        <v>53.253018531494263</v>
      </c>
      <c r="E3309" s="207">
        <v>19</v>
      </c>
      <c r="F3309" s="208">
        <v>36.694414873991903</v>
      </c>
      <c r="H3309" s="199"/>
      <c r="I3309" s="125"/>
    </row>
    <row r="3310" spans="1:9">
      <c r="A3310" s="216">
        <v>43603</v>
      </c>
      <c r="B3310" s="194">
        <v>20</v>
      </c>
      <c r="C3310" s="205">
        <v>120</v>
      </c>
      <c r="D3310" s="206">
        <v>53.228227119006988</v>
      </c>
      <c r="E3310" s="207">
        <v>19</v>
      </c>
      <c r="F3310" s="208">
        <v>37.239329046205825</v>
      </c>
      <c r="H3310" s="199"/>
      <c r="I3310" s="125"/>
    </row>
    <row r="3311" spans="1:9">
      <c r="A3311" s="216">
        <v>43603</v>
      </c>
      <c r="B3311" s="194">
        <v>21</v>
      </c>
      <c r="C3311" s="205">
        <v>135</v>
      </c>
      <c r="D3311" s="206">
        <v>53.203186487211269</v>
      </c>
      <c r="E3311" s="207">
        <v>19</v>
      </c>
      <c r="F3311" s="208">
        <v>37.783663833959764</v>
      </c>
      <c r="H3311" s="199"/>
      <c r="I3311" s="125"/>
    </row>
    <row r="3312" spans="1:9">
      <c r="A3312" s="216">
        <v>43603</v>
      </c>
      <c r="B3312" s="194">
        <v>22</v>
      </c>
      <c r="C3312" s="205">
        <v>150</v>
      </c>
      <c r="D3312" s="206">
        <v>53.177906654868821</v>
      </c>
      <c r="E3312" s="207">
        <v>19</v>
      </c>
      <c r="F3312" s="208">
        <v>38.32741894044922</v>
      </c>
      <c r="H3312" s="199"/>
      <c r="I3312" s="125"/>
    </row>
    <row r="3313" spans="1:9">
      <c r="A3313" s="216">
        <v>43603</v>
      </c>
      <c r="B3313" s="194">
        <v>23</v>
      </c>
      <c r="C3313" s="205">
        <v>165</v>
      </c>
      <c r="D3313" s="206">
        <v>53.152397740477682</v>
      </c>
      <c r="E3313" s="207">
        <v>19</v>
      </c>
      <c r="F3313" s="208">
        <v>38.870594087193169</v>
      </c>
      <c r="H3313" s="199"/>
      <c r="I3313" s="125"/>
    </row>
    <row r="3314" spans="1:9">
      <c r="A3314" s="216">
        <v>43604</v>
      </c>
      <c r="B3314" s="194">
        <v>0</v>
      </c>
      <c r="C3314" s="205">
        <v>180</v>
      </c>
      <c r="D3314" s="206">
        <v>53.12663961428143</v>
      </c>
      <c r="E3314" s="207">
        <v>19</v>
      </c>
      <c r="F3314" s="208">
        <v>39.41318895950829</v>
      </c>
      <c r="H3314" s="199"/>
      <c r="I3314" s="125"/>
    </row>
    <row r="3315" spans="1:9">
      <c r="A3315" s="216">
        <v>43604</v>
      </c>
      <c r="B3315" s="194">
        <v>1</v>
      </c>
      <c r="C3315" s="205">
        <v>195</v>
      </c>
      <c r="D3315" s="206">
        <v>53.100642395006616</v>
      </c>
      <c r="E3315" s="207">
        <v>19</v>
      </c>
      <c r="F3315" s="208">
        <v>39.955203267104551</v>
      </c>
      <c r="H3315" s="199"/>
      <c r="I3315" s="125"/>
    </row>
    <row r="3316" spans="1:9">
      <c r="A3316" s="216">
        <v>43604</v>
      </c>
      <c r="B3316" s="194">
        <v>2</v>
      </c>
      <c r="C3316" s="205">
        <v>210</v>
      </c>
      <c r="D3316" s="206">
        <v>53.074416204633508</v>
      </c>
      <c r="E3316" s="207">
        <v>19</v>
      </c>
      <c r="F3316" s="208">
        <v>40.496636719954537</v>
      </c>
      <c r="H3316" s="199"/>
      <c r="I3316" s="125"/>
    </row>
    <row r="3317" spans="1:9">
      <c r="A3317" s="216">
        <v>43604</v>
      </c>
      <c r="B3317" s="194">
        <v>3</v>
      </c>
      <c r="C3317" s="205">
        <v>225</v>
      </c>
      <c r="D3317" s="206">
        <v>53.047940895121428</v>
      </c>
      <c r="E3317" s="207">
        <v>19</v>
      </c>
      <c r="F3317" s="208">
        <v>41.037489009955479</v>
      </c>
      <c r="H3317" s="199"/>
      <c r="I3317" s="125"/>
    </row>
    <row r="3318" spans="1:9">
      <c r="A3318" s="216">
        <v>43604</v>
      </c>
      <c r="B3318" s="194">
        <v>4</v>
      </c>
      <c r="C3318" s="205">
        <v>240</v>
      </c>
      <c r="D3318" s="206">
        <v>53.021226590367405</v>
      </c>
      <c r="E3318" s="207">
        <v>19</v>
      </c>
      <c r="F3318" s="208">
        <v>41.577759847406313</v>
      </c>
      <c r="H3318" s="199"/>
      <c r="I3318" s="125"/>
    </row>
    <row r="3319" spans="1:9">
      <c r="A3319" s="216">
        <v>43604</v>
      </c>
      <c r="B3319" s="194">
        <v>5</v>
      </c>
      <c r="C3319" s="205">
        <v>255</v>
      </c>
      <c r="D3319" s="206">
        <v>52.994283412958794</v>
      </c>
      <c r="E3319" s="207">
        <v>19</v>
      </c>
      <c r="F3319" s="208">
        <v>42.117448936679196</v>
      </c>
      <c r="H3319" s="199"/>
      <c r="I3319" s="125"/>
    </row>
    <row r="3320" spans="1:9">
      <c r="A3320" s="216">
        <v>43604</v>
      </c>
      <c r="B3320" s="194">
        <v>6</v>
      </c>
      <c r="C3320" s="205">
        <v>270</v>
      </c>
      <c r="D3320" s="206">
        <v>52.967091219554732</v>
      </c>
      <c r="E3320" s="207">
        <v>19</v>
      </c>
      <c r="F3320" s="208">
        <v>42.656555982332591</v>
      </c>
      <c r="H3320" s="199"/>
      <c r="I3320" s="125"/>
    </row>
    <row r="3321" spans="1:9">
      <c r="A3321" s="216">
        <v>43604</v>
      </c>
      <c r="B3321" s="194">
        <v>7</v>
      </c>
      <c r="C3321" s="205">
        <v>285</v>
      </c>
      <c r="D3321" s="206">
        <v>52.939660174024539</v>
      </c>
      <c r="E3321" s="207">
        <v>19</v>
      </c>
      <c r="F3321" s="208">
        <v>43.2</v>
      </c>
      <c r="H3321" s="199"/>
      <c r="I3321" s="125"/>
    </row>
    <row r="3322" spans="1:9">
      <c r="A3322" s="216">
        <v>43604</v>
      </c>
      <c r="B3322" s="194">
        <v>8</v>
      </c>
      <c r="C3322" s="205">
        <v>300</v>
      </c>
      <c r="D3322" s="206">
        <v>52.912000285450631</v>
      </c>
      <c r="E3322" s="207">
        <v>19</v>
      </c>
      <c r="F3322" s="208">
        <v>43.733022767988388</v>
      </c>
      <c r="H3322" s="199"/>
      <c r="I3322" s="125"/>
    </row>
    <row r="3323" spans="1:9">
      <c r="A3323" s="216">
        <v>43604</v>
      </c>
      <c r="B3323" s="194">
        <v>9</v>
      </c>
      <c r="C3323" s="205">
        <v>315</v>
      </c>
      <c r="D3323" s="206">
        <v>52.884091530825117</v>
      </c>
      <c r="E3323" s="207">
        <v>19</v>
      </c>
      <c r="F3323" s="208">
        <v>44.270381911952796</v>
      </c>
      <c r="H3323" s="199"/>
      <c r="I3323" s="125"/>
    </row>
    <row r="3324" spans="1:9">
      <c r="A3324" s="216">
        <v>43604</v>
      </c>
      <c r="B3324" s="194">
        <v>10</v>
      </c>
      <c r="C3324" s="205">
        <v>330</v>
      </c>
      <c r="D3324" s="206">
        <v>52.855944037714835</v>
      </c>
      <c r="E3324" s="207">
        <v>19</v>
      </c>
      <c r="F3324" s="208">
        <v>44.80715783228824</v>
      </c>
      <c r="H3324" s="199"/>
      <c r="I3324" s="125"/>
    </row>
    <row r="3325" spans="1:9">
      <c r="A3325" s="216">
        <v>43604</v>
      </c>
      <c r="B3325" s="194">
        <v>11</v>
      </c>
      <c r="C3325" s="205">
        <v>345</v>
      </c>
      <c r="D3325" s="206">
        <v>52.827567817640784</v>
      </c>
      <c r="E3325" s="207">
        <v>19</v>
      </c>
      <c r="F3325" s="208">
        <v>45.343350240423206</v>
      </c>
      <c r="H3325" s="199"/>
      <c r="I3325" s="125"/>
    </row>
    <row r="3326" spans="1:9">
      <c r="A3326" s="216">
        <v>43604</v>
      </c>
      <c r="B3326" s="194">
        <v>12</v>
      </c>
      <c r="C3326" s="205">
        <v>0</v>
      </c>
      <c r="D3326" s="206">
        <v>52.798942889808131</v>
      </c>
      <c r="E3326" s="207">
        <v>19</v>
      </c>
      <c r="F3326" s="208">
        <v>45.878958829938483</v>
      </c>
      <c r="H3326" s="199"/>
      <c r="I3326" s="125"/>
    </row>
    <row r="3327" spans="1:9">
      <c r="A3327" s="216">
        <v>43604</v>
      </c>
      <c r="B3327" s="194">
        <v>13</v>
      </c>
      <c r="C3327" s="205">
        <v>15</v>
      </c>
      <c r="D3327" s="206">
        <v>52.770079288063698</v>
      </c>
      <c r="E3327" s="207">
        <v>19</v>
      </c>
      <c r="F3327" s="208">
        <v>46.413983306627813</v>
      </c>
      <c r="H3327" s="199"/>
      <c r="I3327" s="125"/>
    </row>
    <row r="3328" spans="1:9">
      <c r="A3328" s="216">
        <v>43604</v>
      </c>
      <c r="B3328" s="194">
        <v>14</v>
      </c>
      <c r="C3328" s="205">
        <v>30</v>
      </c>
      <c r="D3328" s="206">
        <v>52.740987103740053</v>
      </c>
      <c r="E3328" s="207">
        <v>19</v>
      </c>
      <c r="F3328" s="208">
        <v>46.948423394342385</v>
      </c>
      <c r="H3328" s="199"/>
      <c r="I3328" s="125"/>
    </row>
    <row r="3329" spans="1:9">
      <c r="A3329" s="216">
        <v>43604</v>
      </c>
      <c r="B3329" s="194">
        <v>15</v>
      </c>
      <c r="C3329" s="205">
        <v>45</v>
      </c>
      <c r="D3329" s="206">
        <v>52.711646300678012</v>
      </c>
      <c r="E3329" s="207">
        <v>19</v>
      </c>
      <c r="F3329" s="208">
        <v>47.482278781211136</v>
      </c>
      <c r="H3329" s="199"/>
      <c r="I3329" s="125"/>
    </row>
    <row r="3330" spans="1:9">
      <c r="A3330" s="216">
        <v>43604</v>
      </c>
      <c r="B3330" s="194">
        <v>16</v>
      </c>
      <c r="C3330" s="205">
        <v>60</v>
      </c>
      <c r="D3330" s="206">
        <v>52.682067013043934</v>
      </c>
      <c r="E3330" s="207">
        <v>19</v>
      </c>
      <c r="F3330" s="208">
        <v>48.01554917949602</v>
      </c>
      <c r="H3330" s="199"/>
      <c r="I3330" s="125"/>
    </row>
    <row r="3331" spans="1:9">
      <c r="A3331" s="216">
        <v>43604</v>
      </c>
      <c r="B3331" s="194">
        <v>17</v>
      </c>
      <c r="C3331" s="205">
        <v>75</v>
      </c>
      <c r="D3331" s="206">
        <v>52.652259258074992</v>
      </c>
      <c r="E3331" s="207">
        <v>19</v>
      </c>
      <c r="F3331" s="208">
        <v>48.548234301538074</v>
      </c>
      <c r="H3331" s="199"/>
      <c r="I3331" s="125"/>
    </row>
    <row r="3332" spans="1:9">
      <c r="A3332" s="216">
        <v>43604</v>
      </c>
      <c r="B3332" s="194">
        <v>18</v>
      </c>
      <c r="C3332" s="205">
        <v>90</v>
      </c>
      <c r="D3332" s="206">
        <v>52.622203060511765</v>
      </c>
      <c r="E3332" s="207">
        <v>19</v>
      </c>
      <c r="F3332" s="208">
        <v>49.080333842018007</v>
      </c>
      <c r="H3332" s="199"/>
      <c r="I3332" s="125"/>
    </row>
    <row r="3333" spans="1:9">
      <c r="A3333" s="216">
        <v>43604</v>
      </c>
      <c r="B3333" s="194">
        <v>19</v>
      </c>
      <c r="C3333" s="205">
        <v>105</v>
      </c>
      <c r="D3333" s="206">
        <v>52.591908440036832</v>
      </c>
      <c r="E3333" s="207">
        <v>19</v>
      </c>
      <c r="F3333" s="208">
        <v>49.611847513649678</v>
      </c>
      <c r="H3333" s="199"/>
      <c r="I3333" s="125"/>
    </row>
    <row r="3334" spans="1:9">
      <c r="A3334" s="216">
        <v>43604</v>
      </c>
      <c r="B3334" s="194">
        <v>20</v>
      </c>
      <c r="C3334" s="205">
        <v>120</v>
      </c>
      <c r="D3334" s="206">
        <v>52.561385534547753</v>
      </c>
      <c r="E3334" s="207">
        <v>19</v>
      </c>
      <c r="F3334" s="208">
        <v>50.142775023322272</v>
      </c>
      <c r="H3334" s="199"/>
      <c r="I3334" s="125"/>
    </row>
    <row r="3335" spans="1:9">
      <c r="A3335" s="216">
        <v>43604</v>
      </c>
      <c r="B3335" s="194">
        <v>21</v>
      </c>
      <c r="C3335" s="205">
        <v>135</v>
      </c>
      <c r="D3335" s="206">
        <v>52.530614333529684</v>
      </c>
      <c r="E3335" s="207">
        <v>19</v>
      </c>
      <c r="F3335" s="208">
        <v>50.673116078082927</v>
      </c>
      <c r="H3335" s="199"/>
      <c r="I3335" s="125"/>
    </row>
    <row r="3336" spans="1:9">
      <c r="A3336" s="216">
        <v>43604</v>
      </c>
      <c r="B3336" s="194">
        <v>22</v>
      </c>
      <c r="C3336" s="205">
        <v>150</v>
      </c>
      <c r="D3336" s="206">
        <v>52.499604858346629</v>
      </c>
      <c r="E3336" s="207">
        <v>19</v>
      </c>
      <c r="F3336" s="208">
        <v>51.202870385138652</v>
      </c>
      <c r="H3336" s="199"/>
      <c r="I3336" s="125"/>
    </row>
    <row r="3337" spans="1:9">
      <c r="A3337" s="216">
        <v>43604</v>
      </c>
      <c r="B3337" s="194">
        <v>23</v>
      </c>
      <c r="C3337" s="205">
        <v>165</v>
      </c>
      <c r="D3337" s="206">
        <v>52.468367250255596</v>
      </c>
      <c r="E3337" s="207">
        <v>19</v>
      </c>
      <c r="F3337" s="208">
        <v>51.732037657826382</v>
      </c>
      <c r="H3337" s="199"/>
      <c r="I3337" s="125"/>
    </row>
    <row r="3338" spans="1:9">
      <c r="A3338" s="216">
        <v>43605</v>
      </c>
      <c r="B3338" s="194">
        <v>0</v>
      </c>
      <c r="C3338" s="205">
        <v>180</v>
      </c>
      <c r="D3338" s="206">
        <v>52.436881502524102</v>
      </c>
      <c r="E3338" s="207">
        <v>19</v>
      </c>
      <c r="F3338" s="208">
        <v>52.260617591824428</v>
      </c>
      <c r="H3338" s="199"/>
      <c r="I3338" s="125"/>
    </row>
    <row r="3339" spans="1:9">
      <c r="A3339" s="216">
        <v>43605</v>
      </c>
      <c r="B3339" s="194">
        <v>1</v>
      </c>
      <c r="C3339" s="205">
        <v>195</v>
      </c>
      <c r="D3339" s="206">
        <v>52.405157658722601</v>
      </c>
      <c r="E3339" s="207">
        <v>19</v>
      </c>
      <c r="F3339" s="208">
        <v>52.788609900729568</v>
      </c>
      <c r="H3339" s="199"/>
      <c r="I3339" s="125"/>
    </row>
    <row r="3340" spans="1:9">
      <c r="A3340" s="216">
        <v>43605</v>
      </c>
      <c r="B3340" s="194">
        <v>2</v>
      </c>
      <c r="C3340" s="205">
        <v>210</v>
      </c>
      <c r="D3340" s="206">
        <v>52.373205863689236</v>
      </c>
      <c r="E3340" s="207">
        <v>19</v>
      </c>
      <c r="F3340" s="208">
        <v>53.316014298307834</v>
      </c>
      <c r="H3340" s="199"/>
      <c r="I3340" s="125"/>
    </row>
    <row r="3341" spans="1:9">
      <c r="A3341" s="216">
        <v>43605</v>
      </c>
      <c r="B3341" s="194">
        <v>3</v>
      </c>
      <c r="C3341" s="205">
        <v>225</v>
      </c>
      <c r="D3341" s="206">
        <v>52.341006014171398</v>
      </c>
      <c r="E3341" s="207">
        <v>19</v>
      </c>
      <c r="F3341" s="208">
        <v>53.842830474846863</v>
      </c>
      <c r="H3341" s="199"/>
      <c r="I3341" s="125"/>
    </row>
    <row r="3342" spans="1:9">
      <c r="A3342" s="216">
        <v>43605</v>
      </c>
      <c r="B3342" s="194">
        <v>4</v>
      </c>
      <c r="C3342" s="205">
        <v>240</v>
      </c>
      <c r="D3342" s="206">
        <v>52.308568256958097</v>
      </c>
      <c r="E3342" s="207">
        <v>19</v>
      </c>
      <c r="F3342" s="208">
        <v>54.369058156238452</v>
      </c>
      <c r="H3342" s="199"/>
      <c r="I3342" s="125"/>
    </row>
    <row r="3343" spans="1:9">
      <c r="A3343" s="216">
        <v>43605</v>
      </c>
      <c r="B3343" s="194">
        <v>5</v>
      </c>
      <c r="C3343" s="205">
        <v>255</v>
      </c>
      <c r="D3343" s="206">
        <v>52.275902738756486</v>
      </c>
      <c r="E3343" s="207">
        <v>19</v>
      </c>
      <c r="F3343" s="208">
        <v>54.894697050747325</v>
      </c>
      <c r="H3343" s="199"/>
      <c r="I3343" s="125"/>
    </row>
    <row r="3344" spans="1:9">
      <c r="A3344" s="216">
        <v>43605</v>
      </c>
      <c r="B3344" s="194">
        <v>6</v>
      </c>
      <c r="C3344" s="205">
        <v>270</v>
      </c>
      <c r="D3344" s="206">
        <v>52.242989340966233</v>
      </c>
      <c r="E3344" s="207">
        <v>19</v>
      </c>
      <c r="F3344" s="208">
        <v>55.419746855047265</v>
      </c>
      <c r="H3344" s="199"/>
      <c r="I3344" s="125"/>
    </row>
    <row r="3345" spans="1:9">
      <c r="A3345" s="216">
        <v>43605</v>
      </c>
      <c r="B3345" s="194">
        <v>7</v>
      </c>
      <c r="C3345" s="205">
        <v>285</v>
      </c>
      <c r="D3345" s="206">
        <v>52.209838212129398</v>
      </c>
      <c r="E3345" s="207">
        <v>19</v>
      </c>
      <c r="F3345" s="208">
        <v>55.9</v>
      </c>
      <c r="H3345" s="199"/>
      <c r="I3345" s="125"/>
    </row>
    <row r="3346" spans="1:9">
      <c r="A3346" s="216">
        <v>43605</v>
      </c>
      <c r="B3346" s="194">
        <v>8</v>
      </c>
      <c r="C3346" s="205">
        <v>300</v>
      </c>
      <c r="D3346" s="206">
        <v>52.176459503380102</v>
      </c>
      <c r="E3346" s="207">
        <v>19</v>
      </c>
      <c r="F3346" s="208">
        <v>56.468078051286597</v>
      </c>
      <c r="H3346" s="199"/>
      <c r="I3346" s="125"/>
    </row>
    <row r="3347" spans="1:9">
      <c r="A3347" s="216">
        <v>43605</v>
      </c>
      <c r="B3347" s="194">
        <v>9</v>
      </c>
      <c r="C3347" s="205">
        <v>315</v>
      </c>
      <c r="D3347" s="206">
        <v>52.142833097983612</v>
      </c>
      <c r="E3347" s="207">
        <v>19</v>
      </c>
      <c r="F3347" s="208">
        <v>56.991358855034733</v>
      </c>
      <c r="H3347" s="199"/>
      <c r="I3347" s="125"/>
    </row>
    <row r="3348" spans="1:9">
      <c r="A3348" s="216">
        <v>43605</v>
      </c>
      <c r="B3348" s="194">
        <v>10</v>
      </c>
      <c r="C3348" s="205">
        <v>330</v>
      </c>
      <c r="D3348" s="206">
        <v>52.108969148755477</v>
      </c>
      <c r="E3348" s="207">
        <v>19</v>
      </c>
      <c r="F3348" s="208">
        <v>57.514049409836403</v>
      </c>
      <c r="H3348" s="199"/>
      <c r="I3348" s="125"/>
    </row>
    <row r="3349" spans="1:9">
      <c r="A3349" s="216">
        <v>43605</v>
      </c>
      <c r="B3349" s="194">
        <v>11</v>
      </c>
      <c r="C3349" s="205">
        <v>345</v>
      </c>
      <c r="D3349" s="206">
        <v>52.074877809357076</v>
      </c>
      <c r="E3349" s="207">
        <v>19</v>
      </c>
      <c r="F3349" s="208">
        <v>58.036149424943915</v>
      </c>
      <c r="H3349" s="199"/>
      <c r="I3349" s="125"/>
    </row>
    <row r="3350" spans="1:9">
      <c r="A3350" s="216">
        <v>43605</v>
      </c>
      <c r="B3350" s="194">
        <v>12</v>
      </c>
      <c r="C3350" s="205">
        <v>0</v>
      </c>
      <c r="D3350" s="206">
        <v>52.04053896695882</v>
      </c>
      <c r="E3350" s="207">
        <v>19</v>
      </c>
      <c r="F3350" s="208">
        <v>58.557658609724896</v>
      </c>
      <c r="H3350" s="199"/>
      <c r="I3350" s="125"/>
    </row>
    <row r="3351" spans="1:9">
      <c r="A3351" s="216">
        <v>43605</v>
      </c>
      <c r="B3351" s="194">
        <v>13</v>
      </c>
      <c r="C3351" s="205">
        <v>15</v>
      </c>
      <c r="D3351" s="206">
        <v>52.005962816514284</v>
      </c>
      <c r="E3351" s="207">
        <v>19</v>
      </c>
      <c r="F3351" s="208">
        <v>59.07857667366315</v>
      </c>
      <c r="H3351" s="199"/>
      <c r="I3351" s="125"/>
    </row>
    <row r="3352" spans="1:9">
      <c r="A3352" s="216">
        <v>43605</v>
      </c>
      <c r="B3352" s="194">
        <v>14</v>
      </c>
      <c r="C3352" s="205">
        <v>30</v>
      </c>
      <c r="D3352" s="206">
        <v>51.971159435853451</v>
      </c>
      <c r="E3352" s="207">
        <v>19</v>
      </c>
      <c r="F3352" s="208">
        <v>59.598903332235764</v>
      </c>
      <c r="H3352" s="199"/>
      <c r="I3352" s="125"/>
    </row>
    <row r="3353" spans="1:9">
      <c r="A3353" s="216">
        <v>43605</v>
      </c>
      <c r="B3353" s="194">
        <v>15</v>
      </c>
      <c r="C3353" s="205">
        <v>45</v>
      </c>
      <c r="D3353" s="206">
        <v>51.936108754861152</v>
      </c>
      <c r="E3353" s="207">
        <v>20</v>
      </c>
      <c r="F3353" s="208">
        <v>0.11863828365662243</v>
      </c>
      <c r="H3353" s="199"/>
      <c r="I3353" s="125"/>
    </row>
    <row r="3354" spans="1:9">
      <c r="A3354" s="216">
        <v>43605</v>
      </c>
      <c r="B3354" s="194">
        <v>16</v>
      </c>
      <c r="C3354" s="205">
        <v>60</v>
      </c>
      <c r="D3354" s="206">
        <v>51.900820952150752</v>
      </c>
      <c r="E3354" s="207">
        <v>20</v>
      </c>
      <c r="F3354" s="208">
        <v>0.63778124366244526</v>
      </c>
      <c r="H3354" s="199"/>
      <c r="I3354" s="125"/>
    </row>
    <row r="3355" spans="1:9">
      <c r="A3355" s="216">
        <v>43605</v>
      </c>
      <c r="B3355" s="194">
        <v>17</v>
      </c>
      <c r="C3355" s="205">
        <v>75</v>
      </c>
      <c r="D3355" s="206">
        <v>51.865306129075179</v>
      </c>
      <c r="E3355" s="207">
        <v>20</v>
      </c>
      <c r="F3355" s="208">
        <v>1.1563319281798812</v>
      </c>
      <c r="H3355" s="199"/>
      <c r="I3355" s="125"/>
    </row>
    <row r="3356" spans="1:9">
      <c r="A3356" s="216">
        <v>43605</v>
      </c>
      <c r="B3356" s="194">
        <v>18</v>
      </c>
      <c r="C3356" s="205">
        <v>90</v>
      </c>
      <c r="D3356" s="206">
        <v>51.829544237439222</v>
      </c>
      <c r="E3356" s="207">
        <v>20</v>
      </c>
      <c r="F3356" s="208">
        <v>1.6742900300408792</v>
      </c>
      <c r="H3356" s="199"/>
      <c r="I3356" s="125"/>
    </row>
    <row r="3357" spans="1:9">
      <c r="A3357" s="216">
        <v>43605</v>
      </c>
      <c r="B3357" s="194">
        <v>19</v>
      </c>
      <c r="C3357" s="205">
        <v>105</v>
      </c>
      <c r="D3357" s="206">
        <v>51.793545439686568</v>
      </c>
      <c r="E3357" s="207">
        <v>20</v>
      </c>
      <c r="F3357" s="208">
        <v>2.1916552770053954</v>
      </c>
      <c r="H3357" s="199"/>
      <c r="I3357" s="125"/>
    </row>
    <row r="3358" spans="1:9">
      <c r="A3358" s="216">
        <v>43605</v>
      </c>
      <c r="B3358" s="194">
        <v>20</v>
      </c>
      <c r="C3358" s="205">
        <v>120</v>
      </c>
      <c r="D3358" s="206">
        <v>51.757319820655994</v>
      </c>
      <c r="E3358" s="207">
        <v>20</v>
      </c>
      <c r="F3358" s="208">
        <v>2.7084273796366887</v>
      </c>
      <c r="H3358" s="199"/>
      <c r="I3358" s="125"/>
    </row>
    <row r="3359" spans="1:9">
      <c r="A3359" s="216">
        <v>43605</v>
      </c>
      <c r="B3359" s="194">
        <v>21</v>
      </c>
      <c r="C3359" s="205">
        <v>135</v>
      </c>
      <c r="D3359" s="206">
        <v>51.720847414781019</v>
      </c>
      <c r="E3359" s="207">
        <v>20</v>
      </c>
      <c r="F3359" s="208">
        <v>3.2246060370170682</v>
      </c>
      <c r="H3359" s="199"/>
      <c r="I3359" s="125"/>
    </row>
    <row r="3360" spans="1:9">
      <c r="A3360" s="216">
        <v>43605</v>
      </c>
      <c r="B3360" s="194">
        <v>22</v>
      </c>
      <c r="C3360" s="205">
        <v>150</v>
      </c>
      <c r="D3360" s="206">
        <v>51.684138269199593</v>
      </c>
      <c r="E3360" s="207">
        <v>20</v>
      </c>
      <c r="F3360" s="208">
        <v>3.740190965749548</v>
      </c>
      <c r="H3360" s="199"/>
      <c r="I3360" s="125"/>
    </row>
    <row r="3361" spans="1:9">
      <c r="A3361" s="216">
        <v>43605</v>
      </c>
      <c r="B3361" s="194">
        <v>23</v>
      </c>
      <c r="C3361" s="205">
        <v>165</v>
      </c>
      <c r="D3361" s="206">
        <v>51.647202550625479</v>
      </c>
      <c r="E3361" s="207">
        <v>20</v>
      </c>
      <c r="F3361" s="208">
        <v>4.2551818825496923</v>
      </c>
      <c r="H3361" s="199"/>
      <c r="I3361" s="125"/>
    </row>
    <row r="3362" spans="1:9">
      <c r="A3362" s="216">
        <v>43606</v>
      </c>
      <c r="B3362" s="194">
        <v>0</v>
      </c>
      <c r="C3362" s="205">
        <v>180</v>
      </c>
      <c r="D3362" s="206">
        <v>51.610020276439172</v>
      </c>
      <c r="E3362" s="207">
        <v>20</v>
      </c>
      <c r="F3362" s="208">
        <v>4.7695784870071378</v>
      </c>
      <c r="H3362" s="199"/>
      <c r="I3362" s="125"/>
    </row>
    <row r="3363" spans="1:9">
      <c r="A3363" s="216">
        <v>43606</v>
      </c>
      <c r="B3363" s="194">
        <v>1</v>
      </c>
      <c r="C3363" s="205">
        <v>195</v>
      </c>
      <c r="D3363" s="206">
        <v>51.572601498260155</v>
      </c>
      <c r="E3363" s="207">
        <v>20</v>
      </c>
      <c r="F3363" s="208">
        <v>5.2833804903902859</v>
      </c>
      <c r="H3363" s="199"/>
      <c r="I3363" s="125"/>
    </row>
    <row r="3364" spans="1:9">
      <c r="A3364" s="216">
        <v>43606</v>
      </c>
      <c r="B3364" s="194">
        <v>2</v>
      </c>
      <c r="C3364" s="205">
        <v>210</v>
      </c>
      <c r="D3364" s="206">
        <v>51.53495638521008</v>
      </c>
      <c r="E3364" s="207">
        <v>20</v>
      </c>
      <c r="F3364" s="208">
        <v>5.7965876212787038</v>
      </c>
      <c r="H3364" s="199"/>
      <c r="I3364" s="125"/>
    </row>
    <row r="3365" spans="1:9">
      <c r="A3365" s="216">
        <v>43606</v>
      </c>
      <c r="B3365" s="194">
        <v>3</v>
      </c>
      <c r="C3365" s="205">
        <v>225</v>
      </c>
      <c r="D3365" s="206">
        <v>51.497064959253294</v>
      </c>
      <c r="E3365" s="207">
        <v>20</v>
      </c>
      <c r="F3365" s="208">
        <v>6.3091995739839035</v>
      </c>
      <c r="H3365" s="199"/>
      <c r="I3365" s="125"/>
    </row>
    <row r="3366" spans="1:9">
      <c r="A3366" s="216">
        <v>43606</v>
      </c>
      <c r="B3366" s="194">
        <v>4</v>
      </c>
      <c r="C3366" s="205">
        <v>240</v>
      </c>
      <c r="D3366" s="206">
        <v>51.458937292854898</v>
      </c>
      <c r="E3366" s="207">
        <v>20</v>
      </c>
      <c r="F3366" s="208">
        <v>6.8212160659172127</v>
      </c>
      <c r="H3366" s="199"/>
      <c r="I3366" s="125"/>
    </row>
    <row r="3367" spans="1:9">
      <c r="A3367" s="216">
        <v>43606</v>
      </c>
      <c r="B3367" s="194">
        <v>5</v>
      </c>
      <c r="C3367" s="205">
        <v>255</v>
      </c>
      <c r="D3367" s="206">
        <v>51.420583540334519</v>
      </c>
      <c r="E3367" s="207">
        <v>20</v>
      </c>
      <c r="F3367" s="208">
        <v>7.3326368146061327</v>
      </c>
      <c r="H3367" s="199"/>
      <c r="I3367" s="125"/>
    </row>
    <row r="3368" spans="1:9">
      <c r="A3368" s="216">
        <v>43606</v>
      </c>
      <c r="B3368" s="194">
        <v>6</v>
      </c>
      <c r="C3368" s="205">
        <v>270</v>
      </c>
      <c r="D3368" s="206">
        <v>51.381983686501371</v>
      </c>
      <c r="E3368" s="207">
        <v>20</v>
      </c>
      <c r="F3368" s="208">
        <v>7.8434615205257785</v>
      </c>
      <c r="H3368" s="199"/>
      <c r="I3368" s="125"/>
    </row>
    <row r="3369" spans="1:9">
      <c r="A3369" s="216">
        <v>43606</v>
      </c>
      <c r="B3369" s="194">
        <v>7</v>
      </c>
      <c r="C3369" s="205">
        <v>285</v>
      </c>
      <c r="D3369" s="206">
        <v>51.343147847060209</v>
      </c>
      <c r="E3369" s="207">
        <v>20</v>
      </c>
      <c r="F3369" s="208">
        <v>8.3000000000000007</v>
      </c>
      <c r="H3369" s="199"/>
      <c r="I3369" s="125"/>
    </row>
    <row r="3370" spans="1:9">
      <c r="A3370" s="216">
        <v>43606</v>
      </c>
      <c r="B3370" s="194">
        <v>8</v>
      </c>
      <c r="C3370" s="205">
        <v>300</v>
      </c>
      <c r="D3370" s="206">
        <v>51.304086218594875</v>
      </c>
      <c r="E3370" s="207">
        <v>20</v>
      </c>
      <c r="F3370" s="208">
        <v>8.863321669669304</v>
      </c>
      <c r="H3370" s="199"/>
      <c r="I3370" s="125"/>
    </row>
    <row r="3371" spans="1:9">
      <c r="A3371" s="216">
        <v>43606</v>
      </c>
      <c r="B3371" s="194">
        <v>9</v>
      </c>
      <c r="C3371" s="205">
        <v>315</v>
      </c>
      <c r="D3371" s="206">
        <v>51.264778711075678</v>
      </c>
      <c r="E3371" s="207">
        <v>20</v>
      </c>
      <c r="F3371" s="208">
        <v>9.3723565374831708</v>
      </c>
      <c r="H3371" s="199"/>
      <c r="I3371" s="125"/>
    </row>
    <row r="3372" spans="1:9">
      <c r="A3372" s="216">
        <v>43606</v>
      </c>
      <c r="B3372" s="194">
        <v>10</v>
      </c>
      <c r="C3372" s="205">
        <v>330</v>
      </c>
      <c r="D3372" s="206">
        <v>51.225235502109854</v>
      </c>
      <c r="E3372" s="207">
        <v>20</v>
      </c>
      <c r="F3372" s="208">
        <v>9.8807942173755237</v>
      </c>
      <c r="H3372" s="199"/>
      <c r="I3372" s="125"/>
    </row>
    <row r="3373" spans="1:9">
      <c r="A3373" s="216">
        <v>43606</v>
      </c>
      <c r="B3373" s="194">
        <v>11</v>
      </c>
      <c r="C3373" s="205">
        <v>345</v>
      </c>
      <c r="D3373" s="206">
        <v>51.185466771552228</v>
      </c>
      <c r="E3373" s="207">
        <v>20</v>
      </c>
      <c r="F3373" s="208">
        <v>10.388634427663206</v>
      </c>
      <c r="H3373" s="199"/>
      <c r="I3373" s="125"/>
    </row>
    <row r="3374" spans="1:9">
      <c r="A3374" s="216">
        <v>43606</v>
      </c>
      <c r="B3374" s="194">
        <v>12</v>
      </c>
      <c r="C3374" s="205">
        <v>0</v>
      </c>
      <c r="D3374" s="206">
        <v>51.145452433288483</v>
      </c>
      <c r="E3374" s="207">
        <v>20</v>
      </c>
      <c r="F3374" s="208">
        <v>10.895876869764365</v>
      </c>
      <c r="H3374" s="199"/>
      <c r="I3374" s="125"/>
    </row>
    <row r="3375" spans="1:9">
      <c r="A3375" s="216">
        <v>43606</v>
      </c>
      <c r="B3375" s="194">
        <v>13</v>
      </c>
      <c r="C3375" s="205">
        <v>15</v>
      </c>
      <c r="D3375" s="206">
        <v>51.105202667463345</v>
      </c>
      <c r="E3375" s="207">
        <v>20</v>
      </c>
      <c r="F3375" s="208">
        <v>11.402521262218599</v>
      </c>
      <c r="H3375" s="199"/>
      <c r="I3375" s="125"/>
    </row>
    <row r="3376" spans="1:9">
      <c r="A3376" s="216">
        <v>43606</v>
      </c>
      <c r="B3376" s="194">
        <v>14</v>
      </c>
      <c r="C3376" s="205">
        <v>30</v>
      </c>
      <c r="D3376" s="206">
        <v>51.064727658385891</v>
      </c>
      <c r="E3376" s="207">
        <v>20</v>
      </c>
      <c r="F3376" s="208">
        <v>11.908567323737103</v>
      </c>
      <c r="H3376" s="199"/>
      <c r="I3376" s="125"/>
    </row>
    <row r="3377" spans="1:9">
      <c r="A3377" s="216">
        <v>43606</v>
      </c>
      <c r="B3377" s="194">
        <v>15</v>
      </c>
      <c r="C3377" s="205">
        <v>45</v>
      </c>
      <c r="D3377" s="206">
        <v>51.024007321445879</v>
      </c>
      <c r="E3377" s="207">
        <v>20</v>
      </c>
      <c r="F3377" s="208">
        <v>12.414014756164349</v>
      </c>
      <c r="H3377" s="199"/>
      <c r="I3377" s="125"/>
    </row>
    <row r="3378" spans="1:9">
      <c r="A3378" s="216">
        <v>43606</v>
      </c>
      <c r="B3378" s="194">
        <v>16</v>
      </c>
      <c r="C3378" s="205">
        <v>60</v>
      </c>
      <c r="D3378" s="206">
        <v>50.983051880668881</v>
      </c>
      <c r="E3378" s="207">
        <v>20</v>
      </c>
      <c r="F3378" s="208">
        <v>12.918863272835992</v>
      </c>
      <c r="H3378" s="199"/>
      <c r="I3378" s="125"/>
    </row>
    <row r="3379" spans="1:9">
      <c r="A3379" s="216">
        <v>43606</v>
      </c>
      <c r="B3379" s="194">
        <v>17</v>
      </c>
      <c r="C3379" s="205">
        <v>75</v>
      </c>
      <c r="D3379" s="206">
        <v>50.94187144430407</v>
      </c>
      <c r="E3379" s="207">
        <v>20</v>
      </c>
      <c r="F3379" s="208">
        <v>13.423112604080387</v>
      </c>
      <c r="H3379" s="199"/>
      <c r="I3379" s="125"/>
    </row>
    <row r="3380" spans="1:9">
      <c r="A3380" s="216">
        <v>43606</v>
      </c>
      <c r="B3380" s="194">
        <v>18</v>
      </c>
      <c r="C3380" s="205">
        <v>90</v>
      </c>
      <c r="D3380" s="206">
        <v>50.900445970547707</v>
      </c>
      <c r="E3380" s="207">
        <v>20</v>
      </c>
      <c r="F3380" s="208">
        <v>13.926762446579843</v>
      </c>
      <c r="H3380" s="199"/>
      <c r="I3380" s="125"/>
    </row>
    <row r="3381" spans="1:9">
      <c r="A3381" s="216">
        <v>43606</v>
      </c>
      <c r="B3381" s="194">
        <v>19</v>
      </c>
      <c r="C3381" s="205">
        <v>105</v>
      </c>
      <c r="D3381" s="206">
        <v>50.858785667327311</v>
      </c>
      <c r="E3381" s="207">
        <v>20</v>
      </c>
      <c r="F3381" s="208">
        <v>14.429812519665006</v>
      </c>
      <c r="H3381" s="199"/>
      <c r="I3381" s="125"/>
    </row>
    <row r="3382" spans="1:9">
      <c r="A3382" s="216">
        <v>43606</v>
      </c>
      <c r="B3382" s="194">
        <v>20</v>
      </c>
      <c r="C3382" s="205">
        <v>120</v>
      </c>
      <c r="D3382" s="206">
        <v>50.816900665691946</v>
      </c>
      <c r="E3382" s="207">
        <v>20</v>
      </c>
      <c r="F3382" s="208">
        <v>14.93226254276351</v>
      </c>
      <c r="H3382" s="199"/>
      <c r="I3382" s="125"/>
    </row>
    <row r="3383" spans="1:9">
      <c r="A3383" s="216">
        <v>43606</v>
      </c>
      <c r="B3383" s="194">
        <v>21</v>
      </c>
      <c r="C3383" s="205">
        <v>135</v>
      </c>
      <c r="D3383" s="206">
        <v>50.774770946409262</v>
      </c>
      <c r="E3383" s="207">
        <v>20</v>
      </c>
      <c r="F3383" s="208">
        <v>15.434112218638347</v>
      </c>
      <c r="H3383" s="199"/>
      <c r="I3383" s="125"/>
    </row>
    <row r="3384" spans="1:9">
      <c r="A3384" s="216">
        <v>43606</v>
      </c>
      <c r="B3384" s="194">
        <v>22</v>
      </c>
      <c r="C3384" s="205">
        <v>150</v>
      </c>
      <c r="D3384" s="206">
        <v>50.732406701066566</v>
      </c>
      <c r="E3384" s="207">
        <v>20</v>
      </c>
      <c r="F3384" s="208">
        <v>15.935361267018777</v>
      </c>
      <c r="H3384" s="199"/>
      <c r="I3384" s="125"/>
    </row>
    <row r="3385" spans="1:9">
      <c r="A3385" s="216">
        <v>43606</v>
      </c>
      <c r="B3385" s="194">
        <v>23</v>
      </c>
      <c r="C3385" s="205">
        <v>165</v>
      </c>
      <c r="D3385" s="206">
        <v>50.689818063779057</v>
      </c>
      <c r="E3385" s="207">
        <v>20</v>
      </c>
      <c r="F3385" s="208">
        <v>16.436009402128491</v>
      </c>
      <c r="H3385" s="199"/>
      <c r="I3385" s="125"/>
    </row>
    <row r="3386" spans="1:9">
      <c r="A3386" s="216">
        <v>43607</v>
      </c>
      <c r="B3386" s="194">
        <v>0</v>
      </c>
      <c r="C3386" s="205">
        <v>180</v>
      </c>
      <c r="D3386" s="206">
        <v>50.646985018793202</v>
      </c>
      <c r="E3386" s="207">
        <v>20</v>
      </c>
      <c r="F3386" s="208">
        <v>16.9360563383146</v>
      </c>
      <c r="H3386" s="199"/>
      <c r="I3386" s="125"/>
    </row>
    <row r="3387" spans="1:9">
      <c r="A3387" s="216">
        <v>43607</v>
      </c>
      <c r="B3387" s="194">
        <v>1</v>
      </c>
      <c r="C3387" s="205">
        <v>195</v>
      </c>
      <c r="D3387" s="206">
        <v>50.603917761332013</v>
      </c>
      <c r="E3387" s="207">
        <v>20</v>
      </c>
      <c r="F3387" s="208">
        <v>17.435501790116064</v>
      </c>
      <c r="H3387" s="199"/>
      <c r="I3387" s="125"/>
    </row>
    <row r="3388" spans="1:9">
      <c r="A3388" s="216">
        <v>43607</v>
      </c>
      <c r="B3388" s="194">
        <v>2</v>
      </c>
      <c r="C3388" s="205">
        <v>210</v>
      </c>
      <c r="D3388" s="206">
        <v>50.560626427754869</v>
      </c>
      <c r="E3388" s="207">
        <v>20</v>
      </c>
      <c r="F3388" s="208">
        <v>17.934345477721294</v>
      </c>
      <c r="H3388" s="199"/>
      <c r="I3388" s="125"/>
    </row>
    <row r="3389" spans="1:9">
      <c r="A3389" s="216">
        <v>43607</v>
      </c>
      <c r="B3389" s="194">
        <v>3</v>
      </c>
      <c r="C3389" s="205">
        <v>225</v>
      </c>
      <c r="D3389" s="206">
        <v>50.517091026479193</v>
      </c>
      <c r="E3389" s="207">
        <v>20</v>
      </c>
      <c r="F3389" s="208">
        <v>18.432587104747213</v>
      </c>
      <c r="H3389" s="199"/>
      <c r="I3389" s="125"/>
    </row>
    <row r="3390" spans="1:9">
      <c r="A3390" s="216">
        <v>43607</v>
      </c>
      <c r="B3390" s="194">
        <v>4</v>
      </c>
      <c r="C3390" s="205">
        <v>240</v>
      </c>
      <c r="D3390" s="206">
        <v>50.473321695631057</v>
      </c>
      <c r="E3390" s="207">
        <v>20</v>
      </c>
      <c r="F3390" s="208">
        <v>18.930226391677252</v>
      </c>
      <c r="H3390" s="199"/>
      <c r="I3390" s="125"/>
    </row>
    <row r="3391" spans="1:9">
      <c r="A3391" s="216">
        <v>43607</v>
      </c>
      <c r="B3391" s="194">
        <v>5</v>
      </c>
      <c r="C3391" s="205">
        <v>255</v>
      </c>
      <c r="D3391" s="206">
        <v>50.42932863452279</v>
      </c>
      <c r="E3391" s="207">
        <v>20</v>
      </c>
      <c r="F3391" s="208">
        <v>19.427263059068594</v>
      </c>
      <c r="H3391" s="199"/>
      <c r="I3391" s="125"/>
    </row>
    <row r="3392" spans="1:9">
      <c r="A3392" s="216">
        <v>43607</v>
      </c>
      <c r="B3392" s="194">
        <v>6</v>
      </c>
      <c r="C3392" s="205">
        <v>270</v>
      </c>
      <c r="D3392" s="206">
        <v>50.38509185447765</v>
      </c>
      <c r="E3392" s="207">
        <v>20</v>
      </c>
      <c r="F3392" s="208">
        <v>19.923696805470854</v>
      </c>
      <c r="H3392" s="199"/>
      <c r="I3392" s="125"/>
    </row>
    <row r="3393" spans="1:9">
      <c r="A3393" s="216">
        <v>43607</v>
      </c>
      <c r="B3393" s="194">
        <v>7</v>
      </c>
      <c r="C3393" s="205">
        <v>285</v>
      </c>
      <c r="D3393" s="206">
        <v>50.340621457557972</v>
      </c>
      <c r="E3393" s="207">
        <v>20</v>
      </c>
      <c r="F3393" s="208">
        <v>20.399999999999999</v>
      </c>
      <c r="H3393" s="199"/>
      <c r="I3393" s="125"/>
    </row>
    <row r="3394" spans="1:9">
      <c r="A3394" s="216">
        <v>43607</v>
      </c>
      <c r="B3394" s="194">
        <v>8</v>
      </c>
      <c r="C3394" s="205">
        <v>300</v>
      </c>
      <c r="D3394" s="206">
        <v>50.295927666043099</v>
      </c>
      <c r="E3394" s="207">
        <v>20</v>
      </c>
      <c r="F3394" s="208">
        <v>20.914754446435353</v>
      </c>
      <c r="H3394" s="199"/>
      <c r="I3394" s="125"/>
    </row>
    <row r="3395" spans="1:9">
      <c r="A3395" s="216">
        <v>43607</v>
      </c>
      <c r="B3395" s="194">
        <v>9</v>
      </c>
      <c r="C3395" s="205">
        <v>315</v>
      </c>
      <c r="D3395" s="206">
        <v>50.250990474302171</v>
      </c>
      <c r="E3395" s="207">
        <v>20</v>
      </c>
      <c r="F3395" s="208">
        <v>21.409377760910573</v>
      </c>
      <c r="H3395" s="199"/>
      <c r="I3395" s="125"/>
    </row>
    <row r="3396" spans="1:9">
      <c r="A3396" s="216">
        <v>43607</v>
      </c>
      <c r="B3396" s="194">
        <v>10</v>
      </c>
      <c r="C3396" s="205">
        <v>330</v>
      </c>
      <c r="D3396" s="206">
        <v>50.20582002806691</v>
      </c>
      <c r="E3396" s="207">
        <v>20</v>
      </c>
      <c r="F3396" s="208">
        <v>21.903397027438132</v>
      </c>
      <c r="H3396" s="199"/>
      <c r="I3396" s="125"/>
    </row>
    <row r="3397" spans="1:9">
      <c r="A3397" s="216">
        <v>43607</v>
      </c>
      <c r="B3397" s="194">
        <v>11</v>
      </c>
      <c r="C3397" s="205">
        <v>345</v>
      </c>
      <c r="D3397" s="206">
        <v>50.160426551396995</v>
      </c>
      <c r="E3397" s="207">
        <v>20</v>
      </c>
      <c r="F3397" s="208">
        <v>22.396811967349208</v>
      </c>
      <c r="H3397" s="199"/>
      <c r="I3397" s="125"/>
    </row>
    <row r="3398" spans="1:9">
      <c r="A3398" s="216">
        <v>43607</v>
      </c>
      <c r="B3398" s="194">
        <v>12</v>
      </c>
      <c r="C3398" s="205">
        <v>0</v>
      </c>
      <c r="D3398" s="206">
        <v>50.114789983808805</v>
      </c>
      <c r="E3398" s="207">
        <v>20</v>
      </c>
      <c r="F3398" s="208">
        <v>22.889622285543325</v>
      </c>
      <c r="H3398" s="199"/>
      <c r="I3398" s="125"/>
    </row>
    <row r="3399" spans="1:9">
      <c r="A3399" s="216">
        <v>43607</v>
      </c>
      <c r="B3399" s="194">
        <v>13</v>
      </c>
      <c r="C3399" s="205">
        <v>15</v>
      </c>
      <c r="D3399" s="206">
        <v>50.068920532360153</v>
      </c>
      <c r="E3399" s="207">
        <v>20</v>
      </c>
      <c r="F3399" s="208">
        <v>23.381827703647744</v>
      </c>
      <c r="H3399" s="199"/>
      <c r="I3399" s="125"/>
    </row>
    <row r="3400" spans="1:9">
      <c r="A3400" s="216">
        <v>43607</v>
      </c>
      <c r="B3400" s="194">
        <v>14</v>
      </c>
      <c r="C3400" s="205">
        <v>30</v>
      </c>
      <c r="D3400" s="206">
        <v>50.022828405861901</v>
      </c>
      <c r="E3400" s="207">
        <v>20</v>
      </c>
      <c r="F3400" s="208">
        <v>23.873427937864733</v>
      </c>
      <c r="H3400" s="199"/>
      <c r="I3400" s="125"/>
    </row>
    <row r="3401" spans="1:9">
      <c r="A3401" s="216">
        <v>43607</v>
      </c>
      <c r="B3401" s="194">
        <v>15</v>
      </c>
      <c r="C3401" s="205">
        <v>45</v>
      </c>
      <c r="D3401" s="206">
        <v>49.976493545593712</v>
      </c>
      <c r="E3401" s="207">
        <v>20</v>
      </c>
      <c r="F3401" s="208">
        <v>24.364422704534476</v>
      </c>
      <c r="H3401" s="199"/>
      <c r="I3401" s="125"/>
    </row>
    <row r="3402" spans="1:9">
      <c r="A3402" s="216">
        <v>43607</v>
      </c>
      <c r="B3402" s="194">
        <v>16</v>
      </c>
      <c r="C3402" s="205">
        <v>60</v>
      </c>
      <c r="D3402" s="206">
        <v>49.92992616268225</v>
      </c>
      <c r="E3402" s="207">
        <v>20</v>
      </c>
      <c r="F3402" s="208">
        <v>24.854811720123138</v>
      </c>
      <c r="H3402" s="199"/>
      <c r="I3402" s="125"/>
    </row>
    <row r="3403" spans="1:9">
      <c r="A3403" s="216">
        <v>43607</v>
      </c>
      <c r="B3403" s="194">
        <v>17</v>
      </c>
      <c r="C3403" s="205">
        <v>75</v>
      </c>
      <c r="D3403" s="206">
        <v>49.88313646831557</v>
      </c>
      <c r="E3403" s="207">
        <v>20</v>
      </c>
      <c r="F3403" s="208">
        <v>25.344594706722248</v>
      </c>
      <c r="H3403" s="199"/>
      <c r="I3403" s="125"/>
    </row>
    <row r="3404" spans="1:9">
      <c r="A3404" s="216">
        <v>43607</v>
      </c>
      <c r="B3404" s="194">
        <v>18</v>
      </c>
      <c r="C3404" s="205">
        <v>90</v>
      </c>
      <c r="D3404" s="206">
        <v>49.836104407463608</v>
      </c>
      <c r="E3404" s="207">
        <v>20</v>
      </c>
      <c r="F3404" s="208">
        <v>25.833771370117873</v>
      </c>
      <c r="H3404" s="199"/>
      <c r="I3404" s="125"/>
    </row>
    <row r="3405" spans="1:9">
      <c r="A3405" s="216">
        <v>43607</v>
      </c>
      <c r="B3405" s="194">
        <v>19</v>
      </c>
      <c r="C3405" s="205">
        <v>105</v>
      </c>
      <c r="D3405" s="206">
        <v>49.788840233322844</v>
      </c>
      <c r="E3405" s="207">
        <v>20</v>
      </c>
      <c r="F3405" s="208">
        <v>26.322341432662029</v>
      </c>
      <c r="H3405" s="199"/>
      <c r="I3405" s="125"/>
    </row>
    <row r="3406" spans="1:9">
      <c r="A3406" s="216">
        <v>43607</v>
      </c>
      <c r="B3406" s="194">
        <v>20</v>
      </c>
      <c r="C3406" s="205">
        <v>120</v>
      </c>
      <c r="D3406" s="206">
        <v>49.741354081836562</v>
      </c>
      <c r="E3406" s="207">
        <v>20</v>
      </c>
      <c r="F3406" s="208">
        <v>26.81030461680777</v>
      </c>
      <c r="H3406" s="199"/>
      <c r="I3406" s="125"/>
    </row>
    <row r="3407" spans="1:9">
      <c r="A3407" s="216">
        <v>43607</v>
      </c>
      <c r="B3407" s="194">
        <v>21</v>
      </c>
      <c r="C3407" s="205">
        <v>135</v>
      </c>
      <c r="D3407" s="206">
        <v>49.693625940873289</v>
      </c>
      <c r="E3407" s="207">
        <v>20</v>
      </c>
      <c r="F3407" s="208">
        <v>27.297660623307962</v>
      </c>
      <c r="H3407" s="199"/>
      <c r="I3407" s="125"/>
    </row>
    <row r="3408" spans="1:9">
      <c r="A3408" s="216">
        <v>43607</v>
      </c>
      <c r="B3408" s="194">
        <v>22</v>
      </c>
      <c r="C3408" s="205">
        <v>150</v>
      </c>
      <c r="D3408" s="206">
        <v>49.645666046508268</v>
      </c>
      <c r="E3408" s="207">
        <v>20</v>
      </c>
      <c r="F3408" s="208">
        <v>27.784409185822057</v>
      </c>
      <c r="H3408" s="199"/>
      <c r="I3408" s="125"/>
    </row>
    <row r="3409" spans="1:9">
      <c r="A3409" s="216">
        <v>43607</v>
      </c>
      <c r="B3409" s="194">
        <v>23</v>
      </c>
      <c r="C3409" s="205">
        <v>165</v>
      </c>
      <c r="D3409" s="206">
        <v>49.597484557423286</v>
      </c>
      <c r="E3409" s="207">
        <v>20</v>
      </c>
      <c r="F3409" s="208">
        <v>28.270550021691676</v>
      </c>
      <c r="H3409" s="199"/>
      <c r="I3409" s="125"/>
    </row>
    <row r="3410" spans="1:9">
      <c r="A3410" s="216">
        <v>43608</v>
      </c>
      <c r="B3410" s="194">
        <v>0</v>
      </c>
      <c r="C3410" s="205">
        <v>180</v>
      </c>
      <c r="D3410" s="206">
        <v>49.549061483689911</v>
      </c>
      <c r="E3410" s="207">
        <v>20</v>
      </c>
      <c r="F3410" s="208">
        <v>28.756082837593482</v>
      </c>
      <c r="H3410" s="199"/>
      <c r="I3410" s="125"/>
    </row>
    <row r="3411" spans="1:9">
      <c r="A3411" s="216">
        <v>43608</v>
      </c>
      <c r="B3411" s="194">
        <v>1</v>
      </c>
      <c r="C3411" s="205">
        <v>195</v>
      </c>
      <c r="D3411" s="206">
        <v>49.500407045711654</v>
      </c>
      <c r="E3411" s="207">
        <v>20</v>
      </c>
      <c r="F3411" s="208">
        <v>29.241007356623427</v>
      </c>
      <c r="H3411" s="199"/>
      <c r="I3411" s="125"/>
    </row>
    <row r="3412" spans="1:9">
      <c r="A3412" s="216">
        <v>43608</v>
      </c>
      <c r="B3412" s="194">
        <v>2</v>
      </c>
      <c r="C3412" s="205">
        <v>210</v>
      </c>
      <c r="D3412" s="206">
        <v>49.451531404281468</v>
      </c>
      <c r="E3412" s="207">
        <v>20</v>
      </c>
      <c r="F3412" s="208">
        <v>29.725323302000035</v>
      </c>
      <c r="H3412" s="199"/>
      <c r="I3412" s="125"/>
    </row>
    <row r="3413" spans="1:9">
      <c r="A3413" s="216">
        <v>43608</v>
      </c>
      <c r="B3413" s="194">
        <v>3</v>
      </c>
      <c r="C3413" s="205">
        <v>225</v>
      </c>
      <c r="D3413" s="206">
        <v>49.402414574037721</v>
      </c>
      <c r="E3413" s="207">
        <v>20</v>
      </c>
      <c r="F3413" s="208">
        <v>30.209030380795383</v>
      </c>
      <c r="H3413" s="199"/>
      <c r="I3413" s="125"/>
    </row>
    <row r="3414" spans="1:9">
      <c r="A3414" s="216">
        <v>43608</v>
      </c>
      <c r="B3414" s="194">
        <v>4</v>
      </c>
      <c r="C3414" s="205">
        <v>240</v>
      </c>
      <c r="D3414" s="206">
        <v>49.353066777021013</v>
      </c>
      <c r="E3414" s="207">
        <v>20</v>
      </c>
      <c r="F3414" s="208">
        <v>30.692128311109954</v>
      </c>
      <c r="H3414" s="199"/>
      <c r="I3414" s="125"/>
    </row>
    <row r="3415" spans="1:9">
      <c r="A3415" s="216">
        <v>43608</v>
      </c>
      <c r="B3415" s="194">
        <v>5</v>
      </c>
      <c r="C3415" s="205">
        <v>255</v>
      </c>
      <c r="D3415" s="206">
        <v>49.303498178164773</v>
      </c>
      <c r="E3415" s="207">
        <v>20</v>
      </c>
      <c r="F3415" s="208">
        <v>31.174616827302799</v>
      </c>
      <c r="H3415" s="199"/>
      <c r="I3415" s="125"/>
    </row>
    <row r="3416" spans="1:9">
      <c r="A3416" s="216">
        <v>43608</v>
      </c>
      <c r="B3416" s="194">
        <v>6</v>
      </c>
      <c r="C3416" s="205">
        <v>270</v>
      </c>
      <c r="D3416" s="206">
        <v>49.253688813791996</v>
      </c>
      <c r="E3416" s="207">
        <v>20</v>
      </c>
      <c r="F3416" s="208">
        <v>31.65649563151085</v>
      </c>
      <c r="H3416" s="199"/>
      <c r="I3416" s="125"/>
    </row>
    <row r="3417" spans="1:9">
      <c r="A3417" s="216">
        <v>43608</v>
      </c>
      <c r="B3417" s="194">
        <v>7</v>
      </c>
      <c r="C3417" s="205">
        <v>285</v>
      </c>
      <c r="D3417" s="206">
        <v>49.203648850179889</v>
      </c>
      <c r="E3417" s="207">
        <v>20</v>
      </c>
      <c r="F3417" s="208">
        <v>32.1</v>
      </c>
      <c r="H3417" s="199"/>
      <c r="I3417" s="125"/>
    </row>
    <row r="3418" spans="1:9">
      <c r="A3418" s="216">
        <v>43608</v>
      </c>
      <c r="B3418" s="194">
        <v>8</v>
      </c>
      <c r="C3418" s="205">
        <v>300</v>
      </c>
      <c r="D3418" s="206">
        <v>49.153388514594099</v>
      </c>
      <c r="E3418" s="207">
        <v>20</v>
      </c>
      <c r="F3418" s="208">
        <v>32.618422999574932</v>
      </c>
      <c r="H3418" s="199"/>
      <c r="I3418" s="125"/>
    </row>
    <row r="3419" spans="1:9">
      <c r="A3419" s="216">
        <v>43608</v>
      </c>
      <c r="B3419" s="194">
        <v>9</v>
      </c>
      <c r="C3419" s="205">
        <v>315</v>
      </c>
      <c r="D3419" s="206">
        <v>49.102887846314616</v>
      </c>
      <c r="E3419" s="207">
        <v>20</v>
      </c>
      <c r="F3419" s="208">
        <v>33.098470995358653</v>
      </c>
      <c r="H3419" s="199"/>
      <c r="I3419" s="125"/>
    </row>
    <row r="3420" spans="1:9">
      <c r="A3420" s="216">
        <v>43608</v>
      </c>
      <c r="B3420" s="194">
        <v>10</v>
      </c>
      <c r="C3420" s="205">
        <v>330</v>
      </c>
      <c r="D3420" s="206">
        <v>49.052156995278438</v>
      </c>
      <c r="E3420" s="207">
        <v>20</v>
      </c>
      <c r="F3420" s="208">
        <v>33.577908159195218</v>
      </c>
      <c r="H3420" s="199"/>
      <c r="I3420" s="125"/>
    </row>
    <row r="3421" spans="1:9">
      <c r="A3421" s="216">
        <v>43608</v>
      </c>
      <c r="B3421" s="194">
        <v>11</v>
      </c>
      <c r="C3421" s="205">
        <v>345</v>
      </c>
      <c r="D3421" s="206">
        <v>49.00120615221681</v>
      </c>
      <c r="E3421" s="207">
        <v>20</v>
      </c>
      <c r="F3421" s="208">
        <v>34.056734215449112</v>
      </c>
      <c r="H3421" s="199"/>
      <c r="I3421" s="125"/>
    </row>
    <row r="3422" spans="1:9">
      <c r="A3422" s="216">
        <v>43608</v>
      </c>
      <c r="B3422" s="194">
        <v>12</v>
      </c>
      <c r="C3422" s="205">
        <v>0</v>
      </c>
      <c r="D3422" s="206">
        <v>48.950015398244204</v>
      </c>
      <c r="E3422" s="207">
        <v>20</v>
      </c>
      <c r="F3422" s="208">
        <v>34.534948867189428</v>
      </c>
      <c r="H3422" s="199"/>
      <c r="I3422" s="125"/>
    </row>
    <row r="3423" spans="1:9">
      <c r="A3423" s="216">
        <v>43608</v>
      </c>
      <c r="B3423" s="194">
        <v>13</v>
      </c>
      <c r="C3423" s="205">
        <v>15</v>
      </c>
      <c r="D3423" s="206">
        <v>48.898594886609317</v>
      </c>
      <c r="E3423" s="207">
        <v>20</v>
      </c>
      <c r="F3423" s="208">
        <v>35.012551849721447</v>
      </c>
      <c r="H3423" s="199"/>
      <c r="I3423" s="125"/>
    </row>
    <row r="3424" spans="1:9">
      <c r="A3424" s="216">
        <v>43608</v>
      </c>
      <c r="B3424" s="194">
        <v>14</v>
      </c>
      <c r="C3424" s="205">
        <v>30</v>
      </c>
      <c r="D3424" s="206">
        <v>48.846954850082511</v>
      </c>
      <c r="E3424" s="207">
        <v>20</v>
      </c>
      <c r="F3424" s="208">
        <v>35.489542882463212</v>
      </c>
      <c r="H3424" s="199"/>
      <c r="I3424" s="125"/>
    </row>
    <row r="3425" spans="1:9">
      <c r="A3425" s="216">
        <v>43608</v>
      </c>
      <c r="B3425" s="194">
        <v>15</v>
      </c>
      <c r="C3425" s="205">
        <v>45</v>
      </c>
      <c r="D3425" s="206">
        <v>48.795075314021688</v>
      </c>
      <c r="E3425" s="207">
        <v>20</v>
      </c>
      <c r="F3425" s="208">
        <v>35.965921674259889</v>
      </c>
      <c r="H3425" s="199"/>
      <c r="I3425" s="125"/>
    </row>
    <row r="3426" spans="1:9">
      <c r="A3426" s="216">
        <v>43608</v>
      </c>
      <c r="B3426" s="194">
        <v>16</v>
      </c>
      <c r="C3426" s="205">
        <v>60</v>
      </c>
      <c r="D3426" s="206">
        <v>48.74296645455729</v>
      </c>
      <c r="E3426" s="207">
        <v>20</v>
      </c>
      <c r="F3426" s="208">
        <v>36.441687950134209</v>
      </c>
      <c r="H3426" s="199"/>
      <c r="I3426" s="125"/>
    </row>
    <row r="3427" spans="1:9">
      <c r="A3427" s="216">
        <v>43608</v>
      </c>
      <c r="B3427" s="194">
        <v>17</v>
      </c>
      <c r="C3427" s="205">
        <v>75</v>
      </c>
      <c r="D3427" s="206">
        <v>48.690638526938983</v>
      </c>
      <c r="E3427" s="207">
        <v>20</v>
      </c>
      <c r="F3427" s="208">
        <v>36.916841435171577</v>
      </c>
      <c r="H3427" s="199"/>
      <c r="I3427" s="125"/>
    </row>
    <row r="3428" spans="1:9">
      <c r="A3428" s="216">
        <v>43608</v>
      </c>
      <c r="B3428" s="194">
        <v>18</v>
      </c>
      <c r="C3428" s="205">
        <v>90</v>
      </c>
      <c r="D3428" s="206">
        <v>48.63807150002458</v>
      </c>
      <c r="E3428" s="207">
        <v>20</v>
      </c>
      <c r="F3428" s="208">
        <v>37.391381838752835</v>
      </c>
      <c r="H3428" s="199"/>
      <c r="I3428" s="125"/>
    </row>
    <row r="3429" spans="1:9">
      <c r="A3429" s="216">
        <v>43608</v>
      </c>
      <c r="B3429" s="194">
        <v>19</v>
      </c>
      <c r="C3429" s="205">
        <v>105</v>
      </c>
      <c r="D3429" s="206">
        <v>48.585275612126679</v>
      </c>
      <c r="E3429" s="207">
        <v>20</v>
      </c>
      <c r="F3429" s="208">
        <v>37.865308880963227</v>
      </c>
      <c r="H3429" s="199"/>
      <c r="I3429" s="125"/>
    </row>
    <row r="3430" spans="1:9">
      <c r="A3430" s="216">
        <v>43608</v>
      </c>
      <c r="B3430" s="194">
        <v>20</v>
      </c>
      <c r="C3430" s="205">
        <v>120</v>
      </c>
      <c r="D3430" s="206">
        <v>48.532261101353242</v>
      </c>
      <c r="E3430" s="207">
        <v>20</v>
      </c>
      <c r="F3430" s="208">
        <v>38.338622297887781</v>
      </c>
      <c r="H3430" s="199"/>
      <c r="I3430" s="125"/>
    </row>
    <row r="3431" spans="1:9">
      <c r="A3431" s="216">
        <v>43608</v>
      </c>
      <c r="B3431" s="194">
        <v>21</v>
      </c>
      <c r="C3431" s="205">
        <v>135</v>
      </c>
      <c r="D3431" s="206">
        <v>48.479007940545671</v>
      </c>
      <c r="E3431" s="207">
        <v>20</v>
      </c>
      <c r="F3431" s="208">
        <v>38.81132179403167</v>
      </c>
      <c r="H3431" s="199"/>
      <c r="I3431" s="125"/>
    </row>
    <row r="3432" spans="1:9">
      <c r="A3432" s="216">
        <v>43608</v>
      </c>
      <c r="B3432" s="194">
        <v>22</v>
      </c>
      <c r="C3432" s="205">
        <v>150</v>
      </c>
      <c r="D3432" s="206">
        <v>48.425526409803297</v>
      </c>
      <c r="E3432" s="207">
        <v>20</v>
      </c>
      <c r="F3432" s="208">
        <v>39.283407095185225</v>
      </c>
      <c r="H3432" s="199"/>
      <c r="I3432" s="125"/>
    </row>
    <row r="3433" spans="1:9">
      <c r="A3433" s="216">
        <v>43608</v>
      </c>
      <c r="B3433" s="194">
        <v>23</v>
      </c>
      <c r="C3433" s="205">
        <v>165</v>
      </c>
      <c r="D3433" s="206">
        <v>48.371826671075269</v>
      </c>
      <c r="E3433" s="207">
        <v>20</v>
      </c>
      <c r="F3433" s="208">
        <v>39.754877927269874</v>
      </c>
      <c r="H3433" s="199"/>
      <c r="I3433" s="125"/>
    </row>
    <row r="3434" spans="1:9">
      <c r="A3434" s="216">
        <v>43609</v>
      </c>
      <c r="B3434" s="194">
        <v>0</v>
      </c>
      <c r="C3434" s="205">
        <v>180</v>
      </c>
      <c r="D3434" s="206">
        <v>48.317888739675254</v>
      </c>
      <c r="E3434" s="207">
        <v>20</v>
      </c>
      <c r="F3434" s="208">
        <v>40.225734000509519</v>
      </c>
      <c r="H3434" s="199"/>
      <c r="I3434" s="125"/>
    </row>
    <row r="3435" spans="1:9">
      <c r="A3435" s="216">
        <v>43609</v>
      </c>
      <c r="B3435" s="194">
        <v>1</v>
      </c>
      <c r="C3435" s="205">
        <v>195</v>
      </c>
      <c r="D3435" s="206">
        <v>48.26372287848244</v>
      </c>
      <c r="E3435" s="207">
        <v>20</v>
      </c>
      <c r="F3435" s="208">
        <v>40.695975041103338</v>
      </c>
      <c r="H3435" s="199"/>
      <c r="I3435" s="125"/>
    </row>
    <row r="3436" spans="1:9">
      <c r="A3436" s="216">
        <v>43609</v>
      </c>
      <c r="B3436" s="194">
        <v>2</v>
      </c>
      <c r="C3436" s="205">
        <v>210</v>
      </c>
      <c r="D3436" s="206">
        <v>48.209339272955276</v>
      </c>
      <c r="E3436" s="207">
        <v>20</v>
      </c>
      <c r="F3436" s="208">
        <v>41.165600770119255</v>
      </c>
      <c r="H3436" s="199"/>
      <c r="I3436" s="125"/>
    </row>
    <row r="3437" spans="1:9">
      <c r="A3437" s="216">
        <v>43609</v>
      </c>
      <c r="B3437" s="194">
        <v>3</v>
      </c>
      <c r="C3437" s="205">
        <v>225</v>
      </c>
      <c r="D3437" s="206">
        <v>48.154717960023845</v>
      </c>
      <c r="E3437" s="207">
        <v>20</v>
      </c>
      <c r="F3437" s="208">
        <v>41.634610908772274</v>
      </c>
      <c r="H3437" s="199"/>
      <c r="I3437" s="125"/>
    </row>
    <row r="3438" spans="1:9">
      <c r="A3438" s="216">
        <v>43609</v>
      </c>
      <c r="B3438" s="194">
        <v>4</v>
      </c>
      <c r="C3438" s="205">
        <v>240</v>
      </c>
      <c r="D3438" s="206">
        <v>48.099869186155502</v>
      </c>
      <c r="E3438" s="207">
        <v>20</v>
      </c>
      <c r="F3438" s="208">
        <v>42.103005178409347</v>
      </c>
      <c r="H3438" s="199"/>
      <c r="I3438" s="125"/>
    </row>
    <row r="3439" spans="1:9">
      <c r="A3439" s="216">
        <v>43609</v>
      </c>
      <c r="B3439" s="194">
        <v>5</v>
      </c>
      <c r="C3439" s="205">
        <v>255</v>
      </c>
      <c r="D3439" s="206">
        <v>48.044803139468968</v>
      </c>
      <c r="E3439" s="207">
        <v>20</v>
      </c>
      <c r="F3439" s="208">
        <v>42.570783305737194</v>
      </c>
      <c r="H3439" s="199"/>
      <c r="I3439" s="125"/>
    </row>
    <row r="3440" spans="1:9">
      <c r="A3440" s="216">
        <v>43609</v>
      </c>
      <c r="B3440" s="194">
        <v>6</v>
      </c>
      <c r="C3440" s="205">
        <v>270</v>
      </c>
      <c r="D3440" s="206">
        <v>47.989499860141223</v>
      </c>
      <c r="E3440" s="207">
        <v>20</v>
      </c>
      <c r="F3440" s="208">
        <v>43.037945001924882</v>
      </c>
      <c r="H3440" s="199"/>
      <c r="I3440" s="125"/>
    </row>
    <row r="3441" spans="1:9">
      <c r="A3441" s="216">
        <v>43609</v>
      </c>
      <c r="B3441" s="194">
        <v>7</v>
      </c>
      <c r="C3441" s="205">
        <v>285</v>
      </c>
      <c r="D3441" s="206">
        <v>47.933969596986117</v>
      </c>
      <c r="E3441" s="207">
        <v>20</v>
      </c>
      <c r="F3441" s="208">
        <v>43.5</v>
      </c>
      <c r="H3441" s="199"/>
      <c r="I3441" s="125"/>
    </row>
    <row r="3442" spans="1:9">
      <c r="A3442" s="216">
        <v>43609</v>
      </c>
      <c r="B3442" s="194">
        <v>8</v>
      </c>
      <c r="C3442" s="205">
        <v>300</v>
      </c>
      <c r="D3442" s="206">
        <v>47.878222541519335</v>
      </c>
      <c r="E3442" s="207">
        <v>20</v>
      </c>
      <c r="F3442" s="208">
        <v>43.970418009085819</v>
      </c>
      <c r="H3442" s="199"/>
      <c r="I3442" s="125"/>
    </row>
    <row r="3443" spans="1:9">
      <c r="A3443" s="216">
        <v>43609</v>
      </c>
      <c r="B3443" s="194">
        <v>9</v>
      </c>
      <c r="C3443" s="205">
        <v>315</v>
      </c>
      <c r="D3443" s="206">
        <v>47.822238736121108</v>
      </c>
      <c r="E3443" s="207">
        <v>20</v>
      </c>
      <c r="F3443" s="208">
        <v>44.435728758847191</v>
      </c>
      <c r="H3443" s="199"/>
      <c r="I3443" s="125"/>
    </row>
    <row r="3444" spans="1:9">
      <c r="A3444" s="216">
        <v>43609</v>
      </c>
      <c r="B3444" s="194">
        <v>10</v>
      </c>
      <c r="C3444" s="205">
        <v>330</v>
      </c>
      <c r="D3444" s="206">
        <v>47.76602843307387</v>
      </c>
      <c r="E3444" s="207">
        <v>20</v>
      </c>
      <c r="F3444" s="208">
        <v>44.900421965497301</v>
      </c>
      <c r="H3444" s="199"/>
      <c r="I3444" s="125"/>
    </row>
    <row r="3445" spans="1:9">
      <c r="A3445" s="216">
        <v>43609</v>
      </c>
      <c r="B3445" s="194">
        <v>11</v>
      </c>
      <c r="C3445" s="205">
        <v>345</v>
      </c>
      <c r="D3445" s="206">
        <v>47.709601825994241</v>
      </c>
      <c r="E3445" s="207">
        <v>20</v>
      </c>
      <c r="F3445" s="208">
        <v>45.364497366992111</v>
      </c>
      <c r="H3445" s="199"/>
      <c r="I3445" s="125"/>
    </row>
    <row r="3446" spans="1:9">
      <c r="A3446" s="216">
        <v>43609</v>
      </c>
      <c r="B3446" s="194">
        <v>12</v>
      </c>
      <c r="C3446" s="205">
        <v>0</v>
      </c>
      <c r="D3446" s="206">
        <v>47.652939019468477</v>
      </c>
      <c r="E3446" s="207">
        <v>20</v>
      </c>
      <c r="F3446" s="208">
        <v>45.82795467024404</v>
      </c>
      <c r="H3446" s="199"/>
      <c r="I3446" s="125"/>
    </row>
    <row r="3447" spans="1:9">
      <c r="A3447" s="216">
        <v>43609</v>
      </c>
      <c r="B3447" s="194">
        <v>13</v>
      </c>
      <c r="C3447" s="205">
        <v>15</v>
      </c>
      <c r="D3447" s="206">
        <v>47.596050130828189</v>
      </c>
      <c r="E3447" s="207">
        <v>20</v>
      </c>
      <c r="F3447" s="208">
        <v>46.290793603108114</v>
      </c>
      <c r="H3447" s="199"/>
      <c r="I3447" s="125"/>
    </row>
    <row r="3448" spans="1:9">
      <c r="A3448" s="216">
        <v>43609</v>
      </c>
      <c r="B3448" s="194">
        <v>14</v>
      </c>
      <c r="C3448" s="205">
        <v>30</v>
      </c>
      <c r="D3448" s="206">
        <v>47.538945435510414</v>
      </c>
      <c r="E3448" s="207">
        <v>20</v>
      </c>
      <c r="F3448" s="208">
        <v>46.753013893584523</v>
      </c>
      <c r="H3448" s="199"/>
      <c r="I3448" s="125"/>
    </row>
    <row r="3449" spans="1:9">
      <c r="A3449" s="216">
        <v>43609</v>
      </c>
      <c r="B3449" s="194">
        <v>15</v>
      </c>
      <c r="C3449" s="205">
        <v>45</v>
      </c>
      <c r="D3449" s="206">
        <v>47.481605040236445</v>
      </c>
      <c r="E3449" s="207">
        <v>20</v>
      </c>
      <c r="F3449" s="208">
        <v>47.214615254258163</v>
      </c>
      <c r="H3449" s="199"/>
      <c r="I3449" s="125"/>
    </row>
    <row r="3450" spans="1:9">
      <c r="A3450" s="216">
        <v>43609</v>
      </c>
      <c r="B3450" s="194">
        <v>16</v>
      </c>
      <c r="C3450" s="205">
        <v>60</v>
      </c>
      <c r="D3450" s="206">
        <v>47.424039085366303</v>
      </c>
      <c r="E3450" s="207">
        <v>20</v>
      </c>
      <c r="F3450" s="208">
        <v>47.675597413413797</v>
      </c>
      <c r="H3450" s="199"/>
      <c r="I3450" s="125"/>
    </row>
    <row r="3451" spans="1:9">
      <c r="A3451" s="216">
        <v>43609</v>
      </c>
      <c r="B3451" s="194">
        <v>17</v>
      </c>
      <c r="C3451" s="205">
        <v>75</v>
      </c>
      <c r="D3451" s="206">
        <v>47.366257828891776</v>
      </c>
      <c r="E3451" s="207">
        <v>20</v>
      </c>
      <c r="F3451" s="208">
        <v>48.135960094296166</v>
      </c>
      <c r="H3451" s="199"/>
      <c r="I3451" s="125"/>
    </row>
    <row r="3452" spans="1:9">
      <c r="A3452" s="216">
        <v>43609</v>
      </c>
      <c r="B3452" s="194">
        <v>18</v>
      </c>
      <c r="C3452" s="205">
        <v>90</v>
      </c>
      <c r="D3452" s="206">
        <v>47.308241361528189</v>
      </c>
      <c r="E3452" s="207">
        <v>20</v>
      </c>
      <c r="F3452" s="208">
        <v>48.595703020357419</v>
      </c>
      <c r="H3452" s="199"/>
      <c r="I3452" s="125"/>
    </row>
    <row r="3453" spans="1:9">
      <c r="A3453" s="216">
        <v>43609</v>
      </c>
      <c r="B3453" s="194">
        <v>19</v>
      </c>
      <c r="C3453" s="205">
        <v>105</v>
      </c>
      <c r="D3453" s="206">
        <v>47.249999884061253</v>
      </c>
      <c r="E3453" s="207">
        <v>20</v>
      </c>
      <c r="F3453" s="208">
        <v>49.054825915097879</v>
      </c>
      <c r="H3453" s="199"/>
      <c r="I3453" s="125"/>
    </row>
    <row r="3454" spans="1:9">
      <c r="A3454" s="216">
        <v>43609</v>
      </c>
      <c r="B3454" s="194">
        <v>20</v>
      </c>
      <c r="C3454" s="205">
        <v>120</v>
      </c>
      <c r="D3454" s="206">
        <v>47.191543618961305</v>
      </c>
      <c r="E3454" s="207">
        <v>20</v>
      </c>
      <c r="F3454" s="208">
        <v>49.513328507408758</v>
      </c>
      <c r="H3454" s="199"/>
      <c r="I3454" s="125"/>
    </row>
    <row r="3455" spans="1:9">
      <c r="A3455" s="216">
        <v>43609</v>
      </c>
      <c r="B3455" s="194">
        <v>21</v>
      </c>
      <c r="C3455" s="205">
        <v>135</v>
      </c>
      <c r="D3455" s="206">
        <v>47.13285262014324</v>
      </c>
      <c r="E3455" s="207">
        <v>20</v>
      </c>
      <c r="F3455" s="208">
        <v>49.971210510869142</v>
      </c>
      <c r="H3455" s="199"/>
      <c r="I3455" s="125"/>
    </row>
    <row r="3456" spans="1:9">
      <c r="A3456" s="216">
        <v>43609</v>
      </c>
      <c r="B3456" s="194">
        <v>22</v>
      </c>
      <c r="C3456" s="205">
        <v>150</v>
      </c>
      <c r="D3456" s="206">
        <v>47.073937149814356</v>
      </c>
      <c r="E3456" s="207">
        <v>20</v>
      </c>
      <c r="F3456" s="208">
        <v>50.428471654654814</v>
      </c>
      <c r="H3456" s="199"/>
      <c r="I3456" s="125"/>
    </row>
    <row r="3457" spans="1:9">
      <c r="A3457" s="216">
        <v>43609</v>
      </c>
      <c r="B3457" s="194">
        <v>23</v>
      </c>
      <c r="C3457" s="205">
        <v>165</v>
      </c>
      <c r="D3457" s="206">
        <v>47.014807413975177</v>
      </c>
      <c r="E3457" s="207">
        <v>20</v>
      </c>
      <c r="F3457" s="208">
        <v>50.885111668038761</v>
      </c>
      <c r="H3457" s="199"/>
      <c r="I3457" s="125"/>
    </row>
    <row r="3458" spans="1:9">
      <c r="A3458" s="216">
        <v>43610</v>
      </c>
      <c r="B3458" s="194">
        <v>0</v>
      </c>
      <c r="C3458" s="205">
        <v>180</v>
      </c>
      <c r="D3458" s="206">
        <v>46.955443468252724</v>
      </c>
      <c r="E3458" s="207">
        <v>20</v>
      </c>
      <c r="F3458" s="208">
        <v>51.341130260053731</v>
      </c>
      <c r="H3458" s="199"/>
      <c r="I3458" s="125"/>
    </row>
    <row r="3459" spans="1:9">
      <c r="A3459" s="216">
        <v>43610</v>
      </c>
      <c r="B3459" s="194">
        <v>1</v>
      </c>
      <c r="C3459" s="205">
        <v>195</v>
      </c>
      <c r="D3459" s="206">
        <v>46.895855599045717</v>
      </c>
      <c r="E3459" s="207">
        <v>20</v>
      </c>
      <c r="F3459" s="208">
        <v>51.796527170478228</v>
      </c>
      <c r="H3459" s="199"/>
      <c r="I3459" s="125"/>
    </row>
    <row r="3460" spans="1:9">
      <c r="A3460" s="216">
        <v>43610</v>
      </c>
      <c r="B3460" s="194">
        <v>2</v>
      </c>
      <c r="C3460" s="205">
        <v>210</v>
      </c>
      <c r="D3460" s="206">
        <v>46.836053993777114</v>
      </c>
      <c r="E3460" s="207">
        <v>20</v>
      </c>
      <c r="F3460" s="208">
        <v>52.25130212394852</v>
      </c>
      <c r="H3460" s="199"/>
      <c r="I3460" s="125"/>
    </row>
    <row r="3461" spans="1:9">
      <c r="A3461" s="216">
        <v>43610</v>
      </c>
      <c r="B3461" s="194">
        <v>3</v>
      </c>
      <c r="C3461" s="205">
        <v>225</v>
      </c>
      <c r="D3461" s="206">
        <v>46.776018691778063</v>
      </c>
      <c r="E3461" s="207">
        <v>20</v>
      </c>
      <c r="F3461" s="208">
        <v>52.705454835125707</v>
      </c>
      <c r="H3461" s="199"/>
      <c r="I3461" s="125"/>
    </row>
    <row r="3462" spans="1:9">
      <c r="A3462" s="216">
        <v>43610</v>
      </c>
      <c r="B3462" s="194">
        <v>4</v>
      </c>
      <c r="C3462" s="205">
        <v>240</v>
      </c>
      <c r="D3462" s="206">
        <v>46.715759962721677</v>
      </c>
      <c r="E3462" s="207">
        <v>20</v>
      </c>
      <c r="F3462" s="208">
        <v>53.158985034061885</v>
      </c>
      <c r="H3462" s="199"/>
      <c r="I3462" s="125"/>
    </row>
    <row r="3463" spans="1:9">
      <c r="A3463" s="216">
        <v>43610</v>
      </c>
      <c r="B3463" s="194">
        <v>5</v>
      </c>
      <c r="C3463" s="205">
        <v>255</v>
      </c>
      <c r="D3463" s="206">
        <v>46.655288074964574</v>
      </c>
      <c r="E3463" s="207">
        <v>20</v>
      </c>
      <c r="F3463" s="208">
        <v>53.611892450945788</v>
      </c>
      <c r="H3463" s="199"/>
      <c r="I3463" s="125"/>
    </row>
    <row r="3464" spans="1:9">
      <c r="A3464" s="216">
        <v>43610</v>
      </c>
      <c r="B3464" s="194">
        <v>6</v>
      </c>
      <c r="C3464" s="205">
        <v>270</v>
      </c>
      <c r="D3464" s="206">
        <v>46.594583032224364</v>
      </c>
      <c r="E3464" s="207">
        <v>20</v>
      </c>
      <c r="F3464" s="208">
        <v>54.064176800950747</v>
      </c>
      <c r="H3464" s="199"/>
      <c r="I3464" s="125"/>
    </row>
    <row r="3465" spans="1:9">
      <c r="A3465" s="216">
        <v>43610</v>
      </c>
      <c r="B3465" s="194">
        <v>7</v>
      </c>
      <c r="C3465" s="205">
        <v>285</v>
      </c>
      <c r="D3465" s="206">
        <v>46.533655124576399</v>
      </c>
      <c r="E3465" s="207">
        <v>20</v>
      </c>
      <c r="F3465" s="208">
        <v>54.5</v>
      </c>
      <c r="H3465" s="199"/>
      <c r="I3465" s="125"/>
    </row>
    <row r="3466" spans="1:9">
      <c r="A3466" s="216">
        <v>43610</v>
      </c>
      <c r="B3466" s="194">
        <v>8</v>
      </c>
      <c r="C3466" s="205">
        <v>300</v>
      </c>
      <c r="D3466" s="206">
        <v>46.47251456566778</v>
      </c>
      <c r="E3466" s="207">
        <v>20</v>
      </c>
      <c r="F3466" s="208">
        <v>54.966875217458622</v>
      </c>
      <c r="H3466" s="199"/>
      <c r="I3466" s="125"/>
    </row>
    <row r="3467" spans="1:9">
      <c r="A3467" s="216">
        <v>43610</v>
      </c>
      <c r="B3467" s="194">
        <v>9</v>
      </c>
      <c r="C3467" s="205">
        <v>315</v>
      </c>
      <c r="D3467" s="206">
        <v>46.411141420283002</v>
      </c>
      <c r="E3467" s="207">
        <v>20</v>
      </c>
      <c r="F3467" s="208">
        <v>55.417288735400447</v>
      </c>
      <c r="H3467" s="199"/>
      <c r="I3467" s="125"/>
    </row>
    <row r="3468" spans="1:9">
      <c r="A3468" s="216">
        <v>43610</v>
      </c>
      <c r="B3468" s="194">
        <v>10</v>
      </c>
      <c r="C3468" s="205">
        <v>330</v>
      </c>
      <c r="D3468" s="206">
        <v>46.349545962031016</v>
      </c>
      <c r="E3468" s="207">
        <v>20</v>
      </c>
      <c r="F3468" s="208">
        <v>55.867078094310187</v>
      </c>
      <c r="H3468" s="199"/>
      <c r="I3468" s="125"/>
    </row>
    <row r="3469" spans="1:9">
      <c r="A3469" s="216">
        <v>43610</v>
      </c>
      <c r="B3469" s="194">
        <v>11</v>
      </c>
      <c r="C3469" s="205">
        <v>345</v>
      </c>
      <c r="D3469" s="206">
        <v>46.287738407086181</v>
      </c>
      <c r="E3469" s="207">
        <v>20</v>
      </c>
      <c r="F3469" s="208">
        <v>56.316243025377801</v>
      </c>
      <c r="H3469" s="199"/>
      <c r="I3469" s="125"/>
    </row>
    <row r="3470" spans="1:9">
      <c r="A3470" s="216">
        <v>43610</v>
      </c>
      <c r="B3470" s="194">
        <v>12</v>
      </c>
      <c r="C3470" s="205">
        <v>0</v>
      </c>
      <c r="D3470" s="206">
        <v>46.225698822640879</v>
      </c>
      <c r="E3470" s="207">
        <v>20</v>
      </c>
      <c r="F3470" s="208">
        <v>56.764783244798735</v>
      </c>
      <c r="H3470" s="199"/>
      <c r="I3470" s="125"/>
    </row>
    <row r="3471" spans="1:9">
      <c r="A3471" s="216">
        <v>43610</v>
      </c>
      <c r="B3471" s="194">
        <v>13</v>
      </c>
      <c r="C3471" s="205">
        <v>15</v>
      </c>
      <c r="D3471" s="206">
        <v>46.163437485070062</v>
      </c>
      <c r="E3471" s="207">
        <v>20</v>
      </c>
      <c r="F3471" s="208">
        <v>57.21269848407033</v>
      </c>
      <c r="H3471" s="199"/>
      <c r="I3471" s="125"/>
    </row>
    <row r="3472" spans="1:9">
      <c r="A3472" s="216">
        <v>43610</v>
      </c>
      <c r="B3472" s="194">
        <v>14</v>
      </c>
      <c r="C3472" s="205">
        <v>30</v>
      </c>
      <c r="D3472" s="206">
        <v>46.100964632560135</v>
      </c>
      <c r="E3472" s="207">
        <v>20</v>
      </c>
      <c r="F3472" s="208">
        <v>57.65998847482166</v>
      </c>
      <c r="H3472" s="199"/>
      <c r="I3472" s="125"/>
    </row>
    <row r="3473" spans="1:9">
      <c r="A3473" s="216">
        <v>43610</v>
      </c>
      <c r="B3473" s="194">
        <v>15</v>
      </c>
      <c r="C3473" s="205">
        <v>45</v>
      </c>
      <c r="D3473" s="206">
        <v>46.038260335608356</v>
      </c>
      <c r="E3473" s="207">
        <v>20</v>
      </c>
      <c r="F3473" s="208">
        <v>58.106652928861493</v>
      </c>
      <c r="H3473" s="199"/>
      <c r="I3473" s="125"/>
    </row>
    <row r="3474" spans="1:9">
      <c r="A3474" s="216">
        <v>43610</v>
      </c>
      <c r="B3474" s="194">
        <v>16</v>
      </c>
      <c r="C3474" s="205">
        <v>60</v>
      </c>
      <c r="D3474" s="206">
        <v>45.975334794212586</v>
      </c>
      <c r="E3474" s="207">
        <v>20</v>
      </c>
      <c r="F3474" s="208">
        <v>58.552691588126393</v>
      </c>
      <c r="H3474" s="199"/>
      <c r="I3474" s="125"/>
    </row>
    <row r="3475" spans="1:9">
      <c r="A3475" s="216">
        <v>43610</v>
      </c>
      <c r="B3475" s="194">
        <v>17</v>
      </c>
      <c r="C3475" s="205">
        <v>75</v>
      </c>
      <c r="D3475" s="206">
        <v>45.912198288806394</v>
      </c>
      <c r="E3475" s="207">
        <v>20</v>
      </c>
      <c r="F3475" s="208">
        <v>58.998104179755586</v>
      </c>
      <c r="H3475" s="199"/>
      <c r="I3475" s="125"/>
    </row>
    <row r="3476" spans="1:9">
      <c r="A3476" s="216">
        <v>43610</v>
      </c>
      <c r="B3476" s="194">
        <v>18</v>
      </c>
      <c r="C3476" s="205">
        <v>90</v>
      </c>
      <c r="D3476" s="206">
        <v>45.848830951854325</v>
      </c>
      <c r="E3476" s="207">
        <v>20</v>
      </c>
      <c r="F3476" s="208">
        <v>59.442890421094958</v>
      </c>
      <c r="H3476" s="199"/>
      <c r="I3476" s="125"/>
    </row>
    <row r="3477" spans="1:9">
      <c r="A3477" s="216">
        <v>43610</v>
      </c>
      <c r="B3477" s="194">
        <v>19</v>
      </c>
      <c r="C3477" s="205">
        <v>105</v>
      </c>
      <c r="D3477" s="206">
        <v>45.785242946229801</v>
      </c>
      <c r="E3477" s="207">
        <v>20</v>
      </c>
      <c r="F3477" s="208">
        <v>59.887050044606625</v>
      </c>
      <c r="H3477" s="199"/>
      <c r="I3477" s="125"/>
    </row>
    <row r="3478" spans="1:9">
      <c r="A3478" s="216">
        <v>43610</v>
      </c>
      <c r="B3478" s="194">
        <v>20</v>
      </c>
      <c r="C3478" s="205">
        <v>120</v>
      </c>
      <c r="D3478" s="206">
        <v>45.721444555623521</v>
      </c>
      <c r="E3478" s="207">
        <v>21</v>
      </c>
      <c r="F3478" s="208">
        <v>0.33058278294795684</v>
      </c>
      <c r="H3478" s="199"/>
      <c r="I3478" s="125"/>
    </row>
    <row r="3479" spans="1:9">
      <c r="A3479" s="216">
        <v>43610</v>
      </c>
      <c r="B3479" s="194">
        <v>21</v>
      </c>
      <c r="C3479" s="205">
        <v>135</v>
      </c>
      <c r="D3479" s="206">
        <v>45.657415913952946</v>
      </c>
      <c r="E3479" s="207">
        <v>21</v>
      </c>
      <c r="F3479" s="208">
        <v>0.77348835402460736</v>
      </c>
      <c r="H3479" s="199"/>
      <c r="I3479" s="125"/>
    </row>
    <row r="3480" spans="1:9">
      <c r="A3480" s="216">
        <v>43610</v>
      </c>
      <c r="B3480" s="194">
        <v>22</v>
      </c>
      <c r="C3480" s="205">
        <v>150</v>
      </c>
      <c r="D3480" s="206">
        <v>45.593167187853396</v>
      </c>
      <c r="E3480" s="207">
        <v>21</v>
      </c>
      <c r="F3480" s="208">
        <v>1.2157664858676753</v>
      </c>
      <c r="H3480" s="199"/>
      <c r="I3480" s="125"/>
    </row>
    <row r="3481" spans="1:9">
      <c r="A3481" s="216">
        <v>43610</v>
      </c>
      <c r="B3481" s="194">
        <v>23</v>
      </c>
      <c r="C3481" s="205">
        <v>165</v>
      </c>
      <c r="D3481" s="206">
        <v>45.528708663068755</v>
      </c>
      <c r="E3481" s="207">
        <v>21</v>
      </c>
      <c r="F3481" s="208">
        <v>1.6574169215044776</v>
      </c>
      <c r="H3481" s="199"/>
      <c r="I3481" s="125"/>
    </row>
    <row r="3482" spans="1:9">
      <c r="A3482" s="216">
        <v>43611</v>
      </c>
      <c r="B3482" s="194">
        <v>0</v>
      </c>
      <c r="C3482" s="205">
        <v>180</v>
      </c>
      <c r="D3482" s="206">
        <v>45.46402047636775</v>
      </c>
      <c r="E3482" s="207">
        <v>21</v>
      </c>
      <c r="F3482" s="208">
        <v>2.0984393745296614</v>
      </c>
      <c r="H3482" s="199"/>
      <c r="I3482" s="125"/>
    </row>
    <row r="3483" spans="1:9">
      <c r="A3483" s="216">
        <v>43611</v>
      </c>
      <c r="B3483" s="194">
        <v>1</v>
      </c>
      <c r="C3483" s="205">
        <v>195</v>
      </c>
      <c r="D3483" s="206">
        <v>45.399112797642829</v>
      </c>
      <c r="E3483" s="207">
        <v>21</v>
      </c>
      <c r="F3483" s="208">
        <v>2.5388335784302285</v>
      </c>
      <c r="H3483" s="199"/>
      <c r="I3483" s="125"/>
    </row>
    <row r="3484" spans="1:9">
      <c r="A3484" s="216">
        <v>43611</v>
      </c>
      <c r="B3484" s="194">
        <v>2</v>
      </c>
      <c r="C3484" s="205">
        <v>210</v>
      </c>
      <c r="D3484" s="206">
        <v>45.333995934227005</v>
      </c>
      <c r="E3484" s="207">
        <v>21</v>
      </c>
      <c r="F3484" s="208">
        <v>2.9785992668404759</v>
      </c>
      <c r="H3484" s="199"/>
      <c r="I3484" s="125"/>
    </row>
    <row r="3485" spans="1:9">
      <c r="A3485" s="216">
        <v>43611</v>
      </c>
      <c r="B3485" s="194">
        <v>3</v>
      </c>
      <c r="C3485" s="205">
        <v>225</v>
      </c>
      <c r="D3485" s="206">
        <v>45.26864998656265</v>
      </c>
      <c r="E3485" s="207">
        <v>21</v>
      </c>
      <c r="F3485" s="208">
        <v>3.4177361588866262</v>
      </c>
      <c r="H3485" s="199"/>
      <c r="I3485" s="125"/>
    </row>
    <row r="3486" spans="1:9">
      <c r="A3486" s="216">
        <v>43611</v>
      </c>
      <c r="B3486" s="194">
        <v>4</v>
      </c>
      <c r="C3486" s="205">
        <v>240</v>
      </c>
      <c r="D3486" s="206">
        <v>45.203085146445119</v>
      </c>
      <c r="E3486" s="207">
        <v>21</v>
      </c>
      <c r="F3486" s="208">
        <v>3.8562439886222677</v>
      </c>
      <c r="H3486" s="199"/>
      <c r="I3486" s="125"/>
    </row>
    <row r="3487" spans="1:9">
      <c r="A3487" s="216">
        <v>43611</v>
      </c>
      <c r="B3487" s="194">
        <v>5</v>
      </c>
      <c r="C3487" s="205">
        <v>255</v>
      </c>
      <c r="D3487" s="206">
        <v>45.137311743833379</v>
      </c>
      <c r="E3487" s="207">
        <v>21</v>
      </c>
      <c r="F3487" s="208">
        <v>4.2941224902218522</v>
      </c>
      <c r="H3487" s="199"/>
      <c r="I3487" s="125"/>
    </row>
    <row r="3488" spans="1:9">
      <c r="A3488" s="216">
        <v>43611</v>
      </c>
      <c r="B3488" s="194">
        <v>6</v>
      </c>
      <c r="C3488" s="205">
        <v>270</v>
      </c>
      <c r="D3488" s="206">
        <v>45.071309803815893</v>
      </c>
      <c r="E3488" s="207">
        <v>21</v>
      </c>
      <c r="F3488" s="208">
        <v>4.7313713785050737</v>
      </c>
      <c r="H3488" s="199"/>
      <c r="I3488" s="125"/>
    </row>
    <row r="3489" spans="1:9">
      <c r="A3489" s="216">
        <v>43611</v>
      </c>
      <c r="B3489" s="194">
        <v>7</v>
      </c>
      <c r="C3489" s="205">
        <v>285</v>
      </c>
      <c r="D3489" s="206">
        <v>45.005089618746297</v>
      </c>
      <c r="E3489" s="207">
        <v>21</v>
      </c>
      <c r="F3489" s="208">
        <v>5.0999999999999996</v>
      </c>
      <c r="H3489" s="199"/>
      <c r="I3489" s="125"/>
    </row>
    <row r="3490" spans="1:9">
      <c r="A3490" s="216">
        <v>43611</v>
      </c>
      <c r="B3490" s="194">
        <v>8</v>
      </c>
      <c r="C3490" s="205">
        <v>300</v>
      </c>
      <c r="D3490" s="206">
        <v>44.938661481626241</v>
      </c>
      <c r="E3490" s="207">
        <v>21</v>
      </c>
      <c r="F3490" s="208">
        <v>5.6039792780797626</v>
      </c>
      <c r="H3490" s="199"/>
      <c r="I3490" s="125"/>
    </row>
    <row r="3491" spans="1:9">
      <c r="A3491" s="216">
        <v>43611</v>
      </c>
      <c r="B3491" s="194">
        <v>9</v>
      </c>
      <c r="C3491" s="205">
        <v>315</v>
      </c>
      <c r="D3491" s="206">
        <v>44.872005420559162</v>
      </c>
      <c r="E3491" s="207">
        <v>21</v>
      </c>
      <c r="F3491" s="208">
        <v>6.0393377395177339</v>
      </c>
      <c r="H3491" s="199"/>
      <c r="I3491" s="125"/>
    </row>
    <row r="3492" spans="1:9">
      <c r="A3492" s="216">
        <v>43611</v>
      </c>
      <c r="B3492" s="194">
        <v>10</v>
      </c>
      <c r="C3492" s="205">
        <v>330</v>
      </c>
      <c r="D3492" s="206">
        <v>44.805131749801603</v>
      </c>
      <c r="E3492" s="207">
        <v>21</v>
      </c>
      <c r="F3492" s="208">
        <v>6.4740655173330452</v>
      </c>
      <c r="H3492" s="199"/>
      <c r="I3492" s="125"/>
    </row>
    <row r="3493" spans="1:9">
      <c r="A3493" s="216">
        <v>43611</v>
      </c>
      <c r="B3493" s="194">
        <v>11</v>
      </c>
      <c r="C3493" s="205">
        <v>345</v>
      </c>
      <c r="D3493" s="206">
        <v>44.738050706966987</v>
      </c>
      <c r="E3493" s="207">
        <v>21</v>
      </c>
      <c r="F3493" s="208">
        <v>6.9081623468036923</v>
      </c>
      <c r="H3493" s="199"/>
      <c r="I3493" s="125"/>
    </row>
    <row r="3494" spans="1:9">
      <c r="A3494" s="216">
        <v>43611</v>
      </c>
      <c r="B3494" s="194">
        <v>12</v>
      </c>
      <c r="C3494" s="205">
        <v>0</v>
      </c>
      <c r="D3494" s="206">
        <v>44.670742380499178</v>
      </c>
      <c r="E3494" s="207">
        <v>21</v>
      </c>
      <c r="F3494" s="208">
        <v>7.3416279488626657</v>
      </c>
      <c r="H3494" s="199"/>
      <c r="I3494" s="125"/>
    </row>
    <row r="3495" spans="1:9">
      <c r="A3495" s="216">
        <v>43611</v>
      </c>
      <c r="B3495" s="194">
        <v>13</v>
      </c>
      <c r="C3495" s="205">
        <v>15</v>
      </c>
      <c r="D3495" s="206">
        <v>44.603217069054608</v>
      </c>
      <c r="E3495" s="207">
        <v>21</v>
      </c>
      <c r="F3495" s="208">
        <v>7.7744620544194021</v>
      </c>
      <c r="H3495" s="199"/>
      <c r="I3495" s="125"/>
    </row>
    <row r="3496" spans="1:9">
      <c r="A3496" s="216">
        <v>43611</v>
      </c>
      <c r="B3496" s="194">
        <v>14</v>
      </c>
      <c r="C3496" s="205">
        <v>30</v>
      </c>
      <c r="D3496" s="206">
        <v>44.535485011856508</v>
      </c>
      <c r="E3496" s="207">
        <v>21</v>
      </c>
      <c r="F3496" s="208">
        <v>8.2066644089596252</v>
      </c>
      <c r="H3496" s="199"/>
      <c r="I3496" s="125"/>
    </row>
    <row r="3497" spans="1:9">
      <c r="A3497" s="216">
        <v>43611</v>
      </c>
      <c r="B3497" s="194">
        <v>15</v>
      </c>
      <c r="C3497" s="205">
        <v>45</v>
      </c>
      <c r="D3497" s="206">
        <v>44.467526300871896</v>
      </c>
      <c r="E3497" s="207">
        <v>21</v>
      </c>
      <c r="F3497" s="208">
        <v>8.6382347292963146</v>
      </c>
      <c r="H3497" s="199"/>
      <c r="I3497" s="125"/>
    </row>
    <row r="3498" spans="1:9">
      <c r="A3498" s="216">
        <v>43611</v>
      </c>
      <c r="B3498" s="194">
        <v>16</v>
      </c>
      <c r="C3498" s="205">
        <v>60</v>
      </c>
      <c r="D3498" s="206">
        <v>44.399351236786515</v>
      </c>
      <c r="E3498" s="207">
        <v>21</v>
      </c>
      <c r="F3498" s="208">
        <v>9.0691727516664855</v>
      </c>
      <c r="H3498" s="199"/>
      <c r="I3498" s="125"/>
    </row>
    <row r="3499" spans="1:9">
      <c r="A3499" s="216">
        <v>43611</v>
      </c>
      <c r="B3499" s="194">
        <v>17</v>
      </c>
      <c r="C3499" s="205">
        <v>75</v>
      </c>
      <c r="D3499" s="206">
        <v>44.330970081548458</v>
      </c>
      <c r="E3499" s="207">
        <v>21</v>
      </c>
      <c r="F3499" s="208">
        <v>9.4994782125158395</v>
      </c>
      <c r="H3499" s="199"/>
      <c r="I3499" s="125"/>
    </row>
    <row r="3500" spans="1:9">
      <c r="A3500" s="216">
        <v>43611</v>
      </c>
      <c r="B3500" s="194">
        <v>18</v>
      </c>
      <c r="C3500" s="205">
        <v>90</v>
      </c>
      <c r="D3500" s="206">
        <v>44.262362890634677</v>
      </c>
      <c r="E3500" s="207">
        <v>21</v>
      </c>
      <c r="F3500" s="208">
        <v>9.9291508341040924</v>
      </c>
      <c r="H3500" s="199"/>
      <c r="I3500" s="125"/>
    </row>
    <row r="3501" spans="1:9">
      <c r="A3501" s="216">
        <v>43611</v>
      </c>
      <c r="B3501" s="194">
        <v>19</v>
      </c>
      <c r="C3501" s="205">
        <v>105</v>
      </c>
      <c r="D3501" s="206">
        <v>44.193540006538115</v>
      </c>
      <c r="E3501" s="207">
        <v>21</v>
      </c>
      <c r="F3501" s="208">
        <v>10.358190353278758</v>
      </c>
      <c r="H3501" s="199"/>
      <c r="I3501" s="125"/>
    </row>
    <row r="3502" spans="1:9">
      <c r="A3502" s="216">
        <v>43611</v>
      </c>
      <c r="B3502" s="194">
        <v>20</v>
      </c>
      <c r="C3502" s="205">
        <v>120</v>
      </c>
      <c r="D3502" s="206">
        <v>44.124511615573283</v>
      </c>
      <c r="E3502" s="207">
        <v>21</v>
      </c>
      <c r="F3502" s="208">
        <v>10.786596502325239</v>
      </c>
      <c r="H3502" s="199"/>
      <c r="I3502" s="125"/>
    </row>
    <row r="3503" spans="1:9">
      <c r="A3503" s="216">
        <v>43611</v>
      </c>
      <c r="B3503" s="194">
        <v>21</v>
      </c>
      <c r="C3503" s="205">
        <v>135</v>
      </c>
      <c r="D3503" s="206">
        <v>44.055257913266814</v>
      </c>
      <c r="E3503" s="207">
        <v>21</v>
      </c>
      <c r="F3503" s="208">
        <v>11.214369013715455</v>
      </c>
      <c r="H3503" s="199"/>
      <c r="I3503" s="125"/>
    </row>
    <row r="3504" spans="1:9">
      <c r="A3504" s="216">
        <v>43611</v>
      </c>
      <c r="B3504" s="194">
        <v>22</v>
      </c>
      <c r="C3504" s="205">
        <v>150</v>
      </c>
      <c r="D3504" s="206">
        <v>43.985789087430476</v>
      </c>
      <c r="E3504" s="207">
        <v>21</v>
      </c>
      <c r="F3504" s="208">
        <v>11.641507620110403</v>
      </c>
      <c r="H3504" s="199"/>
      <c r="I3504" s="125"/>
    </row>
    <row r="3505" spans="1:9">
      <c r="A3505" s="216">
        <v>43611</v>
      </c>
      <c r="B3505" s="194">
        <v>23</v>
      </c>
      <c r="C3505" s="205">
        <v>165</v>
      </c>
      <c r="D3505" s="206">
        <v>43.916115445254036</v>
      </c>
      <c r="E3505" s="207">
        <v>21</v>
      </c>
      <c r="F3505" s="208">
        <v>12.068012059169533</v>
      </c>
      <c r="H3505" s="199"/>
      <c r="I3505" s="125"/>
    </row>
    <row r="3506" spans="1:9">
      <c r="A3506" s="216">
        <v>43612</v>
      </c>
      <c r="B3506" s="194">
        <v>0</v>
      </c>
      <c r="C3506" s="205">
        <v>180</v>
      </c>
      <c r="D3506" s="206">
        <v>43.846217145630817</v>
      </c>
      <c r="E3506" s="207">
        <v>21</v>
      </c>
      <c r="F3506" s="208">
        <v>12.493882054473744</v>
      </c>
      <c r="H3506" s="199"/>
      <c r="I3506" s="125"/>
    </row>
    <row r="3507" spans="1:9">
      <c r="A3507" s="216">
        <v>43612</v>
      </c>
      <c r="B3507" s="194">
        <v>1</v>
      </c>
      <c r="C3507" s="205">
        <v>195</v>
      </c>
      <c r="D3507" s="206">
        <v>43.776104379394383</v>
      </c>
      <c r="E3507" s="207">
        <v>21</v>
      </c>
      <c r="F3507" s="208">
        <v>12.919117344115421</v>
      </c>
      <c r="H3507" s="199"/>
      <c r="I3507" s="125"/>
    </row>
    <row r="3508" spans="1:9">
      <c r="A3508" s="216">
        <v>43612</v>
      </c>
      <c r="B3508" s="194">
        <v>2</v>
      </c>
      <c r="C3508" s="205">
        <v>210</v>
      </c>
      <c r="D3508" s="206">
        <v>43.70578745620378</v>
      </c>
      <c r="E3508" s="207">
        <v>21</v>
      </c>
      <c r="F3508" s="208">
        <v>13.343717666338293</v>
      </c>
      <c r="H3508" s="199"/>
      <c r="I3508" s="125"/>
    </row>
    <row r="3509" spans="1:9">
      <c r="A3509" s="216">
        <v>43612</v>
      </c>
      <c r="B3509" s="194">
        <v>3</v>
      </c>
      <c r="C3509" s="205">
        <v>225</v>
      </c>
      <c r="D3509" s="206">
        <v>43.635246537851344</v>
      </c>
      <c r="E3509" s="207">
        <v>21</v>
      </c>
      <c r="F3509" s="208">
        <v>13.767682745442471</v>
      </c>
      <c r="H3509" s="199"/>
      <c r="I3509" s="125"/>
    </row>
    <row r="3510" spans="1:9">
      <c r="A3510" s="216">
        <v>43612</v>
      </c>
      <c r="B3510" s="194">
        <v>4</v>
      </c>
      <c r="C3510" s="205">
        <v>240</v>
      </c>
      <c r="D3510" s="206">
        <v>43.564491817483031</v>
      </c>
      <c r="E3510" s="207">
        <v>21</v>
      </c>
      <c r="F3510" s="208">
        <v>14.191012315379652</v>
      </c>
      <c r="H3510" s="199"/>
      <c r="I3510" s="125"/>
    </row>
    <row r="3511" spans="1:9">
      <c r="A3511" s="216">
        <v>43612</v>
      </c>
      <c r="B3511" s="194">
        <v>5</v>
      </c>
      <c r="C3511" s="205">
        <v>255</v>
      </c>
      <c r="D3511" s="206">
        <v>43.493533647656477</v>
      </c>
      <c r="E3511" s="207">
        <v>21</v>
      </c>
      <c r="F3511" s="208">
        <v>14.613706124545445</v>
      </c>
      <c r="H3511" s="199"/>
      <c r="I3511" s="125"/>
    </row>
    <row r="3512" spans="1:9">
      <c r="A3512" s="216">
        <v>43612</v>
      </c>
      <c r="B3512" s="194">
        <v>6</v>
      </c>
      <c r="C3512" s="205">
        <v>270</v>
      </c>
      <c r="D3512" s="206">
        <v>43.422352093875816</v>
      </c>
      <c r="E3512" s="207">
        <v>21</v>
      </c>
      <c r="F3512" s="208">
        <v>15.035763893150431</v>
      </c>
      <c r="H3512" s="199"/>
      <c r="I3512" s="125"/>
    </row>
    <row r="3513" spans="1:9">
      <c r="A3513" s="216">
        <v>43612</v>
      </c>
      <c r="B3513" s="194">
        <v>7</v>
      </c>
      <c r="C3513" s="205">
        <v>285</v>
      </c>
      <c r="D3513" s="206">
        <v>43.350957431230199</v>
      </c>
      <c r="E3513" s="207">
        <v>21</v>
      </c>
      <c r="F3513" s="208">
        <v>15.4</v>
      </c>
      <c r="H3513" s="199"/>
      <c r="I3513" s="125"/>
    </row>
    <row r="3514" spans="1:9">
      <c r="A3514" s="216">
        <v>43612</v>
      </c>
      <c r="B3514" s="194">
        <v>8</v>
      </c>
      <c r="C3514" s="205">
        <v>300</v>
      </c>
      <c r="D3514" s="206">
        <v>43.27935999488318</v>
      </c>
      <c r="E3514" s="207">
        <v>21</v>
      </c>
      <c r="F3514" s="208">
        <v>15.877970266280457</v>
      </c>
      <c r="H3514" s="199"/>
      <c r="I3514" s="125"/>
    </row>
    <row r="3515" spans="1:9">
      <c r="A3515" s="216">
        <v>43612</v>
      </c>
      <c r="B3515" s="194">
        <v>9</v>
      </c>
      <c r="C3515" s="205">
        <v>315</v>
      </c>
      <c r="D3515" s="206">
        <v>43.207539834176032</v>
      </c>
      <c r="E3515" s="207">
        <v>21</v>
      </c>
      <c r="F3515" s="208">
        <v>16.298118336058209</v>
      </c>
      <c r="H3515" s="199"/>
      <c r="I3515" s="125"/>
    </row>
    <row r="3516" spans="1:9">
      <c r="A3516" s="216">
        <v>43612</v>
      </c>
      <c r="B3516" s="194">
        <v>10</v>
      </c>
      <c r="C3516" s="205">
        <v>330</v>
      </c>
      <c r="D3516" s="206">
        <v>43.135507265895967</v>
      </c>
      <c r="E3516" s="207">
        <v>21</v>
      </c>
      <c r="F3516" s="208">
        <v>16.717629309872137</v>
      </c>
      <c r="H3516" s="199"/>
      <c r="I3516" s="125"/>
    </row>
    <row r="3517" spans="1:9">
      <c r="A3517" s="216">
        <v>43612</v>
      </c>
      <c r="B3517" s="194">
        <v>11</v>
      </c>
      <c r="C3517" s="205">
        <v>345</v>
      </c>
      <c r="D3517" s="206">
        <v>43.063272608630996</v>
      </c>
      <c r="E3517" s="207">
        <v>21</v>
      </c>
      <c r="F3517" s="208">
        <v>17.136502923232158</v>
      </c>
      <c r="H3517" s="199"/>
      <c r="I3517" s="125"/>
    </row>
    <row r="3518" spans="1:9">
      <c r="A3518" s="216">
        <v>43612</v>
      </c>
      <c r="B3518" s="194">
        <v>12</v>
      </c>
      <c r="C3518" s="205">
        <v>0</v>
      </c>
      <c r="D3518" s="206">
        <v>42.990815913666438</v>
      </c>
      <c r="E3518" s="207">
        <v>21</v>
      </c>
      <c r="F3518" s="208">
        <v>17.554738911949386</v>
      </c>
      <c r="H3518" s="199"/>
      <c r="I3518" s="125"/>
    </row>
    <row r="3519" spans="1:9">
      <c r="A3519" s="216">
        <v>43612</v>
      </c>
      <c r="B3519" s="194">
        <v>13</v>
      </c>
      <c r="C3519" s="205">
        <v>15</v>
      </c>
      <c r="D3519" s="206">
        <v>42.918147501435442</v>
      </c>
      <c r="E3519" s="207">
        <v>21</v>
      </c>
      <c r="F3519" s="208">
        <v>17.972337011990334</v>
      </c>
      <c r="H3519" s="199"/>
      <c r="I3519" s="125"/>
    </row>
    <row r="3520" spans="1:9">
      <c r="A3520" s="216">
        <v>43612</v>
      </c>
      <c r="B3520" s="194">
        <v>14</v>
      </c>
      <c r="C3520" s="205">
        <v>30</v>
      </c>
      <c r="D3520" s="206">
        <v>42.84527769301576</v>
      </c>
      <c r="E3520" s="207">
        <v>21</v>
      </c>
      <c r="F3520" s="208">
        <v>18.389296964247919</v>
      </c>
      <c r="H3520" s="199"/>
      <c r="I3520" s="125"/>
    </row>
    <row r="3521" spans="1:9">
      <c r="A3521" s="216">
        <v>43612</v>
      </c>
      <c r="B3521" s="194">
        <v>15</v>
      </c>
      <c r="C3521" s="205">
        <v>45</v>
      </c>
      <c r="D3521" s="206">
        <v>42.772186542881627</v>
      </c>
      <c r="E3521" s="207">
        <v>21</v>
      </c>
      <c r="F3521" s="208">
        <v>18.805618495846446</v>
      </c>
      <c r="H3521" s="199"/>
      <c r="I3521" s="125"/>
    </row>
    <row r="3522" spans="1:9">
      <c r="A3522" s="216">
        <v>43612</v>
      </c>
      <c r="B3522" s="194">
        <v>16</v>
      </c>
      <c r="C3522" s="205">
        <v>60</v>
      </c>
      <c r="D3522" s="206">
        <v>42.698884394269498</v>
      </c>
      <c r="E3522" s="207">
        <v>21</v>
      </c>
      <c r="F3522" s="208">
        <v>19.221301348180191</v>
      </c>
      <c r="H3522" s="199"/>
      <c r="I3522" s="125"/>
    </row>
    <row r="3523" spans="1:9">
      <c r="A3523" s="216">
        <v>43612</v>
      </c>
      <c r="B3523" s="194">
        <v>17</v>
      </c>
      <c r="C3523" s="205">
        <v>75</v>
      </c>
      <c r="D3523" s="206">
        <v>42.625381510945317</v>
      </c>
      <c r="E3523" s="207">
        <v>21</v>
      </c>
      <c r="F3523" s="208">
        <v>19.636345262799679</v>
      </c>
      <c r="H3523" s="199"/>
      <c r="I3523" s="125"/>
    </row>
    <row r="3524" spans="1:9">
      <c r="A3524" s="216">
        <v>43612</v>
      </c>
      <c r="B3524" s="194">
        <v>18</v>
      </c>
      <c r="C3524" s="205">
        <v>90</v>
      </c>
      <c r="D3524" s="206">
        <v>42.551658010479514</v>
      </c>
      <c r="E3524" s="207">
        <v>21</v>
      </c>
      <c r="F3524" s="208">
        <v>20.050749962975871</v>
      </c>
      <c r="H3524" s="199"/>
      <c r="I3524" s="125"/>
    </row>
    <row r="3525" spans="1:9">
      <c r="A3525" s="216">
        <v>43612</v>
      </c>
      <c r="B3525" s="194">
        <v>19</v>
      </c>
      <c r="C3525" s="205">
        <v>105</v>
      </c>
      <c r="D3525" s="206">
        <v>42.477724257131513</v>
      </c>
      <c r="E3525" s="207">
        <v>21</v>
      </c>
      <c r="F3525" s="208">
        <v>20.464515200044531</v>
      </c>
      <c r="H3525" s="199"/>
      <c r="I3525" s="125"/>
    </row>
    <row r="3526" spans="1:9">
      <c r="A3526" s="216">
        <v>43612</v>
      </c>
      <c r="B3526" s="194">
        <v>20</v>
      </c>
      <c r="C3526" s="205">
        <v>120</v>
      </c>
      <c r="D3526" s="206">
        <v>42.403590420916544</v>
      </c>
      <c r="E3526" s="207">
        <v>21</v>
      </c>
      <c r="F3526" s="208">
        <v>20.877640711612884</v>
      </c>
      <c r="H3526" s="199"/>
      <c r="I3526" s="125"/>
    </row>
    <row r="3527" spans="1:9">
      <c r="A3527" s="216">
        <v>43612</v>
      </c>
      <c r="B3527" s="194">
        <v>21</v>
      </c>
      <c r="C3527" s="205">
        <v>135</v>
      </c>
      <c r="D3527" s="206">
        <v>42.329236700048796</v>
      </c>
      <c r="E3527" s="207">
        <v>21</v>
      </c>
      <c r="F3527" s="208">
        <v>21.290126226393298</v>
      </c>
      <c r="H3527" s="199"/>
      <c r="I3527" s="125"/>
    </row>
    <row r="3528" spans="1:9">
      <c r="A3528" s="216">
        <v>43612</v>
      </c>
      <c r="B3528" s="194">
        <v>22</v>
      </c>
      <c r="C3528" s="205">
        <v>150</v>
      </c>
      <c r="D3528" s="206">
        <v>42.254673422996802</v>
      </c>
      <c r="E3528" s="207">
        <v>21</v>
      </c>
      <c r="F3528" s="208">
        <v>21.701971487122336</v>
      </c>
      <c r="H3528" s="199"/>
      <c r="I3528" s="125"/>
    </row>
    <row r="3529" spans="1:9">
      <c r="A3529" s="216">
        <v>43612</v>
      </c>
      <c r="B3529" s="194">
        <v>23</v>
      </c>
      <c r="C3529" s="205">
        <v>165</v>
      </c>
      <c r="D3529" s="206">
        <v>42.179910801112328</v>
      </c>
      <c r="E3529" s="207">
        <v>21</v>
      </c>
      <c r="F3529" s="208">
        <v>22.113176236801735</v>
      </c>
      <c r="H3529" s="199"/>
      <c r="I3529" s="125"/>
    </row>
    <row r="3530" spans="1:9">
      <c r="A3530" s="216">
        <v>43613</v>
      </c>
      <c r="B3530" s="194">
        <v>0</v>
      </c>
      <c r="C3530" s="205">
        <v>180</v>
      </c>
      <c r="D3530" s="206">
        <v>42.104929055631146</v>
      </c>
      <c r="E3530" s="207">
        <v>21</v>
      </c>
      <c r="F3530" s="208">
        <v>22.523740204891212</v>
      </c>
      <c r="H3530" s="199"/>
      <c r="I3530" s="125"/>
    </row>
    <row r="3531" spans="1:9">
      <c r="A3531" s="216">
        <v>43613</v>
      </c>
      <c r="B3531" s="194">
        <v>1</v>
      </c>
      <c r="C3531" s="205">
        <v>195</v>
      </c>
      <c r="D3531" s="206">
        <v>42.029738400005954</v>
      </c>
      <c r="E3531" s="207">
        <v>21</v>
      </c>
      <c r="F3531" s="208">
        <v>22.933663134874678</v>
      </c>
      <c r="H3531" s="199"/>
      <c r="I3531" s="125"/>
    </row>
    <row r="3532" spans="1:9">
      <c r="A3532" s="216">
        <v>43613</v>
      </c>
      <c r="B3532" s="194">
        <v>2</v>
      </c>
      <c r="C3532" s="205">
        <v>210</v>
      </c>
      <c r="D3532" s="206">
        <v>41.954349166494467</v>
      </c>
      <c r="E3532" s="207">
        <v>21</v>
      </c>
      <c r="F3532" s="208">
        <v>23.342944765896476</v>
      </c>
      <c r="H3532" s="199"/>
      <c r="I3532" s="125"/>
    </row>
    <row r="3533" spans="1:9">
      <c r="A3533" s="216">
        <v>43613</v>
      </c>
      <c r="B3533" s="194">
        <v>3</v>
      </c>
      <c r="C3533" s="205">
        <v>225</v>
      </c>
      <c r="D3533" s="206">
        <v>41.878741539842395</v>
      </c>
      <c r="E3533" s="207">
        <v>21</v>
      </c>
      <c r="F3533" s="208">
        <v>23.751584837369535</v>
      </c>
      <c r="H3533" s="199"/>
      <c r="I3533" s="125"/>
    </row>
    <row r="3534" spans="1:9">
      <c r="A3534" s="216">
        <v>43613</v>
      </c>
      <c r="B3534" s="194">
        <v>4</v>
      </c>
      <c r="C3534" s="205">
        <v>240</v>
      </c>
      <c r="D3534" s="206">
        <v>41.802925736551515</v>
      </c>
      <c r="E3534" s="207">
        <v>21</v>
      </c>
      <c r="F3534" s="208">
        <v>24.159583088935506</v>
      </c>
      <c r="H3534" s="199"/>
      <c r="I3534" s="125"/>
    </row>
    <row r="3535" spans="1:9">
      <c r="A3535" s="216">
        <v>43613</v>
      </c>
      <c r="B3535" s="194">
        <v>5</v>
      </c>
      <c r="C3535" s="205">
        <v>255</v>
      </c>
      <c r="D3535" s="206">
        <v>41.726912091744452</v>
      </c>
      <c r="E3535" s="207">
        <v>21</v>
      </c>
      <c r="F3535" s="208">
        <v>24.566939265075689</v>
      </c>
      <c r="H3535" s="199"/>
      <c r="I3535" s="125"/>
    </row>
    <row r="3536" spans="1:9">
      <c r="A3536" s="216">
        <v>43613</v>
      </c>
      <c r="B3536" s="194">
        <v>6</v>
      </c>
      <c r="C3536" s="205">
        <v>270</v>
      </c>
      <c r="D3536" s="206">
        <v>41.650680792990897</v>
      </c>
      <c r="E3536" s="207">
        <v>21</v>
      </c>
      <c r="F3536" s="208">
        <v>24.973653096856836</v>
      </c>
      <c r="H3536" s="199"/>
      <c r="I3536" s="125"/>
    </row>
    <row r="3537" spans="1:9">
      <c r="A3537" s="216">
        <v>43613</v>
      </c>
      <c r="B3537" s="194">
        <v>7</v>
      </c>
      <c r="C3537" s="205">
        <v>285</v>
      </c>
      <c r="D3537" s="206">
        <v>41.574242060496545</v>
      </c>
      <c r="E3537" s="207">
        <v>21</v>
      </c>
      <c r="F3537" s="208">
        <v>25.4</v>
      </c>
      <c r="H3537" s="199"/>
      <c r="I3537" s="125"/>
    </row>
    <row r="3538" spans="1:9">
      <c r="A3538" s="216">
        <v>43613</v>
      </c>
      <c r="B3538" s="194">
        <v>8</v>
      </c>
      <c r="C3538" s="205">
        <v>300</v>
      </c>
      <c r="D3538" s="206">
        <v>41.497606231512236</v>
      </c>
      <c r="E3538" s="207">
        <v>21</v>
      </c>
      <c r="F3538" s="208">
        <v>25.785152707486674</v>
      </c>
      <c r="H3538" s="199"/>
      <c r="I3538" s="125"/>
    </row>
    <row r="3539" spans="1:9">
      <c r="A3539" s="216">
        <v>43613</v>
      </c>
      <c r="B3539" s="194">
        <v>9</v>
      </c>
      <c r="C3539" s="205">
        <v>315</v>
      </c>
      <c r="D3539" s="206">
        <v>41.420753517007824</v>
      </c>
      <c r="E3539" s="207">
        <v>21</v>
      </c>
      <c r="F3539" s="208">
        <v>26.189937958941556</v>
      </c>
      <c r="H3539" s="199"/>
      <c r="I3539" s="125"/>
    </row>
    <row r="3540" spans="1:9">
      <c r="A3540" s="216">
        <v>43613</v>
      </c>
      <c r="B3540" s="194">
        <v>10</v>
      </c>
      <c r="C3540" s="205">
        <v>330</v>
      </c>
      <c r="D3540" s="206">
        <v>41.343694100589801</v>
      </c>
      <c r="E3540" s="207">
        <v>21</v>
      </c>
      <c r="F3540" s="208">
        <v>26.594079838434652</v>
      </c>
      <c r="H3540" s="199"/>
      <c r="I3540" s="125"/>
    </row>
    <row r="3541" spans="1:9">
      <c r="A3541" s="216">
        <v>43613</v>
      </c>
      <c r="B3541" s="194">
        <v>11</v>
      </c>
      <c r="C3541" s="205">
        <v>345</v>
      </c>
      <c r="D3541" s="206">
        <v>41.266438381619537</v>
      </c>
      <c r="E3541" s="207">
        <v>21</v>
      </c>
      <c r="F3541" s="208">
        <v>26.997578087429304</v>
      </c>
      <c r="H3541" s="199"/>
      <c r="I3541" s="125"/>
    </row>
    <row r="3542" spans="1:9">
      <c r="A3542" s="216">
        <v>43613</v>
      </c>
      <c r="B3542" s="194">
        <v>12</v>
      </c>
      <c r="C3542" s="205">
        <v>0</v>
      </c>
      <c r="D3542" s="206">
        <v>41.188966436122882</v>
      </c>
      <c r="E3542" s="207">
        <v>21</v>
      </c>
      <c r="F3542" s="208">
        <v>27.400432438658768</v>
      </c>
      <c r="H3542" s="199"/>
      <c r="I3542" s="125"/>
    </row>
    <row r="3543" spans="1:9">
      <c r="A3543" s="216">
        <v>43613</v>
      </c>
      <c r="B3543" s="194">
        <v>13</v>
      </c>
      <c r="C3543" s="205">
        <v>15</v>
      </c>
      <c r="D3543" s="206">
        <v>41.111288607530696</v>
      </c>
      <c r="E3543" s="207">
        <v>21</v>
      </c>
      <c r="F3543" s="208">
        <v>27.802642638674797</v>
      </c>
      <c r="H3543" s="199"/>
      <c r="I3543" s="125"/>
    </row>
    <row r="3544" spans="1:9">
      <c r="A3544" s="216">
        <v>43613</v>
      </c>
      <c r="B3544" s="194">
        <v>14</v>
      </c>
      <c r="C3544" s="205">
        <v>30</v>
      </c>
      <c r="D3544" s="206">
        <v>41.033415240467548</v>
      </c>
      <c r="E3544" s="207">
        <v>21</v>
      </c>
      <c r="F3544" s="208">
        <v>28.204208434258504</v>
      </c>
      <c r="H3544" s="199"/>
      <c r="I3544" s="125"/>
    </row>
    <row r="3545" spans="1:9">
      <c r="A3545" s="216">
        <v>43613</v>
      </c>
      <c r="B3545" s="194">
        <v>15</v>
      </c>
      <c r="C3545" s="205">
        <v>45</v>
      </c>
      <c r="D3545" s="206">
        <v>40.955326414202773</v>
      </c>
      <c r="E3545" s="207">
        <v>21</v>
      </c>
      <c r="F3545" s="208">
        <v>28.60512955901882</v>
      </c>
      <c r="H3545" s="199"/>
      <c r="I3545" s="125"/>
    </row>
    <row r="3546" spans="1:9">
      <c r="A3546" s="216">
        <v>43613</v>
      </c>
      <c r="B3546" s="194">
        <v>16</v>
      </c>
      <c r="C3546" s="205">
        <v>60</v>
      </c>
      <c r="D3546" s="206">
        <v>40.877032473957797</v>
      </c>
      <c r="E3546" s="207">
        <v>21</v>
      </c>
      <c r="F3546" s="208">
        <v>29.005405755835554</v>
      </c>
      <c r="H3546" s="199"/>
      <c r="I3546" s="125"/>
    </row>
    <row r="3547" spans="1:9">
      <c r="A3547" s="216">
        <v>43613</v>
      </c>
      <c r="B3547" s="194">
        <v>17</v>
      </c>
      <c r="C3547" s="205">
        <v>75</v>
      </c>
      <c r="D3547" s="206">
        <v>40.798543768715945</v>
      </c>
      <c r="E3547" s="207">
        <v>21</v>
      </c>
      <c r="F3547" s="208">
        <v>29.40503678121857</v>
      </c>
      <c r="H3547" s="199"/>
      <c r="I3547" s="125"/>
    </row>
    <row r="3548" spans="1:9">
      <c r="A3548" s="216">
        <v>43613</v>
      </c>
      <c r="B3548" s="194">
        <v>18</v>
      </c>
      <c r="C3548" s="205">
        <v>90</v>
      </c>
      <c r="D3548" s="206">
        <v>40.719840379301786</v>
      </c>
      <c r="E3548" s="207">
        <v>21</v>
      </c>
      <c r="F3548" s="208">
        <v>29.804022365219325</v>
      </c>
      <c r="H3548" s="199"/>
      <c r="I3548" s="125"/>
    </row>
    <row r="3549" spans="1:9">
      <c r="A3549" s="216">
        <v>43613</v>
      </c>
      <c r="B3549" s="194">
        <v>19</v>
      </c>
      <c r="C3549" s="205">
        <v>105</v>
      </c>
      <c r="D3549" s="206">
        <v>40.640932675452177</v>
      </c>
      <c r="E3549" s="207">
        <v>21</v>
      </c>
      <c r="F3549" s="208">
        <v>30.202362255945445</v>
      </c>
      <c r="H3549" s="199"/>
      <c r="I3549" s="125"/>
    </row>
    <row r="3550" spans="1:9">
      <c r="A3550" s="216">
        <v>43613</v>
      </c>
      <c r="B3550" s="194">
        <v>20</v>
      </c>
      <c r="C3550" s="205">
        <v>120</v>
      </c>
      <c r="D3550" s="206">
        <v>40.56183094915923</v>
      </c>
      <c r="E3550" s="207">
        <v>21</v>
      </c>
      <c r="F3550" s="208">
        <v>30.600056201816841</v>
      </c>
      <c r="H3550" s="199"/>
      <c r="I3550" s="125"/>
    </row>
    <row r="3551" spans="1:9">
      <c r="A3551" s="216">
        <v>43613</v>
      </c>
      <c r="B3551" s="194">
        <v>21</v>
      </c>
      <c r="C3551" s="205">
        <v>135</v>
      </c>
      <c r="D3551" s="206">
        <v>40.48251534378096</v>
      </c>
      <c r="E3551" s="207">
        <v>21</v>
      </c>
      <c r="F3551" s="208">
        <v>30.997103938230239</v>
      </c>
      <c r="H3551" s="199"/>
      <c r="I3551" s="125"/>
    </row>
    <row r="3552" spans="1:9">
      <c r="A3552" s="216">
        <v>43613</v>
      </c>
      <c r="B3552" s="194">
        <v>22</v>
      </c>
      <c r="C3552" s="205">
        <v>150</v>
      </c>
      <c r="D3552" s="206">
        <v>40.402996251850709</v>
      </c>
      <c r="E3552" s="207">
        <v>21</v>
      </c>
      <c r="F3552" s="208">
        <v>31.393505214171711</v>
      </c>
      <c r="H3552" s="199"/>
      <c r="I3552" s="125"/>
    </row>
    <row r="3553" spans="1:9">
      <c r="A3553" s="216">
        <v>43613</v>
      </c>
      <c r="B3553" s="194">
        <v>23</v>
      </c>
      <c r="C3553" s="205">
        <v>165</v>
      </c>
      <c r="D3553" s="206">
        <v>40.323283869679472</v>
      </c>
      <c r="E3553" s="207">
        <v>21</v>
      </c>
      <c r="F3553" s="208">
        <v>31.789259778865429</v>
      </c>
      <c r="H3553" s="199"/>
      <c r="I3553" s="125"/>
    </row>
    <row r="3554" spans="1:9">
      <c r="A3554" s="216">
        <v>43614</v>
      </c>
      <c r="B3554" s="194">
        <v>0</v>
      </c>
      <c r="C3554" s="205">
        <v>180</v>
      </c>
      <c r="D3554" s="206">
        <v>40.243358423676909</v>
      </c>
      <c r="E3554" s="207">
        <v>21</v>
      </c>
      <c r="F3554" s="208">
        <v>32.184367364213529</v>
      </c>
      <c r="H3554" s="199"/>
      <c r="I3554" s="125"/>
    </row>
    <row r="3555" spans="1:9">
      <c r="A3555" s="216">
        <v>43614</v>
      </c>
      <c r="B3555" s="194">
        <v>1</v>
      </c>
      <c r="C3555" s="205">
        <v>195</v>
      </c>
      <c r="D3555" s="206">
        <v>40.163230268808547</v>
      </c>
      <c r="E3555" s="207">
        <v>21</v>
      </c>
      <c r="F3555" s="208">
        <v>32.578827728848125</v>
      </c>
      <c r="H3555" s="199"/>
      <c r="I3555" s="125"/>
    </row>
    <row r="3556" spans="1:9">
      <c r="A3556" s="216">
        <v>43614</v>
      </c>
      <c r="B3556" s="194">
        <v>2</v>
      </c>
      <c r="C3556" s="205">
        <v>210</v>
      </c>
      <c r="D3556" s="206">
        <v>40.082909644911524</v>
      </c>
      <c r="E3556" s="207">
        <v>21</v>
      </c>
      <c r="F3556" s="208">
        <v>32.972640618472155</v>
      </c>
      <c r="H3556" s="199"/>
      <c r="I3556" s="125"/>
    </row>
    <row r="3557" spans="1:9">
      <c r="A3557" s="216">
        <v>43614</v>
      </c>
      <c r="B3557" s="194">
        <v>3</v>
      </c>
      <c r="C3557" s="205">
        <v>225</v>
      </c>
      <c r="D3557" s="206">
        <v>40.002376800346156</v>
      </c>
      <c r="E3557" s="207">
        <v>21</v>
      </c>
      <c r="F3557" s="208">
        <v>33.365805770267372</v>
      </c>
      <c r="H3557" s="199"/>
      <c r="I3557" s="125"/>
    </row>
    <row r="3558" spans="1:9">
      <c r="A3558" s="216">
        <v>43614</v>
      </c>
      <c r="B3558" s="194">
        <v>4</v>
      </c>
      <c r="C3558" s="205">
        <v>240</v>
      </c>
      <c r="D3558" s="206">
        <v>39.921641976457067</v>
      </c>
      <c r="E3558" s="207">
        <v>21</v>
      </c>
      <c r="F3558" s="208">
        <v>33.758322934945397</v>
      </c>
      <c r="H3558" s="199"/>
      <c r="I3558" s="125"/>
    </row>
    <row r="3559" spans="1:9">
      <c r="A3559" s="216">
        <v>43614</v>
      </c>
      <c r="B3559" s="194">
        <v>5</v>
      </c>
      <c r="C3559" s="205">
        <v>255</v>
      </c>
      <c r="D3559" s="206">
        <v>39.840715532882314</v>
      </c>
      <c r="E3559" s="207">
        <v>21</v>
      </c>
      <c r="F3559" s="208">
        <v>34.150191863477062</v>
      </c>
      <c r="H3559" s="199"/>
      <c r="I3559" s="125"/>
    </row>
    <row r="3560" spans="1:9">
      <c r="A3560" s="216">
        <v>43614</v>
      </c>
      <c r="B3560" s="194">
        <v>6</v>
      </c>
      <c r="C3560" s="205">
        <v>270</v>
      </c>
      <c r="D3560" s="206">
        <v>39.759577683657881</v>
      </c>
      <c r="E3560" s="207">
        <v>21</v>
      </c>
      <c r="F3560" s="208">
        <v>34.54141229397905</v>
      </c>
      <c r="H3560" s="199"/>
      <c r="I3560" s="125"/>
    </row>
    <row r="3561" spans="1:9">
      <c r="A3561" s="216">
        <v>43614</v>
      </c>
      <c r="B3561" s="194">
        <v>7</v>
      </c>
      <c r="C3561" s="205">
        <v>285</v>
      </c>
      <c r="D3561" s="206">
        <v>39.678238672065618</v>
      </c>
      <c r="E3561" s="207">
        <v>21</v>
      </c>
      <c r="F3561" s="208">
        <v>34.9</v>
      </c>
      <c r="H3561" s="199"/>
      <c r="I3561" s="125"/>
    </row>
    <row r="3562" spans="1:9">
      <c r="A3562" s="216">
        <v>43614</v>
      </c>
      <c r="B3562" s="194">
        <v>8</v>
      </c>
      <c r="C3562" s="205">
        <v>300</v>
      </c>
      <c r="D3562" s="206">
        <v>39.596708861924981</v>
      </c>
      <c r="E3562" s="207">
        <v>21</v>
      </c>
      <c r="F3562" s="208">
        <v>35.321906663186269</v>
      </c>
      <c r="H3562" s="199"/>
      <c r="I3562" s="125"/>
    </row>
    <row r="3563" spans="1:9">
      <c r="A3563" s="216">
        <v>43614</v>
      </c>
      <c r="B3563" s="194">
        <v>9</v>
      </c>
      <c r="C3563" s="205">
        <v>315</v>
      </c>
      <c r="D3563" s="206">
        <v>39.51496846876239</v>
      </c>
      <c r="E3563" s="207">
        <v>21</v>
      </c>
      <c r="F3563" s="208">
        <v>35.711180097209123</v>
      </c>
      <c r="H3563" s="199"/>
      <c r="I3563" s="125"/>
    </row>
    <row r="3564" spans="1:9">
      <c r="A3564" s="216">
        <v>43614</v>
      </c>
      <c r="B3564" s="194">
        <v>10</v>
      </c>
      <c r="C3564" s="205">
        <v>330</v>
      </c>
      <c r="D3564" s="206">
        <v>39.433027740856232</v>
      </c>
      <c r="E3564" s="207">
        <v>21</v>
      </c>
      <c r="F3564" s="208">
        <v>36.099804028194171</v>
      </c>
      <c r="H3564" s="199"/>
      <c r="I3564" s="125"/>
    </row>
    <row r="3565" spans="1:9">
      <c r="A3565" s="216">
        <v>43614</v>
      </c>
      <c r="B3565" s="194">
        <v>11</v>
      </c>
      <c r="C3565" s="205">
        <v>345</v>
      </c>
      <c r="D3565" s="206">
        <v>39.350897083870677</v>
      </c>
      <c r="E3565" s="207">
        <v>21</v>
      </c>
      <c r="F3565" s="208">
        <v>36.487778208916239</v>
      </c>
      <c r="H3565" s="199"/>
      <c r="I3565" s="125"/>
    </row>
    <row r="3566" spans="1:9">
      <c r="A3566" s="216">
        <v>43614</v>
      </c>
      <c r="B3566" s="194">
        <v>12</v>
      </c>
      <c r="C3566" s="205">
        <v>0</v>
      </c>
      <c r="D3566" s="206">
        <v>39.268556618878847</v>
      </c>
      <c r="E3566" s="207">
        <v>21</v>
      </c>
      <c r="F3566" s="208">
        <v>36.8751023794335</v>
      </c>
      <c r="H3566" s="199"/>
      <c r="I3566" s="125"/>
    </row>
    <row r="3567" spans="1:9">
      <c r="A3567" s="216">
        <v>43614</v>
      </c>
      <c r="B3567" s="194">
        <v>13</v>
      </c>
      <c r="C3567" s="205">
        <v>15</v>
      </c>
      <c r="D3567" s="206">
        <v>39.186016675549808</v>
      </c>
      <c r="E3567" s="207">
        <v>21</v>
      </c>
      <c r="F3567" s="208">
        <v>37.261776293124029</v>
      </c>
      <c r="H3567" s="199"/>
      <c r="I3567" s="125"/>
    </row>
    <row r="3568" spans="1:9">
      <c r="A3568" s="216">
        <v>43614</v>
      </c>
      <c r="B3568" s="194">
        <v>14</v>
      </c>
      <c r="C3568" s="205">
        <v>30</v>
      </c>
      <c r="D3568" s="206">
        <v>39.103287643657723</v>
      </c>
      <c r="E3568" s="207">
        <v>21</v>
      </c>
      <c r="F3568" s="208">
        <v>37.647799699345654</v>
      </c>
      <c r="H3568" s="199"/>
      <c r="I3568" s="125"/>
    </row>
    <row r="3569" spans="1:9">
      <c r="A3569" s="216">
        <v>43614</v>
      </c>
      <c r="B3569" s="194">
        <v>15</v>
      </c>
      <c r="C3569" s="205">
        <v>45</v>
      </c>
      <c r="D3569" s="206">
        <v>39.020349628290205</v>
      </c>
      <c r="E3569" s="207">
        <v>21</v>
      </c>
      <c r="F3569" s="208">
        <v>38.033172347792785</v>
      </c>
      <c r="H3569" s="199"/>
      <c r="I3569" s="125"/>
    </row>
    <row r="3570" spans="1:9">
      <c r="A3570" s="216">
        <v>43614</v>
      </c>
      <c r="B3570" s="194">
        <v>16</v>
      </c>
      <c r="C3570" s="205">
        <v>60</v>
      </c>
      <c r="D3570" s="206">
        <v>38.937213000278916</v>
      </c>
      <c r="E3570" s="207">
        <v>21</v>
      </c>
      <c r="F3570" s="208">
        <v>38.417893988438649</v>
      </c>
      <c r="H3570" s="199"/>
      <c r="I3570" s="125"/>
    </row>
    <row r="3571" spans="1:9">
      <c r="A3571" s="216">
        <v>43614</v>
      </c>
      <c r="B3571" s="194">
        <v>17</v>
      </c>
      <c r="C3571" s="205">
        <v>75</v>
      </c>
      <c r="D3571" s="206">
        <v>38.853888134374301</v>
      </c>
      <c r="E3571" s="207">
        <v>21</v>
      </c>
      <c r="F3571" s="208">
        <v>38.80196437588296</v>
      </c>
      <c r="H3571" s="199"/>
      <c r="I3571" s="125"/>
    </row>
    <row r="3572" spans="1:9">
      <c r="A3572" s="216">
        <v>43614</v>
      </c>
      <c r="B3572" s="194">
        <v>18</v>
      </c>
      <c r="C3572" s="205">
        <v>90</v>
      </c>
      <c r="D3572" s="206">
        <v>38.770355137972956</v>
      </c>
      <c r="E3572" s="207">
        <v>21</v>
      </c>
      <c r="F3572" s="208">
        <v>39.185383252180159</v>
      </c>
      <c r="H3572" s="199"/>
      <c r="I3572" s="125"/>
    </row>
    <row r="3573" spans="1:9">
      <c r="A3573" s="216">
        <v>43614</v>
      </c>
      <c r="B3573" s="194">
        <v>19</v>
      </c>
      <c r="C3573" s="205">
        <v>105</v>
      </c>
      <c r="D3573" s="206">
        <v>38.686624387339634</v>
      </c>
      <c r="E3573" s="207">
        <v>21</v>
      </c>
      <c r="F3573" s="208">
        <v>39.568150372585649</v>
      </c>
      <c r="H3573" s="199"/>
      <c r="I3573" s="125"/>
    </row>
    <row r="3574" spans="1:9">
      <c r="A3574" s="216">
        <v>43614</v>
      </c>
      <c r="B3574" s="194">
        <v>20</v>
      </c>
      <c r="C3574" s="205">
        <v>120</v>
      </c>
      <c r="D3574" s="206">
        <v>38.602706258224089</v>
      </c>
      <c r="E3574" s="207">
        <v>21</v>
      </c>
      <c r="F3574" s="208">
        <v>39.950265492632582</v>
      </c>
      <c r="H3574" s="199"/>
      <c r="I3574" s="125"/>
    </row>
    <row r="3575" spans="1:9">
      <c r="A3575" s="216">
        <v>43614</v>
      </c>
      <c r="B3575" s="194">
        <v>21</v>
      </c>
      <c r="C3575" s="205">
        <v>135</v>
      </c>
      <c r="D3575" s="206">
        <v>38.518580863053558</v>
      </c>
      <c r="E3575" s="207">
        <v>21</v>
      </c>
      <c r="F3575" s="208">
        <v>40.331728355416914</v>
      </c>
      <c r="H3575" s="199"/>
      <c r="I3575" s="125"/>
    </row>
    <row r="3576" spans="1:9">
      <c r="A3576" s="216">
        <v>43614</v>
      </c>
      <c r="B3576" s="194">
        <v>22</v>
      </c>
      <c r="C3576" s="205">
        <v>150</v>
      </c>
      <c r="D3576" s="206">
        <v>38.434258619374759</v>
      </c>
      <c r="E3576" s="207">
        <v>21</v>
      </c>
      <c r="F3576" s="208">
        <v>40.712538712886186</v>
      </c>
      <c r="H3576" s="199"/>
      <c r="I3576" s="125"/>
    </row>
    <row r="3577" spans="1:9">
      <c r="A3577" s="216">
        <v>43614</v>
      </c>
      <c r="B3577" s="194">
        <v>23</v>
      </c>
      <c r="C3577" s="205">
        <v>165</v>
      </c>
      <c r="D3577" s="206">
        <v>38.349749789913403</v>
      </c>
      <c r="E3577" s="207">
        <v>21</v>
      </c>
      <c r="F3577" s="208">
        <v>41.092696330059297</v>
      </c>
      <c r="H3577" s="199"/>
      <c r="I3577" s="125"/>
    </row>
    <row r="3578" spans="1:9">
      <c r="A3578" s="216">
        <v>43615</v>
      </c>
      <c r="B3578" s="194">
        <v>0</v>
      </c>
      <c r="C3578" s="205">
        <v>180</v>
      </c>
      <c r="D3578" s="206">
        <v>38.265034606815789</v>
      </c>
      <c r="E3578" s="207">
        <v>21</v>
      </c>
      <c r="F3578" s="208">
        <v>41.472200946791276</v>
      </c>
      <c r="H3578" s="199"/>
      <c r="I3578" s="125"/>
    </row>
    <row r="3579" spans="1:9">
      <c r="A3579" s="216">
        <v>43615</v>
      </c>
      <c r="B3579" s="194">
        <v>1</v>
      </c>
      <c r="C3579" s="205">
        <v>195</v>
      </c>
      <c r="D3579" s="206">
        <v>38.180123473334788</v>
      </c>
      <c r="E3579" s="207">
        <v>21</v>
      </c>
      <c r="F3579" s="208">
        <v>41.851052320242985</v>
      </c>
      <c r="H3579" s="199"/>
      <c r="I3579" s="125"/>
    </row>
    <row r="3580" spans="1:9">
      <c r="A3580" s="216">
        <v>43615</v>
      </c>
      <c r="B3580" s="194">
        <v>2</v>
      </c>
      <c r="C3580" s="205">
        <v>210</v>
      </c>
      <c r="D3580" s="206">
        <v>38.095026614969356</v>
      </c>
      <c r="E3580" s="207">
        <v>21</v>
      </c>
      <c r="F3580" s="208">
        <v>42.229250207922107</v>
      </c>
      <c r="H3580" s="199"/>
      <c r="I3580" s="125"/>
    </row>
    <row r="3581" spans="1:9">
      <c r="A3581" s="216">
        <v>43615</v>
      </c>
      <c r="B3581" s="194">
        <v>3</v>
      </c>
      <c r="C3581" s="205">
        <v>225</v>
      </c>
      <c r="D3581" s="206">
        <v>38.009724287671816</v>
      </c>
      <c r="E3581" s="207">
        <v>21</v>
      </c>
      <c r="F3581" s="208">
        <v>42.606794355001014</v>
      </c>
      <c r="H3581" s="199"/>
      <c r="I3581" s="125"/>
    </row>
    <row r="3582" spans="1:9">
      <c r="A3582" s="216">
        <v>43615</v>
      </c>
      <c r="B3582" s="194">
        <v>4</v>
      </c>
      <c r="C3582" s="205">
        <v>240</v>
      </c>
      <c r="D3582" s="206">
        <v>37.924226877103138</v>
      </c>
      <c r="E3582" s="207">
        <v>21</v>
      </c>
      <c r="F3582" s="208">
        <v>42.98368451962773</v>
      </c>
      <c r="H3582" s="199"/>
      <c r="I3582" s="125"/>
    </row>
    <row r="3583" spans="1:9">
      <c r="A3583" s="216">
        <v>43615</v>
      </c>
      <c r="B3583" s="194">
        <v>5</v>
      </c>
      <c r="C3583" s="205">
        <v>255</v>
      </c>
      <c r="D3583" s="206">
        <v>37.838544652759083</v>
      </c>
      <c r="E3583" s="207">
        <v>21</v>
      </c>
      <c r="F3583" s="208">
        <v>43.359920456103325</v>
      </c>
      <c r="H3583" s="199"/>
      <c r="I3583" s="125"/>
    </row>
    <row r="3584" spans="1:9">
      <c r="A3584" s="216">
        <v>43615</v>
      </c>
      <c r="B3584" s="194">
        <v>6</v>
      </c>
      <c r="C3584" s="205">
        <v>270</v>
      </c>
      <c r="D3584" s="206">
        <v>37.752657854255176</v>
      </c>
      <c r="E3584" s="207">
        <v>21</v>
      </c>
      <c r="F3584" s="208">
        <v>43.735501919062258</v>
      </c>
      <c r="H3584" s="199"/>
      <c r="I3584" s="125"/>
    </row>
    <row r="3585" spans="1:9">
      <c r="A3585" s="216">
        <v>43615</v>
      </c>
      <c r="B3585" s="194">
        <v>7</v>
      </c>
      <c r="C3585" s="205">
        <v>285</v>
      </c>
      <c r="D3585" s="206">
        <v>37.666576871229154</v>
      </c>
      <c r="E3585" s="207">
        <v>21</v>
      </c>
      <c r="F3585" s="208">
        <v>44.1</v>
      </c>
      <c r="H3585" s="199"/>
      <c r="I3585" s="125"/>
    </row>
    <row r="3586" spans="1:9">
      <c r="A3586" s="216">
        <v>43615</v>
      </c>
      <c r="B3586" s="194">
        <v>8</v>
      </c>
      <c r="C3586" s="205">
        <v>300</v>
      </c>
      <c r="D3586" s="206">
        <v>37.58031197533569</v>
      </c>
      <c r="E3586" s="207">
        <v>21</v>
      </c>
      <c r="F3586" s="208">
        <v>44.484700448862355</v>
      </c>
      <c r="H3586" s="199"/>
      <c r="I3586" s="125"/>
    </row>
    <row r="3587" spans="1:9">
      <c r="A3587" s="216">
        <v>43615</v>
      </c>
      <c r="B3587" s="194">
        <v>9</v>
      </c>
      <c r="C3587" s="205">
        <v>315</v>
      </c>
      <c r="D3587" s="206">
        <v>37.493843450118902</v>
      </c>
      <c r="E3587" s="207">
        <v>21</v>
      </c>
      <c r="F3587" s="208">
        <v>44.858317022494205</v>
      </c>
      <c r="H3587" s="199"/>
      <c r="I3587" s="125"/>
    </row>
    <row r="3588" spans="1:9">
      <c r="A3588" s="216">
        <v>43615</v>
      </c>
      <c r="B3588" s="194">
        <v>10</v>
      </c>
      <c r="C3588" s="205">
        <v>330</v>
      </c>
      <c r="D3588" s="206">
        <v>37.40718156974026</v>
      </c>
      <c r="E3588" s="207">
        <v>21</v>
      </c>
      <c r="F3588" s="208">
        <v>45.231278144603877</v>
      </c>
      <c r="H3588" s="199"/>
      <c r="I3588" s="125"/>
    </row>
    <row r="3589" spans="1:9">
      <c r="A3589" s="216">
        <v>43615</v>
      </c>
      <c r="B3589" s="194">
        <v>11</v>
      </c>
      <c r="C3589" s="205">
        <v>345</v>
      </c>
      <c r="D3589" s="206">
        <v>37.320336728499797</v>
      </c>
      <c r="E3589" s="207">
        <v>21</v>
      </c>
      <c r="F3589" s="208">
        <v>45.603583575715732</v>
      </c>
      <c r="H3589" s="199"/>
      <c r="I3589" s="125"/>
    </row>
    <row r="3590" spans="1:9">
      <c r="A3590" s="216">
        <v>43615</v>
      </c>
      <c r="B3590" s="194">
        <v>12</v>
      </c>
      <c r="C3590" s="205">
        <v>0</v>
      </c>
      <c r="D3590" s="206">
        <v>37.233289173339017</v>
      </c>
      <c r="E3590" s="207">
        <v>21</v>
      </c>
      <c r="F3590" s="208">
        <v>45.975233060089806</v>
      </c>
      <c r="H3590" s="199"/>
      <c r="I3590" s="125"/>
    </row>
    <row r="3591" spans="1:9">
      <c r="A3591" s="216">
        <v>43615</v>
      </c>
      <c r="B3591" s="194">
        <v>13</v>
      </c>
      <c r="C3591" s="205">
        <v>15</v>
      </c>
      <c r="D3591" s="206">
        <v>37.146049182542811</v>
      </c>
      <c r="E3591" s="207">
        <v>21</v>
      </c>
      <c r="F3591" s="208">
        <v>46.346226367271939</v>
      </c>
      <c r="H3591" s="199"/>
      <c r="I3591" s="125"/>
    </row>
    <row r="3592" spans="1:9">
      <c r="A3592" s="216">
        <v>43615</v>
      </c>
      <c r="B3592" s="194">
        <v>14</v>
      </c>
      <c r="C3592" s="205">
        <v>30</v>
      </c>
      <c r="D3592" s="206">
        <v>37.05862719300967</v>
      </c>
      <c r="E3592" s="207">
        <v>21</v>
      </c>
      <c r="F3592" s="208">
        <v>46.71656325467815</v>
      </c>
      <c r="H3592" s="199"/>
      <c r="I3592" s="125"/>
    </row>
    <row r="3593" spans="1:9">
      <c r="A3593" s="216">
        <v>43615</v>
      </c>
      <c r="B3593" s="194">
        <v>15</v>
      </c>
      <c r="C3593" s="205">
        <v>45</v>
      </c>
      <c r="D3593" s="206">
        <v>36.971003355638459</v>
      </c>
      <c r="E3593" s="207">
        <v>21</v>
      </c>
      <c r="F3593" s="208">
        <v>47.086243471829548</v>
      </c>
      <c r="H3593" s="199"/>
      <c r="I3593" s="125"/>
    </row>
    <row r="3594" spans="1:9">
      <c r="A3594" s="216">
        <v>43615</v>
      </c>
      <c r="B3594" s="194">
        <v>16</v>
      </c>
      <c r="C3594" s="205">
        <v>60</v>
      </c>
      <c r="D3594" s="206">
        <v>36.883188032720682</v>
      </c>
      <c r="E3594" s="207">
        <v>21</v>
      </c>
      <c r="F3594" s="208">
        <v>47.455266781047456</v>
      </c>
      <c r="H3594" s="199"/>
      <c r="I3594" s="125"/>
    </row>
    <row r="3595" spans="1:9">
      <c r="A3595" s="216">
        <v>43615</v>
      </c>
      <c r="B3595" s="194">
        <v>17</v>
      </c>
      <c r="C3595" s="205">
        <v>75</v>
      </c>
      <c r="D3595" s="206">
        <v>36.795191643764156</v>
      </c>
      <c r="E3595" s="207">
        <v>21</v>
      </c>
      <c r="F3595" s="208">
        <v>47.82363294494715</v>
      </c>
      <c r="H3595" s="199"/>
      <c r="I3595" s="125"/>
    </row>
    <row r="3596" spans="1:9">
      <c r="A3596" s="216">
        <v>43615</v>
      </c>
      <c r="B3596" s="194">
        <v>18</v>
      </c>
      <c r="C3596" s="205">
        <v>90</v>
      </c>
      <c r="D3596" s="206">
        <v>36.706994325217011</v>
      </c>
      <c r="E3596" s="207">
        <v>21</v>
      </c>
      <c r="F3596" s="208">
        <v>48.191341714208065</v>
      </c>
      <c r="H3596" s="199"/>
      <c r="I3596" s="125"/>
    </row>
    <row r="3597" spans="1:9">
      <c r="A3597" s="216">
        <v>43615</v>
      </c>
      <c r="B3597" s="194">
        <v>19</v>
      </c>
      <c r="C3597" s="205">
        <v>105</v>
      </c>
      <c r="D3597" s="206">
        <v>36.618606480103608</v>
      </c>
      <c r="E3597" s="207">
        <v>21</v>
      </c>
      <c r="F3597" s="208">
        <v>48.558392852168097</v>
      </c>
      <c r="H3597" s="199"/>
      <c r="I3597" s="125"/>
    </row>
    <row r="3598" spans="1:9">
      <c r="A3598" s="216">
        <v>43615</v>
      </c>
      <c r="B3598" s="194">
        <v>20</v>
      </c>
      <c r="C3598" s="205">
        <v>120</v>
      </c>
      <c r="D3598" s="206">
        <v>36.530038513051295</v>
      </c>
      <c r="E3598" s="207">
        <v>21</v>
      </c>
      <c r="F3598" s="208">
        <v>48.924786118477641</v>
      </c>
      <c r="H3598" s="199"/>
      <c r="I3598" s="125"/>
    </row>
    <row r="3599" spans="1:9">
      <c r="A3599" s="216">
        <v>43615</v>
      </c>
      <c r="B3599" s="194">
        <v>21</v>
      </c>
      <c r="C3599" s="205">
        <v>135</v>
      </c>
      <c r="D3599" s="206">
        <v>36.441270563775561</v>
      </c>
      <c r="E3599" s="207">
        <v>21</v>
      </c>
      <c r="F3599" s="208">
        <v>49.290521273111736</v>
      </c>
      <c r="H3599" s="199"/>
      <c r="I3599" s="125"/>
    </row>
    <row r="3600" spans="1:9">
      <c r="A3600" s="216">
        <v>43615</v>
      </c>
      <c r="B3600" s="194">
        <v>22</v>
      </c>
      <c r="C3600" s="205">
        <v>150</v>
      </c>
      <c r="D3600" s="206">
        <v>36.352313039403725</v>
      </c>
      <c r="E3600" s="207">
        <v>21</v>
      </c>
      <c r="F3600" s="208">
        <v>49.655598076431247</v>
      </c>
      <c r="H3600" s="199"/>
      <c r="I3600" s="125"/>
    </row>
    <row r="3601" spans="1:9">
      <c r="A3601" s="216">
        <v>43615</v>
      </c>
      <c r="B3601" s="194">
        <v>23</v>
      </c>
      <c r="C3601" s="205">
        <v>165</v>
      </c>
      <c r="D3601" s="206">
        <v>36.263176346974433</v>
      </c>
      <c r="E3601" s="207">
        <v>21</v>
      </c>
      <c r="F3601" s="208">
        <v>50.020016293262586</v>
      </c>
      <c r="H3601" s="199"/>
      <c r="I3601" s="125"/>
    </row>
    <row r="3602" spans="1:9">
      <c r="A3602" s="216">
        <v>43616</v>
      </c>
      <c r="B3602" s="194">
        <v>0</v>
      </c>
      <c r="C3602" s="205">
        <v>180</v>
      </c>
      <c r="D3602" s="206">
        <v>36.173840630913219</v>
      </c>
      <c r="E3602" s="207">
        <v>21</v>
      </c>
      <c r="F3602" s="208">
        <v>50.383775676563474</v>
      </c>
      <c r="H3602" s="199"/>
      <c r="I3602" s="125"/>
    </row>
    <row r="3603" spans="1:9">
      <c r="A3603" s="216">
        <v>43616</v>
      </c>
      <c r="B3603" s="194">
        <v>1</v>
      </c>
      <c r="C3603" s="205">
        <v>195</v>
      </c>
      <c r="D3603" s="206">
        <v>36.084316300605224</v>
      </c>
      <c r="E3603" s="207">
        <v>21</v>
      </c>
      <c r="F3603" s="208">
        <v>50.746875991896587</v>
      </c>
      <c r="H3603" s="199"/>
      <c r="I3603" s="125"/>
    </row>
    <row r="3604" spans="1:9">
      <c r="A3604" s="216">
        <v>43616</v>
      </c>
      <c r="B3604" s="194">
        <v>2</v>
      </c>
      <c r="C3604" s="205">
        <v>210</v>
      </c>
      <c r="D3604" s="206">
        <v>35.994613768743875</v>
      </c>
      <c r="E3604" s="207">
        <v>21</v>
      </c>
      <c r="F3604" s="208">
        <v>51.109317005171633</v>
      </c>
      <c r="H3604" s="199"/>
      <c r="I3604" s="125"/>
    </row>
    <row r="3605" spans="1:9">
      <c r="A3605" s="216">
        <v>43616</v>
      </c>
      <c r="B3605" s="194">
        <v>3</v>
      </c>
      <c r="C3605" s="205">
        <v>225</v>
      </c>
      <c r="D3605" s="206">
        <v>35.904713220579652</v>
      </c>
      <c r="E3605" s="207">
        <v>21</v>
      </c>
      <c r="F3605" s="208">
        <v>51.471098466487604</v>
      </c>
      <c r="H3605" s="199"/>
      <c r="I3605" s="125"/>
    </row>
    <row r="3606" spans="1:9">
      <c r="A3606" s="216">
        <v>43616</v>
      </c>
      <c r="B3606" s="194">
        <v>4</v>
      </c>
      <c r="C3606" s="205">
        <v>240</v>
      </c>
      <c r="D3606" s="206">
        <v>35.814625011098542</v>
      </c>
      <c r="E3606" s="207">
        <v>21</v>
      </c>
      <c r="F3606" s="208">
        <v>51.832220150649277</v>
      </c>
      <c r="H3606" s="199"/>
      <c r="I3606" s="125"/>
    </row>
    <row r="3607" spans="1:9">
      <c r="A3607" s="216">
        <v>43616</v>
      </c>
      <c r="B3607" s="194">
        <v>5</v>
      </c>
      <c r="C3607" s="205">
        <v>255</v>
      </c>
      <c r="D3607" s="206">
        <v>35.724359516991626</v>
      </c>
      <c r="E3607" s="207">
        <v>21</v>
      </c>
      <c r="F3607" s="208">
        <v>52.192681820615761</v>
      </c>
      <c r="H3607" s="199"/>
      <c r="I3607" s="125"/>
    </row>
    <row r="3608" spans="1:9">
      <c r="A3608" s="216">
        <v>43616</v>
      </c>
      <c r="B3608" s="194">
        <v>6</v>
      </c>
      <c r="C3608" s="205">
        <v>270</v>
      </c>
      <c r="D3608" s="206">
        <v>35.633897006237021</v>
      </c>
      <c r="E3608" s="207">
        <v>21</v>
      </c>
      <c r="F3608" s="208">
        <v>52.552483231733476</v>
      </c>
      <c r="H3608" s="199"/>
      <c r="I3608" s="125"/>
    </row>
    <row r="3609" spans="1:9">
      <c r="A3609" s="216">
        <v>43616</v>
      </c>
      <c r="B3609" s="194">
        <v>7</v>
      </c>
      <c r="C3609" s="205">
        <v>285</v>
      </c>
      <c r="D3609" s="206">
        <v>35.543247836699265</v>
      </c>
      <c r="E3609" s="207">
        <v>21</v>
      </c>
      <c r="F3609" s="208">
        <v>52.9</v>
      </c>
      <c r="H3609" s="199"/>
      <c r="I3609" s="125"/>
    </row>
    <row r="3610" spans="1:9">
      <c r="A3610" s="216">
        <v>43616</v>
      </c>
      <c r="B3610" s="194">
        <v>8</v>
      </c>
      <c r="C3610" s="205">
        <v>300</v>
      </c>
      <c r="D3610" s="206">
        <v>35.452422368964562</v>
      </c>
      <c r="E3610" s="207">
        <v>21</v>
      </c>
      <c r="F3610" s="208">
        <v>53.270104349102354</v>
      </c>
      <c r="H3610" s="199"/>
      <c r="I3610" s="125"/>
    </row>
    <row r="3611" spans="1:9">
      <c r="A3611" s="216">
        <v>43616</v>
      </c>
      <c r="B3611" s="194">
        <v>9</v>
      </c>
      <c r="C3611" s="205">
        <v>315</v>
      </c>
      <c r="D3611" s="206">
        <v>35.361400854779959</v>
      </c>
      <c r="E3611" s="207">
        <v>21</v>
      </c>
      <c r="F3611" s="208">
        <v>53.627923580073116</v>
      </c>
      <c r="H3611" s="199"/>
      <c r="I3611" s="125"/>
    </row>
    <row r="3612" spans="1:9">
      <c r="A3612" s="216">
        <v>43616</v>
      </c>
      <c r="B3612" s="194">
        <v>10</v>
      </c>
      <c r="C3612" s="205">
        <v>330</v>
      </c>
      <c r="D3612" s="206">
        <v>35.270193715928144</v>
      </c>
      <c r="E3612" s="207">
        <v>21</v>
      </c>
      <c r="F3612" s="208">
        <v>53.985081609740249</v>
      </c>
      <c r="H3612" s="199"/>
      <c r="I3612" s="125"/>
    </row>
    <row r="3613" spans="1:9">
      <c r="A3613" s="216">
        <v>43616</v>
      </c>
      <c r="B3613" s="194">
        <v>11</v>
      </c>
      <c r="C3613" s="205">
        <v>345</v>
      </c>
      <c r="D3613" s="206">
        <v>35.178811256577092</v>
      </c>
      <c r="E3613" s="207">
        <v>21</v>
      </c>
      <c r="F3613" s="208">
        <v>54.341578215407225</v>
      </c>
      <c r="H3613" s="199"/>
      <c r="I3613" s="125"/>
    </row>
    <row r="3614" spans="1:9">
      <c r="A3614" s="216">
        <v>43616</v>
      </c>
      <c r="B3614" s="194">
        <v>12</v>
      </c>
      <c r="C3614" s="205">
        <v>0</v>
      </c>
      <c r="D3614" s="206">
        <v>35.087233790925438</v>
      </c>
      <c r="E3614" s="207">
        <v>21</v>
      </c>
      <c r="F3614" s="208">
        <v>54.697413150873544</v>
      </c>
      <c r="H3614" s="199"/>
      <c r="I3614" s="125"/>
    </row>
    <row r="3615" spans="1:9">
      <c r="A3615" s="216">
        <v>43616</v>
      </c>
      <c r="B3615" s="194">
        <v>13</v>
      </c>
      <c r="C3615" s="205">
        <v>15</v>
      </c>
      <c r="D3615" s="206">
        <v>34.995471626858716</v>
      </c>
      <c r="E3615" s="207">
        <v>21</v>
      </c>
      <c r="F3615" s="208">
        <v>55.052586186292558</v>
      </c>
      <c r="H3615" s="199"/>
      <c r="I3615" s="125"/>
    </row>
    <row r="3616" spans="1:9">
      <c r="A3616" s="216">
        <v>43616</v>
      </c>
      <c r="B3616" s="194">
        <v>14</v>
      </c>
      <c r="C3616" s="205">
        <v>30</v>
      </c>
      <c r="D3616" s="206">
        <v>34.903535189273498</v>
      </c>
      <c r="E3616" s="207">
        <v>21</v>
      </c>
      <c r="F3616" s="208">
        <v>55.407097092133526</v>
      </c>
      <c r="H3616" s="199"/>
      <c r="I3616" s="125"/>
    </row>
    <row r="3617" spans="1:9">
      <c r="A3617" s="216">
        <v>43616</v>
      </c>
      <c r="B3617" s="194">
        <v>15</v>
      </c>
      <c r="C3617" s="205">
        <v>45</v>
      </c>
      <c r="D3617" s="206">
        <v>34.81140475769962</v>
      </c>
      <c r="E3617" s="207">
        <v>21</v>
      </c>
      <c r="F3617" s="208">
        <v>55.76094562744828</v>
      </c>
      <c r="H3617" s="199"/>
      <c r="I3617" s="125"/>
    </row>
    <row r="3618" spans="1:9">
      <c r="A3618" s="216">
        <v>43616</v>
      </c>
      <c r="B3618" s="194">
        <v>16</v>
      </c>
      <c r="C3618" s="205">
        <v>60</v>
      </c>
      <c r="D3618" s="206">
        <v>34.719090642570336</v>
      </c>
      <c r="E3618" s="207">
        <v>21</v>
      </c>
      <c r="F3618" s="208">
        <v>56.114131563539118</v>
      </c>
      <c r="H3618" s="199"/>
      <c r="I3618" s="125"/>
    </row>
    <row r="3619" spans="1:9">
      <c r="A3619" s="216">
        <v>43616</v>
      </c>
      <c r="B3619" s="194">
        <v>17</v>
      </c>
      <c r="C3619" s="205">
        <v>75</v>
      </c>
      <c r="D3619" s="206">
        <v>34.626603312175348</v>
      </c>
      <c r="E3619" s="207">
        <v>21</v>
      </c>
      <c r="F3619" s="208">
        <v>56.466654672097789</v>
      </c>
      <c r="H3619" s="199"/>
      <c r="I3619" s="125"/>
    </row>
    <row r="3620" spans="1:9">
      <c r="A3620" s="216">
        <v>43616</v>
      </c>
      <c r="B3620" s="194">
        <v>18</v>
      </c>
      <c r="C3620" s="205">
        <v>90</v>
      </c>
      <c r="D3620" s="206">
        <v>34.533922951277418</v>
      </c>
      <c r="E3620" s="207">
        <v>21</v>
      </c>
      <c r="F3620" s="208">
        <v>56.818514709516066</v>
      </c>
      <c r="H3620" s="199"/>
      <c r="I3620" s="125"/>
    </row>
    <row r="3621" spans="1:9">
      <c r="A3621" s="216">
        <v>43616</v>
      </c>
      <c r="B3621" s="194">
        <v>19</v>
      </c>
      <c r="C3621" s="205">
        <v>105</v>
      </c>
      <c r="D3621" s="206">
        <v>34.441059952901014</v>
      </c>
      <c r="E3621" s="207">
        <v>21</v>
      </c>
      <c r="F3621" s="208">
        <v>57.169711456117085</v>
      </c>
      <c r="H3621" s="199"/>
      <c r="I3621" s="125"/>
    </row>
    <row r="3622" spans="1:9">
      <c r="A3622" s="216">
        <v>43616</v>
      </c>
      <c r="B3622" s="194">
        <v>20</v>
      </c>
      <c r="C3622" s="205">
        <v>120</v>
      </c>
      <c r="D3622" s="206">
        <v>34.34802474899243</v>
      </c>
      <c r="E3622" s="207">
        <v>21</v>
      </c>
      <c r="F3622" s="208">
        <v>57.520244680908874</v>
      </c>
      <c r="H3622" s="199"/>
      <c r="I3622" s="125"/>
    </row>
    <row r="3623" spans="1:9">
      <c r="A3623" s="216">
        <v>43616</v>
      </c>
      <c r="B3623" s="194">
        <v>21</v>
      </c>
      <c r="C3623" s="205">
        <v>135</v>
      </c>
      <c r="D3623" s="206">
        <v>34.254797567728019</v>
      </c>
      <c r="E3623" s="207">
        <v>21</v>
      </c>
      <c r="F3623" s="208">
        <v>57.870114145407854</v>
      </c>
      <c r="H3623" s="199"/>
      <c r="I3623" s="125"/>
    </row>
    <row r="3624" spans="1:9">
      <c r="A3624" s="216">
        <v>43616</v>
      </c>
      <c r="B3624" s="194">
        <v>22</v>
      </c>
      <c r="C3624" s="205">
        <v>150</v>
      </c>
      <c r="D3624" s="206">
        <v>34.161388785171312</v>
      </c>
      <c r="E3624" s="207">
        <v>21</v>
      </c>
      <c r="F3624" s="208">
        <v>58.219319623356398</v>
      </c>
      <c r="H3624" s="199"/>
      <c r="I3624" s="125"/>
    </row>
    <row r="3625" spans="1:9">
      <c r="A3625" s="216">
        <v>43616</v>
      </c>
      <c r="B3625" s="194">
        <v>23</v>
      </c>
      <c r="C3625" s="205">
        <v>165</v>
      </c>
      <c r="D3625" s="206">
        <v>34.067808857589625</v>
      </c>
      <c r="E3625" s="207">
        <v>21</v>
      </c>
      <c r="F3625" s="208">
        <v>58.567860888888248</v>
      </c>
      <c r="H3625" s="199"/>
      <c r="I3625" s="125"/>
    </row>
    <row r="3626" spans="1:9">
      <c r="A3626" s="216">
        <v>43617</v>
      </c>
      <c r="B3626" s="194">
        <v>0</v>
      </c>
      <c r="C3626" s="205">
        <v>180</v>
      </c>
      <c r="D3626" s="206">
        <v>33.974006024657228</v>
      </c>
      <c r="E3626" s="207">
        <v>21</v>
      </c>
      <c r="F3626" s="208">
        <v>58.915737491189617</v>
      </c>
      <c r="H3626" s="199"/>
      <c r="I3626" s="125"/>
    </row>
    <row r="3627" spans="1:9">
      <c r="A3627" s="216">
        <v>43617</v>
      </c>
      <c r="B3627" s="194">
        <v>1</v>
      </c>
      <c r="C3627" s="205">
        <v>195</v>
      </c>
      <c r="D3627" s="206">
        <v>33.88005458655698</v>
      </c>
      <c r="E3627" s="207">
        <v>21</v>
      </c>
      <c r="F3627" s="208">
        <v>59.262949632891804</v>
      </c>
      <c r="I3627" s="125"/>
    </row>
    <row r="3628" spans="1:9">
      <c r="A3628" s="216">
        <v>43617</v>
      </c>
      <c r="B3628" s="194">
        <v>2</v>
      </c>
      <c r="C3628" s="205">
        <v>210</v>
      </c>
      <c r="D3628" s="206">
        <v>33.78593305505774</v>
      </c>
      <c r="E3628" s="207">
        <v>21</v>
      </c>
      <c r="F3628" s="208">
        <v>59.609496875308494</v>
      </c>
      <c r="I3628" s="125"/>
    </row>
    <row r="3629" spans="1:9">
      <c r="A3629" s="216">
        <v>43617</v>
      </c>
      <c r="B3629" s="194">
        <v>3</v>
      </c>
      <c r="C3629" s="205">
        <v>225</v>
      </c>
      <c r="D3629" s="206">
        <v>33.691621604823467</v>
      </c>
      <c r="E3629" s="207">
        <v>21</v>
      </c>
      <c r="F3629" s="208">
        <v>59.955378982576946</v>
      </c>
      <c r="I3629" s="125"/>
    </row>
    <row r="3630" spans="1:9">
      <c r="A3630" s="216">
        <v>43617</v>
      </c>
      <c r="B3630" s="194">
        <v>4</v>
      </c>
      <c r="C3630" s="205">
        <v>240</v>
      </c>
      <c r="D3630" s="206">
        <v>33.59713067802204</v>
      </c>
      <c r="E3630" s="207">
        <v>22</v>
      </c>
      <c r="F3630" s="208">
        <v>0.30059573089985747</v>
      </c>
      <c r="I3630" s="125"/>
    </row>
    <row r="3631" spans="1:9">
      <c r="A3631" s="216">
        <v>43617</v>
      </c>
      <c r="B3631" s="194">
        <v>5</v>
      </c>
      <c r="C3631" s="205">
        <v>255</v>
      </c>
      <c r="D3631" s="206">
        <v>33.502470718349286</v>
      </c>
      <c r="E3631" s="207">
        <v>22</v>
      </c>
      <c r="F3631" s="208">
        <v>0.64514689686298254</v>
      </c>
      <c r="I3631" s="125"/>
    </row>
    <row r="3632" spans="1:9">
      <c r="A3632" s="216">
        <v>43617</v>
      </c>
      <c r="B3632" s="194">
        <v>6</v>
      </c>
      <c r="C3632" s="205">
        <v>270</v>
      </c>
      <c r="D3632" s="206">
        <v>33.407621943824779</v>
      </c>
      <c r="E3632" s="207">
        <v>22</v>
      </c>
      <c r="F3632" s="208">
        <v>0.98903224593776429</v>
      </c>
      <c r="I3632" s="125"/>
    </row>
    <row r="3633" spans="1:9">
      <c r="A3633" s="216">
        <v>43617</v>
      </c>
      <c r="B3633" s="194">
        <v>7</v>
      </c>
      <c r="C3633" s="205">
        <v>285</v>
      </c>
      <c r="D3633" s="206">
        <v>33.312594741923931</v>
      </c>
      <c r="E3633" s="207">
        <v>22</v>
      </c>
      <c r="F3633" s="208">
        <v>1.3</v>
      </c>
      <c r="I3633" s="125"/>
    </row>
    <row r="3634" spans="1:9">
      <c r="A3634" s="216">
        <v>43617</v>
      </c>
      <c r="B3634" s="194">
        <v>8</v>
      </c>
      <c r="C3634" s="205">
        <v>300</v>
      </c>
      <c r="D3634" s="206">
        <v>33.217399539596499</v>
      </c>
      <c r="E3634" s="207">
        <v>22</v>
      </c>
      <c r="F3634" s="208">
        <v>1.6748045998023997</v>
      </c>
      <c r="I3634" s="125"/>
    </row>
    <row r="3635" spans="1:9">
      <c r="A3635" s="216">
        <v>43617</v>
      </c>
      <c r="B3635" s="194">
        <v>9</v>
      </c>
      <c r="C3635" s="205">
        <v>315</v>
      </c>
      <c r="D3635" s="206">
        <v>33.122016578842022</v>
      </c>
      <c r="E3635" s="207">
        <v>22</v>
      </c>
      <c r="F3635" s="208">
        <v>2.0166911530812115</v>
      </c>
      <c r="I3635" s="125"/>
    </row>
    <row r="3636" spans="1:9">
      <c r="A3636" s="216">
        <v>43617</v>
      </c>
      <c r="B3636" s="194">
        <v>10</v>
      </c>
      <c r="C3636" s="205">
        <v>330</v>
      </c>
      <c r="D3636" s="206">
        <v>33.026456308233492</v>
      </c>
      <c r="E3636" s="207">
        <v>22</v>
      </c>
      <c r="F3636" s="208">
        <v>2.35791099030358</v>
      </c>
      <c r="I3636" s="125"/>
    </row>
    <row r="3637" spans="1:9">
      <c r="A3637" s="216">
        <v>43617</v>
      </c>
      <c r="B3637" s="194">
        <v>11</v>
      </c>
      <c r="C3637" s="205">
        <v>345</v>
      </c>
      <c r="D3637" s="206">
        <v>32.930729119727857</v>
      </c>
      <c r="E3637" s="207">
        <v>22</v>
      </c>
      <c r="F3637" s="208">
        <v>2.6984638905953062</v>
      </c>
      <c r="I3637" s="125"/>
    </row>
    <row r="3638" spans="1:9">
      <c r="A3638" s="216">
        <v>43617</v>
      </c>
      <c r="B3638" s="194">
        <v>12</v>
      </c>
      <c r="C3638" s="205">
        <v>0</v>
      </c>
      <c r="D3638" s="206">
        <v>32.834815257916716</v>
      </c>
      <c r="E3638" s="207">
        <v>22</v>
      </c>
      <c r="F3638" s="208">
        <v>3.0383496220927952</v>
      </c>
      <c r="I3638" s="125"/>
    </row>
    <row r="3639" spans="1:9">
      <c r="A3639" s="216">
        <v>43617</v>
      </c>
      <c r="B3639" s="194">
        <v>13</v>
      </c>
      <c r="C3639" s="205">
        <v>15</v>
      </c>
      <c r="D3639" s="206">
        <v>32.738725176239996</v>
      </c>
      <c r="E3639" s="207">
        <v>22</v>
      </c>
      <c r="F3639" s="208">
        <v>3.3775679648154266</v>
      </c>
      <c r="I3639" s="125"/>
    </row>
    <row r="3640" spans="1:9">
      <c r="A3640" s="216">
        <v>43617</v>
      </c>
      <c r="B3640" s="194">
        <v>14</v>
      </c>
      <c r="C3640" s="205">
        <v>30</v>
      </c>
      <c r="D3640" s="206">
        <v>32.642469249069563</v>
      </c>
      <c r="E3640" s="207">
        <v>22</v>
      </c>
      <c r="F3640" s="208">
        <v>3.7161186991865236</v>
      </c>
      <c r="I3640" s="125"/>
    </row>
    <row r="3641" spans="1:9">
      <c r="A3641" s="216">
        <v>43617</v>
      </c>
      <c r="B3641" s="194">
        <v>15</v>
      </c>
      <c r="C3641" s="205">
        <v>45</v>
      </c>
      <c r="D3641" s="206">
        <v>32.546027783834006</v>
      </c>
      <c r="E3641" s="207">
        <v>22</v>
      </c>
      <c r="F3641" s="208">
        <v>4.054001590936096</v>
      </c>
      <c r="I3641" s="125"/>
    </row>
    <row r="3642" spans="1:9">
      <c r="A3642" s="216">
        <v>43617</v>
      </c>
      <c r="B3642" s="194">
        <v>16</v>
      </c>
      <c r="C3642" s="205">
        <v>60</v>
      </c>
      <c r="D3642" s="206">
        <v>32.449411177906313</v>
      </c>
      <c r="E3642" s="207">
        <v>22</v>
      </c>
      <c r="F3642" s="208">
        <v>4.3912164289242384</v>
      </c>
      <c r="I3642" s="125"/>
    </row>
    <row r="3643" spans="1:9">
      <c r="A3643" s="216">
        <v>43617</v>
      </c>
      <c r="B3643" s="194">
        <v>17</v>
      </c>
      <c r="C3643" s="205">
        <v>75</v>
      </c>
      <c r="D3643" s="206">
        <v>32.352629830337492</v>
      </c>
      <c r="E3643" s="207">
        <v>22</v>
      </c>
      <c r="F3643" s="208">
        <v>4.7277629910877295</v>
      </c>
      <c r="I3643" s="125"/>
    </row>
    <row r="3644" spans="1:9">
      <c r="A3644" s="216">
        <v>43617</v>
      </c>
      <c r="B3644" s="194">
        <v>18</v>
      </c>
      <c r="C3644" s="205">
        <v>90</v>
      </c>
      <c r="D3644" s="206">
        <v>32.255664070172543</v>
      </c>
      <c r="E3644" s="207">
        <v>22</v>
      </c>
      <c r="F3644" s="208">
        <v>5.0636410483230065</v>
      </c>
      <c r="I3644" s="125"/>
    </row>
    <row r="3645" spans="1:9">
      <c r="A3645" s="216">
        <v>43617</v>
      </c>
      <c r="B3645" s="194">
        <v>19</v>
      </c>
      <c r="C3645" s="205">
        <v>105</v>
      </c>
      <c r="D3645" s="206">
        <v>32.158524259119758</v>
      </c>
      <c r="E3645" s="207">
        <v>22</v>
      </c>
      <c r="F3645" s="208">
        <v>5.3988503832581358</v>
      </c>
      <c r="I3645" s="125"/>
    </row>
    <row r="3646" spans="1:9">
      <c r="A3646" s="216">
        <v>43617</v>
      </c>
      <c r="B3646" s="194">
        <v>20</v>
      </c>
      <c r="C3646" s="205">
        <v>120</v>
      </c>
      <c r="D3646" s="206">
        <v>32.061220838453437</v>
      </c>
      <c r="E3646" s="207">
        <v>22</v>
      </c>
      <c r="F3646" s="208">
        <v>5.733390778908074</v>
      </c>
      <c r="I3646" s="125"/>
    </row>
    <row r="3647" spans="1:9">
      <c r="A3647" s="216">
        <v>43617</v>
      </c>
      <c r="B3647" s="194">
        <v>21</v>
      </c>
      <c r="C3647" s="205">
        <v>135</v>
      </c>
      <c r="D3647" s="206">
        <v>31.963734082086148</v>
      </c>
      <c r="E3647" s="207">
        <v>22</v>
      </c>
      <c r="F3647" s="208">
        <v>6.0672620075799699</v>
      </c>
      <c r="I3647" s="125"/>
    </row>
    <row r="3648" spans="1:9">
      <c r="A3648" s="216">
        <v>43617</v>
      </c>
      <c r="B3648" s="194">
        <v>22</v>
      </c>
      <c r="C3648" s="205">
        <v>150</v>
      </c>
      <c r="D3648" s="206">
        <v>31.866074394924908</v>
      </c>
      <c r="E3648" s="207">
        <v>22</v>
      </c>
      <c r="F3648" s="208">
        <v>6.4004638494767363</v>
      </c>
      <c r="I3648" s="125"/>
    </row>
    <row r="3649" spans="1:9">
      <c r="A3649" s="216">
        <v>43617</v>
      </c>
      <c r="B3649" s="194">
        <v>23</v>
      </c>
      <c r="C3649" s="205">
        <v>165</v>
      </c>
      <c r="D3649" s="206">
        <v>31.768252240269703</v>
      </c>
      <c r="E3649" s="207">
        <v>22</v>
      </c>
      <c r="F3649" s="208">
        <v>6.7329960964288915</v>
      </c>
      <c r="I3649" s="125"/>
    </row>
    <row r="3650" spans="1:9">
      <c r="A3650" s="216">
        <v>43618</v>
      </c>
      <c r="B3650" s="194">
        <v>0</v>
      </c>
      <c r="C3650" s="205">
        <v>180</v>
      </c>
      <c r="D3650" s="206">
        <v>31.670247876218127</v>
      </c>
      <c r="E3650" s="207">
        <v>22</v>
      </c>
      <c r="F3650" s="208">
        <v>7.0648585183919721</v>
      </c>
      <c r="I3650" s="125"/>
    </row>
    <row r="3651" spans="1:9">
      <c r="A3651" s="216">
        <v>43618</v>
      </c>
      <c r="B3651" s="194">
        <v>1</v>
      </c>
      <c r="C3651" s="205">
        <v>195</v>
      </c>
      <c r="D3651" s="206">
        <v>31.572071709965712</v>
      </c>
      <c r="E3651" s="207">
        <v>22</v>
      </c>
      <c r="F3651" s="208">
        <v>7.396050900630442</v>
      </c>
      <c r="I3651" s="125"/>
    </row>
    <row r="3652" spans="1:9">
      <c r="A3652" s="216">
        <v>43618</v>
      </c>
      <c r="B3652" s="194">
        <v>2</v>
      </c>
      <c r="C3652" s="205">
        <v>210</v>
      </c>
      <c r="D3652" s="206">
        <v>31.47373422851615</v>
      </c>
      <c r="E3652" s="207">
        <v>22</v>
      </c>
      <c r="F3652" s="208">
        <v>7.7265730288834789</v>
      </c>
      <c r="I3652" s="125"/>
    </row>
    <row r="3653" spans="1:9">
      <c r="A3653" s="216">
        <v>43618</v>
      </c>
      <c r="B3653" s="194">
        <v>3</v>
      </c>
      <c r="C3653" s="205">
        <v>225</v>
      </c>
      <c r="D3653" s="206">
        <v>31.375215634711822</v>
      </c>
      <c r="E3653" s="207">
        <v>22</v>
      </c>
      <c r="F3653" s="208">
        <v>8.0564246782468274</v>
      </c>
      <c r="I3653" s="125"/>
    </row>
    <row r="3654" spans="1:9">
      <c r="A3654" s="216">
        <v>43618</v>
      </c>
      <c r="B3654" s="194">
        <v>4</v>
      </c>
      <c r="C3654" s="205">
        <v>240</v>
      </c>
      <c r="D3654" s="206">
        <v>31.276526397111866</v>
      </c>
      <c r="E3654" s="207">
        <v>22</v>
      </c>
      <c r="F3654" s="208">
        <v>8.3856056353536701</v>
      </c>
      <c r="I3654" s="125"/>
    </row>
    <row r="3655" spans="1:9">
      <c r="A3655" s="216">
        <v>43618</v>
      </c>
      <c r="B3655" s="194">
        <v>5</v>
      </c>
      <c r="C3655" s="205">
        <v>255</v>
      </c>
      <c r="D3655" s="206">
        <v>31.177676986458209</v>
      </c>
      <c r="E3655" s="207">
        <v>22</v>
      </c>
      <c r="F3655" s="208">
        <v>8.714115687272681</v>
      </c>
      <c r="I3655" s="125"/>
    </row>
    <row r="3656" spans="1:9">
      <c r="A3656" s="216">
        <v>43618</v>
      </c>
      <c r="B3656" s="194">
        <v>6</v>
      </c>
      <c r="C3656" s="205">
        <v>270</v>
      </c>
      <c r="D3656" s="206">
        <v>31.078647608464962</v>
      </c>
      <c r="E3656" s="207">
        <v>22</v>
      </c>
      <c r="F3656" s="208">
        <v>9.0419546068903855</v>
      </c>
      <c r="I3656" s="125"/>
    </row>
    <row r="3657" spans="1:9">
      <c r="A3657" s="216">
        <v>43618</v>
      </c>
      <c r="B3657" s="194">
        <v>7</v>
      </c>
      <c r="C3657" s="205">
        <v>285</v>
      </c>
      <c r="D3657" s="206">
        <v>30.979448735702135</v>
      </c>
      <c r="E3657" s="207">
        <v>22</v>
      </c>
      <c r="F3657" s="208">
        <v>9.4</v>
      </c>
      <c r="I3657" s="125"/>
    </row>
    <row r="3658" spans="1:9">
      <c r="A3658" s="216">
        <v>43618</v>
      </c>
      <c r="B3658" s="194">
        <v>8</v>
      </c>
      <c r="C3658" s="205">
        <v>300</v>
      </c>
      <c r="D3658" s="206">
        <v>30.880090841496894</v>
      </c>
      <c r="E3658" s="207">
        <v>22</v>
      </c>
      <c r="F3658" s="208">
        <v>9.6956182199645724</v>
      </c>
      <c r="I3658" s="125"/>
    </row>
    <row r="3659" spans="1:9">
      <c r="A3659" s="216">
        <v>43618</v>
      </c>
      <c r="B3659" s="194">
        <v>9</v>
      </c>
      <c r="C3659" s="205">
        <v>315</v>
      </c>
      <c r="D3659" s="206">
        <v>30.780554174076542</v>
      </c>
      <c r="E3659" s="207">
        <v>22</v>
      </c>
      <c r="F3659" s="208">
        <v>10.021442476159947</v>
      </c>
      <c r="I3659" s="125"/>
    </row>
    <row r="3660" spans="1:9">
      <c r="A3660" s="216">
        <v>43618</v>
      </c>
      <c r="B3660" s="194">
        <v>10</v>
      </c>
      <c r="C3660" s="205">
        <v>330</v>
      </c>
      <c r="D3660" s="206">
        <v>30.680849149725873</v>
      </c>
      <c r="E3660" s="207">
        <v>22</v>
      </c>
      <c r="F3660" s="208">
        <v>10.346594747518267</v>
      </c>
      <c r="I3660" s="125"/>
    </row>
    <row r="3661" spans="1:9">
      <c r="A3661" s="216">
        <v>43618</v>
      </c>
      <c r="B3661" s="194">
        <v>11</v>
      </c>
      <c r="C3661" s="205">
        <v>345</v>
      </c>
      <c r="D3661" s="206">
        <v>30.580986225899096</v>
      </c>
      <c r="E3661" s="207">
        <v>22</v>
      </c>
      <c r="F3661" s="208">
        <v>10.671074823866533</v>
      </c>
      <c r="I3661" s="125"/>
    </row>
    <row r="3662" spans="1:9">
      <c r="A3662" s="216">
        <v>43618</v>
      </c>
      <c r="B3662" s="194">
        <v>12</v>
      </c>
      <c r="C3662" s="205">
        <v>0</v>
      </c>
      <c r="D3662" s="206">
        <v>30.480945673122051</v>
      </c>
      <c r="E3662" s="207">
        <v>22</v>
      </c>
      <c r="F3662" s="208">
        <v>10.994882484617463</v>
      </c>
      <c r="I3662" s="125"/>
    </row>
    <row r="3663" spans="1:9">
      <c r="A3663" s="216">
        <v>43618</v>
      </c>
      <c r="B3663" s="194">
        <v>13</v>
      </c>
      <c r="C3663" s="205">
        <v>15</v>
      </c>
      <c r="D3663" s="206">
        <v>30.380737969633174</v>
      </c>
      <c r="E3663" s="207">
        <v>22</v>
      </c>
      <c r="F3663" s="208">
        <v>11.318017516948444</v>
      </c>
      <c r="I3663" s="125"/>
    </row>
    <row r="3664" spans="1:9">
      <c r="A3664" s="216">
        <v>43618</v>
      </c>
      <c r="B3664" s="194">
        <v>14</v>
      </c>
      <c r="C3664" s="205">
        <v>30</v>
      </c>
      <c r="D3664" s="206">
        <v>30.280373536884326</v>
      </c>
      <c r="E3664" s="207">
        <v>22</v>
      </c>
      <c r="F3664" s="208">
        <v>11.640479719308914</v>
      </c>
      <c r="I3664" s="125"/>
    </row>
    <row r="3665" spans="1:9">
      <c r="A3665" s="216">
        <v>43618</v>
      </c>
      <c r="B3665" s="194">
        <v>15</v>
      </c>
      <c r="C3665" s="205">
        <v>45</v>
      </c>
      <c r="D3665" s="206">
        <v>30.179832647932017</v>
      </c>
      <c r="E3665" s="207">
        <v>22</v>
      </c>
      <c r="F3665" s="208">
        <v>11.962268868973567</v>
      </c>
      <c r="I3665" s="125"/>
    </row>
    <row r="3666" spans="1:9">
      <c r="A3666" s="216">
        <v>43618</v>
      </c>
      <c r="B3666" s="194">
        <v>16</v>
      </c>
      <c r="C3666" s="205">
        <v>60</v>
      </c>
      <c r="D3666" s="206">
        <v>30.079125785025553</v>
      </c>
      <c r="E3666" s="207">
        <v>22</v>
      </c>
      <c r="F3666" s="208">
        <v>12.283384758127411</v>
      </c>
      <c r="I3666" s="125"/>
    </row>
    <row r="3667" spans="1:9">
      <c r="A3667" s="216">
        <v>43618</v>
      </c>
      <c r="B3667" s="194">
        <v>17</v>
      </c>
      <c r="C3667" s="205">
        <v>75</v>
      </c>
      <c r="D3667" s="206">
        <v>29.978263370817331</v>
      </c>
      <c r="E3667" s="207">
        <v>22</v>
      </c>
      <c r="F3667" s="208">
        <v>12.603827179391374</v>
      </c>
      <c r="I3667" s="125"/>
    </row>
    <row r="3668" spans="1:9">
      <c r="A3668" s="216">
        <v>43618</v>
      </c>
      <c r="B3668" s="194">
        <v>18</v>
      </c>
      <c r="C3668" s="205">
        <v>90</v>
      </c>
      <c r="D3668" s="206">
        <v>29.877225682698736</v>
      </c>
      <c r="E3668" s="207">
        <v>22</v>
      </c>
      <c r="F3668" s="208">
        <v>12.923595915147104</v>
      </c>
      <c r="I3668" s="125"/>
    </row>
    <row r="3669" spans="1:9">
      <c r="A3669" s="216">
        <v>43618</v>
      </c>
      <c r="B3669" s="194">
        <v>19</v>
      </c>
      <c r="C3669" s="205">
        <v>105</v>
      </c>
      <c r="D3669" s="206">
        <v>29.776023205183719</v>
      </c>
      <c r="E3669" s="207">
        <v>22</v>
      </c>
      <c r="F3669" s="208">
        <v>13.242690758998634</v>
      </c>
      <c r="I3669" s="125"/>
    </row>
    <row r="3670" spans="1:9">
      <c r="A3670" s="216">
        <v>43618</v>
      </c>
      <c r="B3670" s="194">
        <v>20</v>
      </c>
      <c r="C3670" s="205">
        <v>120</v>
      </c>
      <c r="D3670" s="206">
        <v>29.674666364232962</v>
      </c>
      <c r="E3670" s="207">
        <v>22</v>
      </c>
      <c r="F3670" s="208">
        <v>13.561111501447201</v>
      </c>
      <c r="I3670" s="125"/>
    </row>
    <row r="3671" spans="1:9">
      <c r="A3671" s="216">
        <v>43618</v>
      </c>
      <c r="B3671" s="194">
        <v>21</v>
      </c>
      <c r="C3671" s="205">
        <v>135</v>
      </c>
      <c r="D3671" s="206">
        <v>29.573135459413606</v>
      </c>
      <c r="E3671" s="207">
        <v>22</v>
      </c>
      <c r="F3671" s="208">
        <v>13.878857933469817</v>
      </c>
      <c r="I3671" s="125"/>
    </row>
    <row r="3672" spans="1:9">
      <c r="A3672" s="216">
        <v>43618</v>
      </c>
      <c r="B3672" s="194">
        <v>22</v>
      </c>
      <c r="C3672" s="205">
        <v>150</v>
      </c>
      <c r="D3672" s="206">
        <v>29.47144093858924</v>
      </c>
      <c r="E3672" s="207">
        <v>22</v>
      </c>
      <c r="F3672" s="208">
        <v>14.195929846508406</v>
      </c>
      <c r="I3672" s="125"/>
    </row>
    <row r="3673" spans="1:9">
      <c r="A3673" s="216">
        <v>43618</v>
      </c>
      <c r="B3673" s="194">
        <v>23</v>
      </c>
      <c r="C3673" s="205">
        <v>165</v>
      </c>
      <c r="D3673" s="206">
        <v>29.369593250844446</v>
      </c>
      <c r="E3673" s="207">
        <v>22</v>
      </c>
      <c r="F3673" s="208">
        <v>14.512327036074595</v>
      </c>
      <c r="I3673" s="125"/>
    </row>
    <row r="3674" spans="1:9">
      <c r="A3674" s="216">
        <v>43619</v>
      </c>
      <c r="B3674" s="194">
        <v>0</v>
      </c>
      <c r="C3674" s="205">
        <v>180</v>
      </c>
      <c r="D3674" s="206">
        <v>29.267572697635842</v>
      </c>
      <c r="E3674" s="207">
        <v>22</v>
      </c>
      <c r="F3674" s="208">
        <v>14.828049287517899</v>
      </c>
      <c r="I3674" s="125"/>
    </row>
    <row r="3675" spans="1:9">
      <c r="A3675" s="216">
        <v>43619</v>
      </c>
      <c r="B3675" s="194">
        <v>1</v>
      </c>
      <c r="C3675" s="205">
        <v>195</v>
      </c>
      <c r="D3675" s="206">
        <v>29.165389710346972</v>
      </c>
      <c r="E3675" s="207">
        <v>22</v>
      </c>
      <c r="F3675" s="208">
        <v>15.143096397319411</v>
      </c>
      <c r="I3675" s="125"/>
    </row>
    <row r="3676" spans="1:9">
      <c r="A3676" s="216">
        <v>43619</v>
      </c>
      <c r="B3676" s="194">
        <v>2</v>
      </c>
      <c r="C3676" s="205">
        <v>210</v>
      </c>
      <c r="D3676" s="206">
        <v>29.063054779890081</v>
      </c>
      <c r="E3676" s="207">
        <v>22</v>
      </c>
      <c r="F3676" s="208">
        <v>15.45746816238676</v>
      </c>
      <c r="I3676" s="125"/>
    </row>
    <row r="3677" spans="1:9">
      <c r="A3677" s="216">
        <v>43619</v>
      </c>
      <c r="B3677" s="194">
        <v>3</v>
      </c>
      <c r="C3677" s="205">
        <v>225</v>
      </c>
      <c r="D3677" s="206">
        <v>28.960548191207636</v>
      </c>
      <c r="E3677" s="207">
        <v>22</v>
      </c>
      <c r="F3677" s="208">
        <v>15.771164369617026</v>
      </c>
      <c r="I3677" s="125"/>
    </row>
    <row r="3678" spans="1:9">
      <c r="A3678" s="216">
        <v>43619</v>
      </c>
      <c r="B3678" s="194">
        <v>4</v>
      </c>
      <c r="C3678" s="205">
        <v>240</v>
      </c>
      <c r="D3678" s="206">
        <v>28.857880378459413</v>
      </c>
      <c r="E3678" s="207">
        <v>22</v>
      </c>
      <c r="F3678" s="208">
        <v>16.084184813435556</v>
      </c>
      <c r="I3678" s="125"/>
    </row>
    <row r="3679" spans="1:9">
      <c r="A3679" s="216">
        <v>43619</v>
      </c>
      <c r="B3679" s="194">
        <v>5</v>
      </c>
      <c r="C3679" s="205">
        <v>255</v>
      </c>
      <c r="D3679" s="206">
        <v>28.755061853894404</v>
      </c>
      <c r="E3679" s="207">
        <v>22</v>
      </c>
      <c r="F3679" s="208">
        <v>16.396529299199116</v>
      </c>
      <c r="I3679" s="125"/>
    </row>
    <row r="3680" spans="1:9">
      <c r="A3680" s="216">
        <v>43619</v>
      </c>
      <c r="B3680" s="194">
        <v>6</v>
      </c>
      <c r="C3680" s="205">
        <v>270</v>
      </c>
      <c r="D3680" s="206">
        <v>28.652072846753072</v>
      </c>
      <c r="E3680" s="207">
        <v>22</v>
      </c>
      <c r="F3680" s="208">
        <v>16.708197611821944</v>
      </c>
      <c r="I3680" s="125"/>
    </row>
    <row r="3681" spans="1:9">
      <c r="A3681" s="216">
        <v>43619</v>
      </c>
      <c r="B3681" s="194">
        <v>7</v>
      </c>
      <c r="C3681" s="205">
        <v>285</v>
      </c>
      <c r="D3681" s="206">
        <v>28.548923851958534</v>
      </c>
      <c r="E3681" s="207">
        <v>22</v>
      </c>
      <c r="F3681" s="208">
        <v>17</v>
      </c>
      <c r="I3681" s="125"/>
    </row>
    <row r="3682" spans="1:9">
      <c r="A3682" s="216">
        <v>43619</v>
      </c>
      <c r="B3682" s="194">
        <v>8</v>
      </c>
      <c r="C3682" s="205">
        <v>300</v>
      </c>
      <c r="D3682" s="206">
        <v>28.445625365808382</v>
      </c>
      <c r="E3682" s="207">
        <v>22</v>
      </c>
      <c r="F3682" s="208">
        <v>17.329504915645444</v>
      </c>
      <c r="I3682" s="125"/>
    </row>
    <row r="3683" spans="1:9">
      <c r="A3683" s="216">
        <v>43619</v>
      </c>
      <c r="B3683" s="194">
        <v>9</v>
      </c>
      <c r="C3683" s="205">
        <v>315</v>
      </c>
      <c r="D3683" s="206">
        <v>28.342157620036232</v>
      </c>
      <c r="E3683" s="207">
        <v>22</v>
      </c>
      <c r="F3683" s="208">
        <v>17.639143496610217</v>
      </c>
      <c r="I3683" s="125"/>
    </row>
    <row r="3684" spans="1:9">
      <c r="A3684" s="216">
        <v>43619</v>
      </c>
      <c r="B3684" s="194">
        <v>10</v>
      </c>
      <c r="C3684" s="205">
        <v>330</v>
      </c>
      <c r="D3684" s="206">
        <v>28.238531110424674</v>
      </c>
      <c r="E3684" s="207">
        <v>22</v>
      </c>
      <c r="F3684" s="208">
        <v>17.948105094456892</v>
      </c>
      <c r="I3684" s="125"/>
    </row>
    <row r="3685" spans="1:9">
      <c r="A3685" s="216">
        <v>43619</v>
      </c>
      <c r="B3685" s="194">
        <v>11</v>
      </c>
      <c r="C3685" s="205">
        <v>345</v>
      </c>
      <c r="D3685" s="206">
        <v>28.134756376930454</v>
      </c>
      <c r="E3685" s="207">
        <v>22</v>
      </c>
      <c r="F3685" s="208">
        <v>18.256389507055317</v>
      </c>
      <c r="I3685" s="125"/>
    </row>
    <row r="3686" spans="1:9">
      <c r="A3686" s="216">
        <v>43619</v>
      </c>
      <c r="B3686" s="194">
        <v>12</v>
      </c>
      <c r="C3686" s="205">
        <v>0</v>
      </c>
      <c r="D3686" s="206">
        <v>28.030813573177511</v>
      </c>
      <c r="E3686" s="207">
        <v>22</v>
      </c>
      <c r="F3686" s="208">
        <v>18.563996532786504</v>
      </c>
      <c r="I3686" s="125"/>
    </row>
    <row r="3687" spans="1:9">
      <c r="A3687" s="216">
        <v>43619</v>
      </c>
      <c r="B3687" s="194">
        <v>13</v>
      </c>
      <c r="C3687" s="205">
        <v>15</v>
      </c>
      <c r="D3687" s="206">
        <v>27.926713239259016</v>
      </c>
      <c r="E3687" s="207">
        <v>22</v>
      </c>
      <c r="F3687" s="208">
        <v>18.870925970533037</v>
      </c>
      <c r="I3687" s="125"/>
    </row>
    <row r="3688" spans="1:9">
      <c r="A3688" s="216">
        <v>43619</v>
      </c>
      <c r="B3688" s="194">
        <v>14</v>
      </c>
      <c r="C3688" s="205">
        <v>30</v>
      </c>
      <c r="D3688" s="206">
        <v>27.8224658757631</v>
      </c>
      <c r="E3688" s="207">
        <v>22</v>
      </c>
      <c r="F3688" s="208">
        <v>19.177177623090316</v>
      </c>
      <c r="I3688" s="125"/>
    </row>
    <row r="3689" spans="1:9">
      <c r="A3689" s="216">
        <v>43619</v>
      </c>
      <c r="B3689" s="194">
        <v>15</v>
      </c>
      <c r="C3689" s="205">
        <v>45</v>
      </c>
      <c r="D3689" s="206">
        <v>27.718051718113657</v>
      </c>
      <c r="E3689" s="207">
        <v>22</v>
      </c>
      <c r="F3689" s="208">
        <v>19.482751283507298</v>
      </c>
      <c r="I3689" s="125"/>
    </row>
    <row r="3690" spans="1:9">
      <c r="A3690" s="216">
        <v>43619</v>
      </c>
      <c r="B3690" s="194">
        <v>16</v>
      </c>
      <c r="C3690" s="205">
        <v>60</v>
      </c>
      <c r="D3690" s="206">
        <v>27.613481289135962</v>
      </c>
      <c r="E3690" s="207">
        <v>22</v>
      </c>
      <c r="F3690" s="208">
        <v>19.787646755620258</v>
      </c>
      <c r="I3690" s="125"/>
    </row>
    <row r="3691" spans="1:9">
      <c r="A3691" s="216">
        <v>43619</v>
      </c>
      <c r="B3691" s="194">
        <v>17</v>
      </c>
      <c r="C3691" s="205">
        <v>75</v>
      </c>
      <c r="D3691" s="206">
        <v>27.508765032607698</v>
      </c>
      <c r="E3691" s="207">
        <v>22</v>
      </c>
      <c r="F3691" s="208">
        <v>20.091863843699258</v>
      </c>
      <c r="I3691" s="125"/>
    </row>
    <row r="3692" spans="1:9">
      <c r="A3692" s="216">
        <v>43619</v>
      </c>
      <c r="B3692" s="194">
        <v>18</v>
      </c>
      <c r="C3692" s="205">
        <v>90</v>
      </c>
      <c r="D3692" s="206">
        <v>27.403883245428915</v>
      </c>
      <c r="E3692" s="207">
        <v>22</v>
      </c>
      <c r="F3692" s="208">
        <v>20.395402338996504</v>
      </c>
      <c r="I3692" s="125"/>
    </row>
    <row r="3693" spans="1:9">
      <c r="A3693" s="216">
        <v>43619</v>
      </c>
      <c r="B3693" s="194">
        <v>19</v>
      </c>
      <c r="C3693" s="205">
        <v>105</v>
      </c>
      <c r="D3693" s="206">
        <v>27.298846432004211</v>
      </c>
      <c r="E3693" s="207">
        <v>22</v>
      </c>
      <c r="F3693" s="208">
        <v>20.698262053602576</v>
      </c>
      <c r="I3693" s="125"/>
    </row>
    <row r="3694" spans="1:9">
      <c r="A3694" s="216">
        <v>43619</v>
      </c>
      <c r="B3694" s="194">
        <v>20</v>
      </c>
      <c r="C3694" s="205">
        <v>120</v>
      </c>
      <c r="D3694" s="206">
        <v>27.193665039095549</v>
      </c>
      <c r="E3694" s="207">
        <v>22</v>
      </c>
      <c r="F3694" s="208">
        <v>21.000442789947087</v>
      </c>
      <c r="I3694" s="125"/>
    </row>
    <row r="3695" spans="1:9">
      <c r="A3695" s="216">
        <v>43619</v>
      </c>
      <c r="B3695" s="194">
        <v>21</v>
      </c>
      <c r="C3695" s="205">
        <v>135</v>
      </c>
      <c r="D3695" s="206">
        <v>27.088319365400366</v>
      </c>
      <c r="E3695" s="207">
        <v>22</v>
      </c>
      <c r="F3695" s="208">
        <v>21.301944344188826</v>
      </c>
      <c r="I3695" s="125"/>
    </row>
    <row r="3696" spans="1:9">
      <c r="A3696" s="216">
        <v>43619</v>
      </c>
      <c r="B3696" s="194">
        <v>22</v>
      </c>
      <c r="C3696" s="205">
        <v>150</v>
      </c>
      <c r="D3696" s="206">
        <v>26.982819917973302</v>
      </c>
      <c r="E3696" s="207">
        <v>22</v>
      </c>
      <c r="F3696" s="208">
        <v>21.602766523170303</v>
      </c>
      <c r="I3696" s="125"/>
    </row>
    <row r="3697" spans="1:9">
      <c r="A3697" s="216">
        <v>43619</v>
      </c>
      <c r="B3697" s="194">
        <v>23</v>
      </c>
      <c r="C3697" s="205">
        <v>165</v>
      </c>
      <c r="D3697" s="206">
        <v>26.877177145117912</v>
      </c>
      <c r="E3697" s="207">
        <v>22</v>
      </c>
      <c r="F3697" s="208">
        <v>21.902909134217694</v>
      </c>
      <c r="I3697" s="125"/>
    </row>
    <row r="3698" spans="1:9">
      <c r="A3698" s="216">
        <v>43620</v>
      </c>
      <c r="B3698" s="194">
        <v>0</v>
      </c>
      <c r="C3698" s="205">
        <v>180</v>
      </c>
      <c r="D3698" s="206">
        <v>26.771371387137606</v>
      </c>
      <c r="E3698" s="207">
        <v>22</v>
      </c>
      <c r="F3698" s="208">
        <v>22.202371975088511</v>
      </c>
      <c r="I3698" s="125"/>
    </row>
    <row r="3699" spans="1:9">
      <c r="A3699" s="216">
        <v>43620</v>
      </c>
      <c r="B3699" s="194">
        <v>1</v>
      </c>
      <c r="C3699" s="205">
        <v>195</v>
      </c>
      <c r="D3699" s="206">
        <v>26.665413074010758</v>
      </c>
      <c r="E3699" s="207">
        <v>22</v>
      </c>
      <c r="F3699" s="208">
        <v>22.501154854155132</v>
      </c>
      <c r="I3699" s="125"/>
    </row>
    <row r="3700" spans="1:9">
      <c r="A3700" s="216">
        <v>43620</v>
      </c>
      <c r="B3700" s="194">
        <v>2</v>
      </c>
      <c r="C3700" s="205">
        <v>210</v>
      </c>
      <c r="D3700" s="206">
        <v>26.559312675162801</v>
      </c>
      <c r="E3700" s="207">
        <v>22</v>
      </c>
      <c r="F3700" s="208">
        <v>22.799257576898597</v>
      </c>
      <c r="I3700" s="125"/>
    </row>
    <row r="3701" spans="1:9">
      <c r="A3701" s="216">
        <v>43620</v>
      </c>
      <c r="B3701" s="194">
        <v>3</v>
      </c>
      <c r="C3701" s="205">
        <v>225</v>
      </c>
      <c r="D3701" s="206">
        <v>26.453050553611774</v>
      </c>
      <c r="E3701" s="207">
        <v>22</v>
      </c>
      <c r="F3701" s="208">
        <v>23.096679949380601</v>
      </c>
      <c r="I3701" s="125"/>
    </row>
    <row r="3702" spans="1:9">
      <c r="A3702" s="216">
        <v>43620</v>
      </c>
      <c r="B3702" s="194">
        <v>4</v>
      </c>
      <c r="C3702" s="205">
        <v>240</v>
      </c>
      <c r="D3702" s="206">
        <v>26.346637160290811</v>
      </c>
      <c r="E3702" s="207">
        <v>22</v>
      </c>
      <c r="F3702" s="208">
        <v>23.393421778131582</v>
      </c>
      <c r="I3702" s="125"/>
    </row>
    <row r="3703" spans="1:9">
      <c r="A3703" s="216">
        <v>43620</v>
      </c>
      <c r="B3703" s="194">
        <v>5</v>
      </c>
      <c r="C3703" s="205">
        <v>255</v>
      </c>
      <c r="D3703" s="206">
        <v>26.240082947279006</v>
      </c>
      <c r="E3703" s="207">
        <v>22</v>
      </c>
      <c r="F3703" s="208">
        <v>23.689482873522749</v>
      </c>
      <c r="I3703" s="125"/>
    </row>
    <row r="3704" spans="1:9">
      <c r="A3704" s="216">
        <v>43620</v>
      </c>
      <c r="B3704" s="194">
        <v>6</v>
      </c>
      <c r="C3704" s="205">
        <v>270</v>
      </c>
      <c r="D3704" s="206">
        <v>26.133368278972284</v>
      </c>
      <c r="E3704" s="207">
        <v>22</v>
      </c>
      <c r="F3704" s="208">
        <v>23.984863036505431</v>
      </c>
      <c r="I3704" s="125"/>
    </row>
    <row r="3705" spans="1:9">
      <c r="A3705" s="216">
        <v>43620</v>
      </c>
      <c r="B3705" s="194">
        <v>7</v>
      </c>
      <c r="C3705" s="205">
        <v>285</v>
      </c>
      <c r="D3705" s="206">
        <v>26.026503588132073</v>
      </c>
      <c r="E3705" s="207">
        <v>22</v>
      </c>
      <c r="F3705" s="208">
        <v>24.3</v>
      </c>
      <c r="I3705" s="125"/>
    </row>
    <row r="3706" spans="1:9">
      <c r="A3706" s="216">
        <v>43620</v>
      </c>
      <c r="B3706" s="194">
        <v>8</v>
      </c>
      <c r="C3706" s="205">
        <v>300</v>
      </c>
      <c r="D3706" s="206">
        <v>25.919499387682663</v>
      </c>
      <c r="E3706" s="207">
        <v>22</v>
      </c>
      <c r="F3706" s="208">
        <v>24.573579811479007</v>
      </c>
      <c r="I3706" s="125"/>
    </row>
    <row r="3707" spans="1:9">
      <c r="A3707" s="216">
        <v>43620</v>
      </c>
      <c r="B3707" s="194">
        <v>9</v>
      </c>
      <c r="C3707" s="205">
        <v>315</v>
      </c>
      <c r="D3707" s="206">
        <v>25.812335984670653</v>
      </c>
      <c r="E3707" s="207">
        <v>22</v>
      </c>
      <c r="F3707" s="208">
        <v>24.866916034664754</v>
      </c>
      <c r="I3707" s="125"/>
    </row>
    <row r="3708" spans="1:9">
      <c r="A3708" s="216">
        <v>43620</v>
      </c>
      <c r="B3708" s="194">
        <v>10</v>
      </c>
      <c r="C3708" s="205">
        <v>330</v>
      </c>
      <c r="D3708" s="206">
        <v>25.705023834213989</v>
      </c>
      <c r="E3708" s="207">
        <v>22</v>
      </c>
      <c r="F3708" s="208">
        <v>25.159570567592979</v>
      </c>
      <c r="I3708" s="125"/>
    </row>
    <row r="3709" spans="1:9">
      <c r="A3709" s="216">
        <v>43620</v>
      </c>
      <c r="B3709" s="194">
        <v>11</v>
      </c>
      <c r="C3709" s="205">
        <v>345</v>
      </c>
      <c r="D3709" s="206">
        <v>25.597573469178769</v>
      </c>
      <c r="E3709" s="207">
        <v>22</v>
      </c>
      <c r="F3709" s="208">
        <v>25.451543220451569</v>
      </c>
      <c r="I3709" s="125"/>
    </row>
    <row r="3710" spans="1:9">
      <c r="A3710" s="216">
        <v>43620</v>
      </c>
      <c r="B3710" s="194">
        <v>12</v>
      </c>
      <c r="C3710" s="205">
        <v>0</v>
      </c>
      <c r="D3710" s="206">
        <v>25.4899651400126</v>
      </c>
      <c r="E3710" s="207">
        <v>22</v>
      </c>
      <c r="F3710" s="208">
        <v>25.742833797428943</v>
      </c>
      <c r="I3710" s="125"/>
    </row>
    <row r="3711" spans="1:9">
      <c r="A3711" s="216">
        <v>43620</v>
      </c>
      <c r="B3711" s="194">
        <v>13</v>
      </c>
      <c r="C3711" s="205">
        <v>15</v>
      </c>
      <c r="D3711" s="206">
        <v>25.382209361102923</v>
      </c>
      <c r="E3711" s="207">
        <v>22</v>
      </c>
      <c r="F3711" s="208">
        <v>26.033442113048295</v>
      </c>
      <c r="I3711" s="125"/>
    </row>
    <row r="3712" spans="1:9">
      <c r="A3712" s="216">
        <v>43620</v>
      </c>
      <c r="B3712" s="194">
        <v>14</v>
      </c>
      <c r="C3712" s="205">
        <v>30</v>
      </c>
      <c r="D3712" s="206">
        <v>25.274316687948613</v>
      </c>
      <c r="E3712" s="207">
        <v>22</v>
      </c>
      <c r="F3712" s="208">
        <v>26.323367982300283</v>
      </c>
      <c r="I3712" s="125"/>
    </row>
    <row r="3713" spans="1:9">
      <c r="A3713" s="216">
        <v>43620</v>
      </c>
      <c r="B3713" s="194">
        <v>15</v>
      </c>
      <c r="C3713" s="205">
        <v>45</v>
      </c>
      <c r="D3713" s="206">
        <v>25.166267292665907</v>
      </c>
      <c r="E3713" s="207">
        <v>22</v>
      </c>
      <c r="F3713" s="208">
        <v>26.612611211008073</v>
      </c>
      <c r="I3713" s="125"/>
    </row>
    <row r="3714" spans="1:9">
      <c r="A3714" s="216">
        <v>43620</v>
      </c>
      <c r="B3714" s="194">
        <v>16</v>
      </c>
      <c r="C3714" s="205">
        <v>60</v>
      </c>
      <c r="D3714" s="206">
        <v>25.058071731582459</v>
      </c>
      <c r="E3714" s="207">
        <v>22</v>
      </c>
      <c r="F3714" s="208">
        <v>26.901171612038368</v>
      </c>
      <c r="I3714" s="125"/>
    </row>
    <row r="3715" spans="1:9">
      <c r="A3715" s="216">
        <v>43620</v>
      </c>
      <c r="B3715" s="194">
        <v>17</v>
      </c>
      <c r="C3715" s="205">
        <v>75</v>
      </c>
      <c r="D3715" s="206">
        <v>24.9497405207876</v>
      </c>
      <c r="E3715" s="207">
        <v>22</v>
      </c>
      <c r="F3715" s="208">
        <v>27.189049008402932</v>
      </c>
      <c r="I3715" s="125"/>
    </row>
    <row r="3716" spans="1:9">
      <c r="A3716" s="216">
        <v>43620</v>
      </c>
      <c r="B3716" s="194">
        <v>18</v>
      </c>
      <c r="C3716" s="205">
        <v>90</v>
      </c>
      <c r="D3716" s="206">
        <v>24.841253913774608</v>
      </c>
      <c r="E3716" s="207">
        <v>22</v>
      </c>
      <c r="F3716" s="208">
        <v>27.476243204321733</v>
      </c>
      <c r="I3716" s="125"/>
    </row>
    <row r="3717" spans="1:9">
      <c r="A3717" s="216">
        <v>43620</v>
      </c>
      <c r="B3717" s="194">
        <v>19</v>
      </c>
      <c r="C3717" s="205">
        <v>105</v>
      </c>
      <c r="D3717" s="206">
        <v>24.732622447379526</v>
      </c>
      <c r="E3717" s="207">
        <v>22</v>
      </c>
      <c r="F3717" s="208">
        <v>27.762754017423532</v>
      </c>
      <c r="I3717" s="125"/>
    </row>
    <row r="3718" spans="1:9">
      <c r="A3718" s="216">
        <v>43620</v>
      </c>
      <c r="B3718" s="194">
        <v>20</v>
      </c>
      <c r="C3718" s="205">
        <v>120</v>
      </c>
      <c r="D3718" s="206">
        <v>24.623856581181371</v>
      </c>
      <c r="E3718" s="207">
        <v>22</v>
      </c>
      <c r="F3718" s="208">
        <v>28.048581265862751</v>
      </c>
      <c r="I3718" s="125"/>
    </row>
    <row r="3719" spans="1:9">
      <c r="A3719" s="216">
        <v>43620</v>
      </c>
      <c r="B3719" s="194">
        <v>21</v>
      </c>
      <c r="C3719" s="205">
        <v>135</v>
      </c>
      <c r="D3719" s="206">
        <v>24.514936627444968</v>
      </c>
      <c r="E3719" s="207">
        <v>22</v>
      </c>
      <c r="F3719" s="208">
        <v>28.333724758735244</v>
      </c>
      <c r="I3719" s="125"/>
    </row>
    <row r="3720" spans="1:9">
      <c r="A3720" s="216">
        <v>43620</v>
      </c>
      <c r="B3720" s="194">
        <v>22</v>
      </c>
      <c r="C3720" s="205">
        <v>150</v>
      </c>
      <c r="D3720" s="206">
        <v>24.405873105172304</v>
      </c>
      <c r="E3720" s="207">
        <v>22</v>
      </c>
      <c r="F3720" s="208">
        <v>28.618184315229058</v>
      </c>
      <c r="I3720" s="125"/>
    </row>
    <row r="3721" spans="1:9">
      <c r="A3721" s="216">
        <v>43620</v>
      </c>
      <c r="B3721" s="194">
        <v>23</v>
      </c>
      <c r="C3721" s="205">
        <v>165</v>
      </c>
      <c r="D3721" s="206">
        <v>24.296676475228196</v>
      </c>
      <c r="E3721" s="207">
        <v>22</v>
      </c>
      <c r="F3721" s="208">
        <v>28.901959755066429</v>
      </c>
      <c r="I3721" s="125"/>
    </row>
    <row r="3722" spans="1:9">
      <c r="A3722" s="216">
        <v>43621</v>
      </c>
      <c r="B3722" s="194">
        <v>0</v>
      </c>
      <c r="C3722" s="205">
        <v>180</v>
      </c>
      <c r="D3722" s="206">
        <v>24.187327050890417</v>
      </c>
      <c r="E3722" s="207">
        <v>22</v>
      </c>
      <c r="F3722" s="208">
        <v>29.185050885836787</v>
      </c>
      <c r="I3722" s="125"/>
    </row>
    <row r="3723" spans="1:9">
      <c r="A3723" s="216">
        <v>43621</v>
      </c>
      <c r="B3723" s="194">
        <v>1</v>
      </c>
      <c r="C3723" s="205">
        <v>195</v>
      </c>
      <c r="D3723" s="206">
        <v>24.077835352272814</v>
      </c>
      <c r="E3723" s="207">
        <v>22</v>
      </c>
      <c r="F3723" s="208">
        <v>29.467457534639081</v>
      </c>
      <c r="I3723" s="125"/>
    </row>
    <row r="3724" spans="1:9">
      <c r="A3724" s="216">
        <v>43621</v>
      </c>
      <c r="B3724" s="194">
        <v>2</v>
      </c>
      <c r="C3724" s="205">
        <v>210</v>
      </c>
      <c r="D3724" s="206">
        <v>23.96821184113378</v>
      </c>
      <c r="E3724" s="207">
        <v>22</v>
      </c>
      <c r="F3724" s="208">
        <v>29.749179519612383</v>
      </c>
      <c r="I3724" s="125"/>
    </row>
    <row r="3725" spans="1:9">
      <c r="A3725" s="216">
        <v>43621</v>
      </c>
      <c r="B3725" s="194">
        <v>3</v>
      </c>
      <c r="C3725" s="205">
        <v>225</v>
      </c>
      <c r="D3725" s="206">
        <v>23.858436850907765</v>
      </c>
      <c r="E3725" s="207">
        <v>22</v>
      </c>
      <c r="F3725" s="208">
        <v>30.030216653126942</v>
      </c>
      <c r="I3725" s="125"/>
    </row>
    <row r="3726" spans="1:9">
      <c r="A3726" s="216">
        <v>43621</v>
      </c>
      <c r="B3726" s="194">
        <v>4</v>
      </c>
      <c r="C3726" s="205">
        <v>240</v>
      </c>
      <c r="D3726" s="206">
        <v>23.748520883455058</v>
      </c>
      <c r="E3726" s="207">
        <v>22</v>
      </c>
      <c r="F3726" s="208">
        <v>30.310568757564411</v>
      </c>
      <c r="I3726" s="125"/>
    </row>
    <row r="3727" spans="1:9">
      <c r="A3727" s="216">
        <v>43621</v>
      </c>
      <c r="B3727" s="194">
        <v>5</v>
      </c>
      <c r="C3727" s="205">
        <v>255</v>
      </c>
      <c r="D3727" s="206">
        <v>23.63847436231481</v>
      </c>
      <c r="E3727" s="207">
        <v>22</v>
      </c>
      <c r="F3727" s="208">
        <v>30.590235655820806</v>
      </c>
      <c r="I3727" s="125"/>
    </row>
    <row r="3728" spans="1:9">
      <c r="A3728" s="216">
        <v>43621</v>
      </c>
      <c r="B3728" s="194">
        <v>6</v>
      </c>
      <c r="C3728" s="205">
        <v>270</v>
      </c>
      <c r="D3728" s="206">
        <v>23.528277700415856</v>
      </c>
      <c r="E3728" s="207">
        <v>22</v>
      </c>
      <c r="F3728" s="208">
        <v>30.869217161913269</v>
      </c>
      <c r="I3728" s="125"/>
    </row>
    <row r="3729" spans="1:9">
      <c r="A3729" s="216">
        <v>43621</v>
      </c>
      <c r="B3729" s="194">
        <v>7</v>
      </c>
      <c r="C3729" s="205">
        <v>285</v>
      </c>
      <c r="D3729" s="206">
        <v>23.417941301931933</v>
      </c>
      <c r="E3729" s="207">
        <v>22</v>
      </c>
      <c r="F3729" s="208">
        <v>31.1</v>
      </c>
      <c r="I3729" s="125"/>
    </row>
    <row r="3730" spans="1:9">
      <c r="A3730" s="216">
        <v>43621</v>
      </c>
      <c r="B3730" s="194">
        <v>8</v>
      </c>
      <c r="C3730" s="205">
        <v>300</v>
      </c>
      <c r="D3730" s="206">
        <v>23.307475688515069</v>
      </c>
      <c r="E3730" s="207">
        <v>22</v>
      </c>
      <c r="F3730" s="208">
        <v>31.425123290911117</v>
      </c>
      <c r="I3730" s="125"/>
    </row>
    <row r="3731" spans="1:9">
      <c r="A3731" s="216">
        <v>43621</v>
      </c>
      <c r="B3731" s="194">
        <v>9</v>
      </c>
      <c r="C3731" s="205">
        <v>315</v>
      </c>
      <c r="D3731" s="206">
        <v>23.196861236085624</v>
      </c>
      <c r="E3731" s="207">
        <v>22</v>
      </c>
      <c r="F3731" s="208">
        <v>31.702047557098965</v>
      </c>
      <c r="I3731" s="125"/>
    </row>
    <row r="3732" spans="1:9">
      <c r="A3732" s="216">
        <v>43621</v>
      </c>
      <c r="B3732" s="194">
        <v>10</v>
      </c>
      <c r="C3732" s="205">
        <v>330</v>
      </c>
      <c r="D3732" s="206">
        <v>23.086108348206835</v>
      </c>
      <c r="E3732" s="207">
        <v>22</v>
      </c>
      <c r="F3732" s="208">
        <v>31.978285720837931</v>
      </c>
      <c r="I3732" s="125"/>
    </row>
    <row r="3733" spans="1:9">
      <c r="A3733" s="216">
        <v>43621</v>
      </c>
      <c r="B3733" s="194">
        <v>11</v>
      </c>
      <c r="C3733" s="205">
        <v>345</v>
      </c>
      <c r="D3733" s="206">
        <v>22.975227548450903</v>
      </c>
      <c r="E3733" s="207">
        <v>22</v>
      </c>
      <c r="F3733" s="208">
        <v>32.253837608189286</v>
      </c>
      <c r="I3733" s="125"/>
    </row>
    <row r="3734" spans="1:9">
      <c r="A3734" s="216">
        <v>43621</v>
      </c>
      <c r="B3734" s="194">
        <v>12</v>
      </c>
      <c r="C3734" s="205">
        <v>0</v>
      </c>
      <c r="D3734" s="206">
        <v>22.864199191988064</v>
      </c>
      <c r="E3734" s="207">
        <v>22</v>
      </c>
      <c r="F3734" s="208">
        <v>32.528703036524504</v>
      </c>
      <c r="I3734" s="125"/>
    </row>
    <row r="3735" spans="1:9">
      <c r="A3735" s="216">
        <v>43621</v>
      </c>
      <c r="B3735" s="194">
        <v>13</v>
      </c>
      <c r="C3735" s="205">
        <v>15</v>
      </c>
      <c r="D3735" s="206">
        <v>22.753033743383639</v>
      </c>
      <c r="E3735" s="207">
        <v>22</v>
      </c>
      <c r="F3735" s="208">
        <v>32.80288183301181</v>
      </c>
      <c r="I3735" s="125"/>
    </row>
    <row r="3736" spans="1:9">
      <c r="A3736" s="216">
        <v>43621</v>
      </c>
      <c r="B3736" s="194">
        <v>14</v>
      </c>
      <c r="C3736" s="205">
        <v>30</v>
      </c>
      <c r="D3736" s="206">
        <v>22.641741686946943</v>
      </c>
      <c r="E3736" s="207">
        <v>22</v>
      </c>
      <c r="F3736" s="208">
        <v>33.076373825307357</v>
      </c>
      <c r="I3736" s="125"/>
    </row>
    <row r="3737" spans="1:9">
      <c r="A3737" s="216">
        <v>43621</v>
      </c>
      <c r="B3737" s="194">
        <v>15</v>
      </c>
      <c r="C3737" s="205">
        <v>45</v>
      </c>
      <c r="D3737" s="206">
        <v>22.530303338980957</v>
      </c>
      <c r="E3737" s="207">
        <v>22</v>
      </c>
      <c r="F3737" s="208">
        <v>33.349178829433939</v>
      </c>
      <c r="I3737" s="125"/>
    </row>
    <row r="3738" spans="1:9">
      <c r="A3738" s="216">
        <v>43621</v>
      </c>
      <c r="B3738" s="194">
        <v>16</v>
      </c>
      <c r="C3738" s="205">
        <v>60</v>
      </c>
      <c r="D3738" s="206">
        <v>22.41872924272343</v>
      </c>
      <c r="E3738" s="207">
        <v>22</v>
      </c>
      <c r="F3738" s="208">
        <v>33.62129668022213</v>
      </c>
      <c r="I3738" s="125"/>
    </row>
    <row r="3739" spans="1:9">
      <c r="A3739" s="216">
        <v>43621</v>
      </c>
      <c r="B3739" s="194">
        <v>17</v>
      </c>
      <c r="C3739" s="205">
        <v>75</v>
      </c>
      <c r="D3739" s="206">
        <v>22.307029844005228</v>
      </c>
      <c r="E3739" s="207">
        <v>22</v>
      </c>
      <c r="F3739" s="208">
        <v>33.892727203927606</v>
      </c>
      <c r="I3739" s="125"/>
    </row>
    <row r="3740" spans="1:9">
      <c r="A3740" s="216">
        <v>43621</v>
      </c>
      <c r="B3740" s="194">
        <v>18</v>
      </c>
      <c r="C3740" s="205">
        <v>90</v>
      </c>
      <c r="D3740" s="206">
        <v>22.19518544022776</v>
      </c>
      <c r="E3740" s="207">
        <v>22</v>
      </c>
      <c r="F3740" s="208">
        <v>34.163470221240146</v>
      </c>
      <c r="I3740" s="125"/>
    </row>
    <row r="3741" spans="1:9">
      <c r="A3741" s="216">
        <v>43621</v>
      </c>
      <c r="B3741" s="194">
        <v>19</v>
      </c>
      <c r="C3741" s="205">
        <v>105</v>
      </c>
      <c r="D3741" s="206">
        <v>22.08320655464945</v>
      </c>
      <c r="E3741" s="207">
        <v>22</v>
      </c>
      <c r="F3741" s="208">
        <v>34.433525562542044</v>
      </c>
      <c r="I3741" s="125"/>
    </row>
    <row r="3742" spans="1:9">
      <c r="A3742" s="216">
        <v>43621</v>
      </c>
      <c r="B3742" s="194">
        <v>20</v>
      </c>
      <c r="C3742" s="205">
        <v>120</v>
      </c>
      <c r="D3742" s="206">
        <v>21.971103711149453</v>
      </c>
      <c r="E3742" s="207">
        <v>22</v>
      </c>
      <c r="F3742" s="208">
        <v>34.702893058728463</v>
      </c>
      <c r="I3742" s="125"/>
    </row>
    <row r="3743" spans="1:9">
      <c r="A3743" s="216">
        <v>43621</v>
      </c>
      <c r="B3743" s="194">
        <v>21</v>
      </c>
      <c r="C3743" s="205">
        <v>135</v>
      </c>
      <c r="D3743" s="206">
        <v>21.8588571698956</v>
      </c>
      <c r="E3743" s="207">
        <v>22</v>
      </c>
      <c r="F3743" s="208">
        <v>34.97157253218532</v>
      </c>
      <c r="I3743" s="125"/>
    </row>
    <row r="3744" spans="1:9">
      <c r="A3744" s="216">
        <v>43621</v>
      </c>
      <c r="B3744" s="194">
        <v>22</v>
      </c>
      <c r="C3744" s="205">
        <v>150</v>
      </c>
      <c r="D3744" s="206">
        <v>21.746477472665902</v>
      </c>
      <c r="E3744" s="207">
        <v>22</v>
      </c>
      <c r="F3744" s="208">
        <v>35.239563811910202</v>
      </c>
      <c r="I3744" s="125"/>
    </row>
    <row r="3745" spans="1:9">
      <c r="A3745" s="216">
        <v>43621</v>
      </c>
      <c r="B3745" s="194">
        <v>23</v>
      </c>
      <c r="C3745" s="205">
        <v>165</v>
      </c>
      <c r="D3745" s="206">
        <v>21.633975085042039</v>
      </c>
      <c r="E3745" s="207">
        <v>22</v>
      </c>
      <c r="F3745" s="208">
        <v>35.506866736394969</v>
      </c>
      <c r="I3745" s="125"/>
    </row>
    <row r="3746" spans="1:9">
      <c r="A3746" s="216">
        <v>43622</v>
      </c>
      <c r="B3746" s="194">
        <v>0</v>
      </c>
      <c r="C3746" s="205">
        <v>180</v>
      </c>
      <c r="D3746" s="206">
        <v>21.521330325574581</v>
      </c>
      <c r="E3746" s="207">
        <v>22</v>
      </c>
      <c r="F3746" s="208">
        <v>35.773481126719062</v>
      </c>
      <c r="I3746" s="125"/>
    </row>
    <row r="3747" spans="1:9">
      <c r="A3747" s="216">
        <v>43622</v>
      </c>
      <c r="B3747" s="194">
        <v>1</v>
      </c>
      <c r="C3747" s="205">
        <v>195</v>
      </c>
      <c r="D3747" s="206">
        <v>21.408553717692484</v>
      </c>
      <c r="E3747" s="207">
        <v>22</v>
      </c>
      <c r="F3747" s="208">
        <v>36.039406816490356</v>
      </c>
      <c r="I3747" s="125"/>
    </row>
    <row r="3748" spans="1:9">
      <c r="A3748" s="216">
        <v>43622</v>
      </c>
      <c r="B3748" s="194">
        <v>2</v>
      </c>
      <c r="C3748" s="205">
        <v>210</v>
      </c>
      <c r="D3748" s="206">
        <v>21.29565572647607</v>
      </c>
      <c r="E3748" s="207">
        <v>22</v>
      </c>
      <c r="F3748" s="208">
        <v>36.304643639813179</v>
      </c>
      <c r="I3748" s="125"/>
    </row>
    <row r="3749" spans="1:9">
      <c r="A3749" s="216">
        <v>43622</v>
      </c>
      <c r="B3749" s="194">
        <v>3</v>
      </c>
      <c r="C3749" s="205">
        <v>225</v>
      </c>
      <c r="D3749" s="206">
        <v>21.182616669555046</v>
      </c>
      <c r="E3749" s="207">
        <v>22</v>
      </c>
      <c r="F3749" s="208">
        <v>36.569191422460392</v>
      </c>
      <c r="I3749" s="125"/>
    </row>
    <row r="3750" spans="1:9">
      <c r="A3750" s="216">
        <v>43622</v>
      </c>
      <c r="B3750" s="194">
        <v>4</v>
      </c>
      <c r="C3750" s="205">
        <v>240</v>
      </c>
      <c r="D3750" s="206">
        <v>21.069447070992737</v>
      </c>
      <c r="E3750" s="207">
        <v>22</v>
      </c>
      <c r="F3750" s="208">
        <v>36.833049999647969</v>
      </c>
      <c r="I3750" s="125"/>
    </row>
    <row r="3751" spans="1:9">
      <c r="A3751" s="216">
        <v>43622</v>
      </c>
      <c r="B3751" s="194">
        <v>5</v>
      </c>
      <c r="C3751" s="205">
        <v>255</v>
      </c>
      <c r="D3751" s="206">
        <v>20.956157396224171</v>
      </c>
      <c r="E3751" s="207">
        <v>22</v>
      </c>
      <c r="F3751" s="208">
        <v>37.09621920417888</v>
      </c>
      <c r="I3751" s="125"/>
    </row>
    <row r="3752" spans="1:9">
      <c r="A3752" s="216">
        <v>43622</v>
      </c>
      <c r="B3752" s="194">
        <v>6</v>
      </c>
      <c r="C3752" s="205">
        <v>270</v>
      </c>
      <c r="D3752" s="206">
        <v>20.842727981698772</v>
      </c>
      <c r="E3752" s="207">
        <v>22</v>
      </c>
      <c r="F3752" s="208">
        <v>37.358698869398168</v>
      </c>
      <c r="I3752" s="125"/>
    </row>
    <row r="3753" spans="1:9">
      <c r="A3753" s="216">
        <v>43622</v>
      </c>
      <c r="B3753" s="194">
        <v>7</v>
      </c>
      <c r="C3753" s="205">
        <v>285</v>
      </c>
      <c r="D3753" s="206">
        <v>20.729169331998492</v>
      </c>
      <c r="E3753" s="207">
        <v>22</v>
      </c>
      <c r="F3753" s="208">
        <v>37.6</v>
      </c>
      <c r="I3753" s="125"/>
    </row>
    <row r="3754" spans="1:9">
      <c r="A3754" s="216">
        <v>43622</v>
      </c>
      <c r="B3754" s="194">
        <v>8</v>
      </c>
      <c r="C3754" s="205">
        <v>300</v>
      </c>
      <c r="D3754" s="206">
        <v>20.615491872613347</v>
      </c>
      <c r="E3754" s="207">
        <v>22</v>
      </c>
      <c r="F3754" s="208">
        <v>37.881588920908698</v>
      </c>
      <c r="I3754" s="125"/>
    </row>
    <row r="3755" spans="1:9">
      <c r="A3755" s="216">
        <v>43622</v>
      </c>
      <c r="B3755" s="194">
        <v>9</v>
      </c>
      <c r="C3755" s="205">
        <v>315</v>
      </c>
      <c r="D3755" s="206">
        <v>20.501676019043771</v>
      </c>
      <c r="E3755" s="207">
        <v>22</v>
      </c>
      <c r="F3755" s="208">
        <v>38.141998973709903</v>
      </c>
      <c r="I3755" s="125"/>
    </row>
    <row r="3756" spans="1:9">
      <c r="A3756" s="216">
        <v>43622</v>
      </c>
      <c r="B3756" s="194">
        <v>10</v>
      </c>
      <c r="C3756" s="205">
        <v>330</v>
      </c>
      <c r="D3756" s="206">
        <v>20.387732176244526</v>
      </c>
      <c r="E3756" s="207">
        <v>22</v>
      </c>
      <c r="F3756" s="208">
        <v>38.401718826063487</v>
      </c>
      <c r="I3756" s="125"/>
    </row>
    <row r="3757" spans="1:9">
      <c r="A3757" s="216">
        <v>43622</v>
      </c>
      <c r="B3757" s="194">
        <v>11</v>
      </c>
      <c r="C3757" s="205">
        <v>345</v>
      </c>
      <c r="D3757" s="206">
        <v>20.273670868705267</v>
      </c>
      <c r="E3757" s="207">
        <v>22</v>
      </c>
      <c r="F3757" s="208">
        <v>38.660748316936662</v>
      </c>
      <c r="I3757" s="125"/>
    </row>
    <row r="3758" spans="1:9">
      <c r="A3758" s="216">
        <v>43622</v>
      </c>
      <c r="B3758" s="194">
        <v>12</v>
      </c>
      <c r="C3758" s="205">
        <v>0</v>
      </c>
      <c r="D3758" s="206">
        <v>20.159472470988931</v>
      </c>
      <c r="E3758" s="207">
        <v>22</v>
      </c>
      <c r="F3758" s="208">
        <v>38.919087277179401</v>
      </c>
      <c r="I3758" s="125"/>
    </row>
    <row r="3759" spans="1:9">
      <c r="A3759" s="216">
        <v>43622</v>
      </c>
      <c r="B3759" s="194">
        <v>13</v>
      </c>
      <c r="C3759" s="205">
        <v>15</v>
      </c>
      <c r="D3759" s="206">
        <v>20.04514738939406</v>
      </c>
      <c r="E3759" s="207">
        <v>22</v>
      </c>
      <c r="F3759" s="208">
        <v>39.176735544009915</v>
      </c>
      <c r="I3759" s="125"/>
    </row>
    <row r="3760" spans="1:9">
      <c r="A3760" s="216">
        <v>43622</v>
      </c>
      <c r="B3760" s="194">
        <v>14</v>
      </c>
      <c r="C3760" s="205">
        <v>30</v>
      </c>
      <c r="D3760" s="206">
        <v>19.930706146227521</v>
      </c>
      <c r="E3760" s="207">
        <v>22</v>
      </c>
      <c r="F3760" s="208">
        <v>39.433692963795579</v>
      </c>
      <c r="I3760" s="125"/>
    </row>
    <row r="3761" spans="1:9">
      <c r="A3761" s="216">
        <v>43622</v>
      </c>
      <c r="B3761" s="194">
        <v>15</v>
      </c>
      <c r="C3761" s="205">
        <v>45</v>
      </c>
      <c r="D3761" s="206">
        <v>19.816129117014043</v>
      </c>
      <c r="E3761" s="207">
        <v>22</v>
      </c>
      <c r="F3761" s="208">
        <v>39.689959366183061</v>
      </c>
      <c r="I3761" s="125"/>
    </row>
    <row r="3762" spans="1:9">
      <c r="A3762" s="216">
        <v>43622</v>
      </c>
      <c r="B3762" s="194">
        <v>16</v>
      </c>
      <c r="C3762" s="205">
        <v>60</v>
      </c>
      <c r="D3762" s="206">
        <v>19.701426706271832</v>
      </c>
      <c r="E3762" s="207">
        <v>22</v>
      </c>
      <c r="F3762" s="208">
        <v>39.945534592878076</v>
      </c>
      <c r="I3762" s="125"/>
    </row>
    <row r="3763" spans="1:9">
      <c r="A3763" s="216">
        <v>43622</v>
      </c>
      <c r="B3763" s="194">
        <v>17</v>
      </c>
      <c r="C3763" s="205">
        <v>75</v>
      </c>
      <c r="D3763" s="206">
        <v>19.586609455304824</v>
      </c>
      <c r="E3763" s="207">
        <v>22</v>
      </c>
      <c r="F3763" s="208">
        <v>40.200418486142908</v>
      </c>
      <c r="I3763" s="125"/>
    </row>
    <row r="3764" spans="1:9">
      <c r="A3764" s="216">
        <v>43622</v>
      </c>
      <c r="B3764" s="194">
        <v>18</v>
      </c>
      <c r="C3764" s="205">
        <v>90</v>
      </c>
      <c r="D3764" s="206">
        <v>19.471657680985572</v>
      </c>
      <c r="E3764" s="207">
        <v>22</v>
      </c>
      <c r="F3764" s="208">
        <v>40.454610880195716</v>
      </c>
      <c r="I3764" s="125"/>
    </row>
    <row r="3765" spans="1:9">
      <c r="A3765" s="216">
        <v>43622</v>
      </c>
      <c r="B3765" s="194">
        <v>19</v>
      </c>
      <c r="C3765" s="205">
        <v>105</v>
      </c>
      <c r="D3765" s="206">
        <v>19.356581865433782</v>
      </c>
      <c r="E3765" s="207">
        <v>22</v>
      </c>
      <c r="F3765" s="208">
        <v>40.708111618385487</v>
      </c>
      <c r="I3765" s="125"/>
    </row>
    <row r="3766" spans="1:9">
      <c r="A3766" s="216">
        <v>43622</v>
      </c>
      <c r="B3766" s="194">
        <v>20</v>
      </c>
      <c r="C3766" s="205">
        <v>120</v>
      </c>
      <c r="D3766" s="206">
        <v>19.241392510680271</v>
      </c>
      <c r="E3766" s="207">
        <v>22</v>
      </c>
      <c r="F3766" s="208">
        <v>40.960920541745409</v>
      </c>
      <c r="I3766" s="125"/>
    </row>
    <row r="3767" spans="1:9">
      <c r="A3767" s="216">
        <v>43622</v>
      </c>
      <c r="B3767" s="194">
        <v>21</v>
      </c>
      <c r="C3767" s="205">
        <v>135</v>
      </c>
      <c r="D3767" s="206">
        <v>19.126069891848374</v>
      </c>
      <c r="E3767" s="207">
        <v>22</v>
      </c>
      <c r="F3767" s="208">
        <v>41.213037491878453</v>
      </c>
      <c r="I3767" s="125"/>
    </row>
    <row r="3768" spans="1:9">
      <c r="A3768" s="216">
        <v>43622</v>
      </c>
      <c r="B3768" s="194">
        <v>22</v>
      </c>
      <c r="C3768" s="205">
        <v>150</v>
      </c>
      <c r="D3768" s="206">
        <v>19.010624530671976</v>
      </c>
      <c r="E3768" s="207">
        <v>22</v>
      </c>
      <c r="F3768" s="208">
        <v>41.464462310920069</v>
      </c>
      <c r="I3768" s="125"/>
    </row>
    <row r="3769" spans="1:9">
      <c r="A3769" s="216">
        <v>43622</v>
      </c>
      <c r="B3769" s="194">
        <v>23</v>
      </c>
      <c r="C3769" s="205">
        <v>165</v>
      </c>
      <c r="D3769" s="206">
        <v>18.895066947575287</v>
      </c>
      <c r="E3769" s="207">
        <v>22</v>
      </c>
      <c r="F3769" s="208">
        <v>41.715194844359615</v>
      </c>
      <c r="I3769" s="125"/>
    </row>
    <row r="3770" spans="1:9">
      <c r="A3770" s="216">
        <v>43623</v>
      </c>
      <c r="B3770" s="194">
        <v>0</v>
      </c>
      <c r="C3770" s="205">
        <v>180</v>
      </c>
      <c r="D3770" s="206">
        <v>18.779377398479937</v>
      </c>
      <c r="E3770" s="207">
        <v>22</v>
      </c>
      <c r="F3770" s="208">
        <v>41.965234929836086</v>
      </c>
      <c r="I3770" s="125"/>
    </row>
    <row r="3771" spans="1:9">
      <c r="A3771" s="216">
        <v>43623</v>
      </c>
      <c r="B3771" s="194">
        <v>1</v>
      </c>
      <c r="C3771" s="205">
        <v>195</v>
      </c>
      <c r="D3771" s="206">
        <v>18.663566402769902</v>
      </c>
      <c r="E3771" s="207">
        <v>22</v>
      </c>
      <c r="F3771" s="208">
        <v>42.21458241394707</v>
      </c>
      <c r="I3771" s="125"/>
    </row>
    <row r="3772" spans="1:9">
      <c r="A3772" s="216">
        <v>43623</v>
      </c>
      <c r="B3772" s="194">
        <v>2</v>
      </c>
      <c r="C3772" s="205">
        <v>210</v>
      </c>
      <c r="D3772" s="206">
        <v>18.547644480368035</v>
      </c>
      <c r="E3772" s="207">
        <v>22</v>
      </c>
      <c r="F3772" s="208">
        <v>42.463237143828394</v>
      </c>
      <c r="I3772" s="125"/>
    </row>
    <row r="3773" spans="1:9">
      <c r="A3773" s="216">
        <v>43623</v>
      </c>
      <c r="B3773" s="194">
        <v>3</v>
      </c>
      <c r="C3773" s="205">
        <v>225</v>
      </c>
      <c r="D3773" s="206">
        <v>18.431591886189835</v>
      </c>
      <c r="E3773" s="207">
        <v>22</v>
      </c>
      <c r="F3773" s="208">
        <v>42.711198956036611</v>
      </c>
      <c r="I3773" s="125"/>
    </row>
    <row r="3774" spans="1:9">
      <c r="A3774" s="216">
        <v>43623</v>
      </c>
      <c r="B3774" s="194">
        <v>4</v>
      </c>
      <c r="C3774" s="205">
        <v>240</v>
      </c>
      <c r="D3774" s="206">
        <v>18.315419158248005</v>
      </c>
      <c r="E3774" s="207">
        <v>22</v>
      </c>
      <c r="F3774" s="208">
        <v>42.958467704347783</v>
      </c>
      <c r="I3774" s="125"/>
    </row>
    <row r="3775" spans="1:9">
      <c r="A3775" s="216">
        <v>43623</v>
      </c>
      <c r="B3775" s="194">
        <v>5</v>
      </c>
      <c r="C3775" s="205">
        <v>255</v>
      </c>
      <c r="D3775" s="206">
        <v>18.199136757093584</v>
      </c>
      <c r="E3775" s="207">
        <v>22</v>
      </c>
      <c r="F3775" s="208">
        <v>43.205043234728109</v>
      </c>
      <c r="I3775" s="125"/>
    </row>
    <row r="3776" spans="1:9">
      <c r="A3776" s="216">
        <v>43623</v>
      </c>
      <c r="B3776" s="194">
        <v>6</v>
      </c>
      <c r="C3776" s="205">
        <v>270</v>
      </c>
      <c r="D3776" s="206">
        <v>18.08272499440136</v>
      </c>
      <c r="E3776" s="207">
        <v>22</v>
      </c>
      <c r="F3776" s="208">
        <v>43.450925388231241</v>
      </c>
      <c r="I3776" s="125"/>
    </row>
    <row r="3777" spans="1:9">
      <c r="A3777" s="216">
        <v>43623</v>
      </c>
      <c r="B3777" s="194">
        <v>7</v>
      </c>
      <c r="C3777" s="205">
        <v>285</v>
      </c>
      <c r="D3777" s="206">
        <v>17.966194389323391</v>
      </c>
      <c r="E3777" s="207">
        <v>22</v>
      </c>
      <c r="F3777" s="208">
        <v>43.7</v>
      </c>
      <c r="I3777" s="125"/>
    </row>
    <row r="3778" spans="1:9">
      <c r="A3778" s="216">
        <v>43623</v>
      </c>
      <c r="B3778" s="194">
        <v>8</v>
      </c>
      <c r="C3778" s="205">
        <v>300</v>
      </c>
      <c r="D3778" s="206">
        <v>17.849555418624732</v>
      </c>
      <c r="E3778" s="207">
        <v>22</v>
      </c>
      <c r="F3778" s="208">
        <v>43.94060896454576</v>
      </c>
      <c r="I3778" s="125"/>
    </row>
    <row r="3779" spans="1:9">
      <c r="A3779" s="216">
        <v>43623</v>
      </c>
      <c r="B3779" s="194">
        <v>9</v>
      </c>
      <c r="C3779" s="205">
        <v>315</v>
      </c>
      <c r="D3779" s="206">
        <v>17.73278835530391</v>
      </c>
      <c r="E3779" s="207">
        <v>22</v>
      </c>
      <c r="F3779" s="208">
        <v>44.184410080485819</v>
      </c>
      <c r="I3779" s="125"/>
    </row>
    <row r="3780" spans="1:9">
      <c r="A3780" s="216">
        <v>43623</v>
      </c>
      <c r="B3780" s="194">
        <v>10</v>
      </c>
      <c r="C3780" s="205">
        <v>330</v>
      </c>
      <c r="D3780" s="206">
        <v>17.61590375513606</v>
      </c>
      <c r="E3780" s="207">
        <v>22</v>
      </c>
      <c r="F3780" s="208">
        <v>44.427517214010877</v>
      </c>
      <c r="I3780" s="125"/>
    </row>
    <row r="3781" spans="1:9">
      <c r="A3781" s="216">
        <v>43623</v>
      </c>
      <c r="B3781" s="194">
        <v>11</v>
      </c>
      <c r="C3781" s="205">
        <v>345</v>
      </c>
      <c r="D3781" s="206">
        <v>17.498912016237682</v>
      </c>
      <c r="E3781" s="207">
        <v>22</v>
      </c>
      <c r="F3781" s="208">
        <v>44.669930214421854</v>
      </c>
      <c r="I3781" s="125"/>
    </row>
    <row r="3782" spans="1:9">
      <c r="A3782" s="216">
        <v>43623</v>
      </c>
      <c r="B3782" s="194">
        <v>12</v>
      </c>
      <c r="C3782" s="205">
        <v>0</v>
      </c>
      <c r="D3782" s="206">
        <v>17.381793547342568</v>
      </c>
      <c r="E3782" s="207">
        <v>22</v>
      </c>
      <c r="F3782" s="208">
        <v>44.911648931585617</v>
      </c>
      <c r="I3782" s="125"/>
    </row>
    <row r="3783" spans="1:9">
      <c r="A3783" s="216">
        <v>43623</v>
      </c>
      <c r="B3783" s="194">
        <v>13</v>
      </c>
      <c r="C3783" s="205">
        <v>15</v>
      </c>
      <c r="D3783" s="206">
        <v>17.264558745926024</v>
      </c>
      <c r="E3783" s="207">
        <v>22</v>
      </c>
      <c r="F3783" s="208">
        <v>45.152673215892563</v>
      </c>
      <c r="I3783" s="125"/>
    </row>
    <row r="3784" spans="1:9">
      <c r="A3784" s="216">
        <v>43623</v>
      </c>
      <c r="B3784" s="194">
        <v>14</v>
      </c>
      <c r="C3784" s="205">
        <v>30</v>
      </c>
      <c r="D3784" s="206">
        <v>17.147218126910957</v>
      </c>
      <c r="E3784" s="207">
        <v>22</v>
      </c>
      <c r="F3784" s="208">
        <v>45.393002920992132</v>
      </c>
      <c r="I3784" s="125"/>
    </row>
    <row r="3785" spans="1:9">
      <c r="A3785" s="216">
        <v>43623</v>
      </c>
      <c r="B3785" s="194">
        <v>15</v>
      </c>
      <c r="C3785" s="205">
        <v>45</v>
      </c>
      <c r="D3785" s="206">
        <v>17.029752058291479</v>
      </c>
      <c r="E3785" s="207">
        <v>22</v>
      </c>
      <c r="F3785" s="208">
        <v>45.632637893021908</v>
      </c>
      <c r="I3785" s="125"/>
    </row>
    <row r="3786" spans="1:9">
      <c r="A3786" s="216">
        <v>43623</v>
      </c>
      <c r="B3786" s="194">
        <v>16</v>
      </c>
      <c r="C3786" s="205">
        <v>60</v>
      </c>
      <c r="D3786" s="206">
        <v>16.912170935227095</v>
      </c>
      <c r="E3786" s="207">
        <v>22</v>
      </c>
      <c r="F3786" s="208">
        <v>45.871577986725711</v>
      </c>
      <c r="I3786" s="125"/>
    </row>
    <row r="3787" spans="1:9">
      <c r="A3787" s="216">
        <v>43623</v>
      </c>
      <c r="B3787" s="194">
        <v>17</v>
      </c>
      <c r="C3787" s="205">
        <v>75</v>
      </c>
      <c r="D3787" s="206">
        <v>16.794485272821476</v>
      </c>
      <c r="E3787" s="207">
        <v>22</v>
      </c>
      <c r="F3787" s="208">
        <v>46.109823057363215</v>
      </c>
      <c r="I3787" s="125"/>
    </row>
    <row r="3788" spans="1:9">
      <c r="A3788" s="216">
        <v>43623</v>
      </c>
      <c r="B3788" s="194">
        <v>18</v>
      </c>
      <c r="C3788" s="205">
        <v>90</v>
      </c>
      <c r="D3788" s="206">
        <v>16.676675436012829</v>
      </c>
      <c r="E3788" s="207">
        <v>22</v>
      </c>
      <c r="F3788" s="208">
        <v>46.347372950118952</v>
      </c>
      <c r="I3788" s="125"/>
    </row>
    <row r="3789" spans="1:9">
      <c r="A3789" s="216">
        <v>43623</v>
      </c>
      <c r="B3789" s="194">
        <v>19</v>
      </c>
      <c r="C3789" s="205">
        <v>105</v>
      </c>
      <c r="D3789" s="206">
        <v>16.55875181989245</v>
      </c>
      <c r="E3789" s="207">
        <v>22</v>
      </c>
      <c r="F3789" s="208">
        <v>46.584227526678816</v>
      </c>
      <c r="I3789" s="125"/>
    </row>
    <row r="3790" spans="1:9">
      <c r="A3790" s="216">
        <v>43623</v>
      </c>
      <c r="B3790" s="194">
        <v>20</v>
      </c>
      <c r="C3790" s="205">
        <v>120</v>
      </c>
      <c r="D3790" s="206">
        <v>16.440724936815059</v>
      </c>
      <c r="E3790" s="207">
        <v>22</v>
      </c>
      <c r="F3790" s="208">
        <v>46.820386641268854</v>
      </c>
      <c r="I3790" s="125"/>
    </row>
    <row r="3791" spans="1:9">
      <c r="A3791" s="216">
        <v>43623</v>
      </c>
      <c r="B3791" s="194">
        <v>21</v>
      </c>
      <c r="C3791" s="205">
        <v>135</v>
      </c>
      <c r="D3791" s="206">
        <v>16.322575150988996</v>
      </c>
      <c r="E3791" s="207">
        <v>22</v>
      </c>
      <c r="F3791" s="208">
        <v>47.055850143426809</v>
      </c>
      <c r="I3791" s="125"/>
    </row>
    <row r="3792" spans="1:9">
      <c r="A3792" s="216">
        <v>43623</v>
      </c>
      <c r="B3792" s="194">
        <v>22</v>
      </c>
      <c r="C3792" s="205">
        <v>150</v>
      </c>
      <c r="D3792" s="206">
        <v>16.204312874988318</v>
      </c>
      <c r="E3792" s="207">
        <v>22</v>
      </c>
      <c r="F3792" s="208">
        <v>47.290617891146596</v>
      </c>
      <c r="I3792" s="125"/>
    </row>
    <row r="3793" spans="1:9">
      <c r="A3793" s="216">
        <v>43623</v>
      </c>
      <c r="B3793" s="194">
        <v>23</v>
      </c>
      <c r="C3793" s="205">
        <v>165</v>
      </c>
      <c r="D3793" s="206">
        <v>16.085948620338968</v>
      </c>
      <c r="E3793" s="207">
        <v>22</v>
      </c>
      <c r="F3793" s="208">
        <v>47.52468974294267</v>
      </c>
      <c r="I3793" s="125"/>
    </row>
    <row r="3794" spans="1:9">
      <c r="A3794" s="216">
        <v>43624</v>
      </c>
      <c r="B3794" s="194">
        <v>0</v>
      </c>
      <c r="C3794" s="205">
        <v>180</v>
      </c>
      <c r="D3794" s="206">
        <v>15.967462650605739</v>
      </c>
      <c r="E3794" s="207">
        <v>22</v>
      </c>
      <c r="F3794" s="208">
        <v>47.758065550030793</v>
      </c>
      <c r="I3794" s="125"/>
    </row>
    <row r="3795" spans="1:9">
      <c r="A3795" s="216">
        <v>43624</v>
      </c>
      <c r="B3795" s="194">
        <v>1</v>
      </c>
      <c r="C3795" s="205">
        <v>195</v>
      </c>
      <c r="D3795" s="206">
        <v>15.848865476086758</v>
      </c>
      <c r="E3795" s="207">
        <v>22</v>
      </c>
      <c r="F3795" s="208">
        <v>47.99074516944799</v>
      </c>
      <c r="I3795" s="125"/>
    </row>
    <row r="3796" spans="1:9">
      <c r="A3796" s="216">
        <v>43624</v>
      </c>
      <c r="B3796" s="194">
        <v>2</v>
      </c>
      <c r="C3796" s="205">
        <v>210</v>
      </c>
      <c r="D3796" s="206">
        <v>15.730167605279348</v>
      </c>
      <c r="E3796" s="207">
        <v>22</v>
      </c>
      <c r="F3796" s="208">
        <v>48.222728466524813</v>
      </c>
      <c r="I3796" s="125"/>
    </row>
    <row r="3797" spans="1:9">
      <c r="A3797" s="216">
        <v>43624</v>
      </c>
      <c r="B3797" s="194">
        <v>3</v>
      </c>
      <c r="C3797" s="205">
        <v>225</v>
      </c>
      <c r="D3797" s="206">
        <v>15.611349280725335</v>
      </c>
      <c r="E3797" s="207">
        <v>22</v>
      </c>
      <c r="F3797" s="208">
        <v>48.454015291570869</v>
      </c>
      <c r="I3797" s="125"/>
    </row>
    <row r="3798" spans="1:9">
      <c r="A3798" s="216">
        <v>43624</v>
      </c>
      <c r="B3798" s="194">
        <v>4</v>
      </c>
      <c r="C3798" s="205">
        <v>240</v>
      </c>
      <c r="D3798" s="206">
        <v>15.492421011836086</v>
      </c>
      <c r="E3798" s="207">
        <v>22</v>
      </c>
      <c r="F3798" s="208">
        <v>48.684605505820571</v>
      </c>
      <c r="I3798" s="125"/>
    </row>
    <row r="3799" spans="1:9">
      <c r="A3799" s="216">
        <v>43624</v>
      </c>
      <c r="B3799" s="194">
        <v>5</v>
      </c>
      <c r="C3799" s="205">
        <v>255</v>
      </c>
      <c r="D3799" s="206">
        <v>15.373393303793819</v>
      </c>
      <c r="E3799" s="207">
        <v>22</v>
      </c>
      <c r="F3799" s="208">
        <v>48.914498971046356</v>
      </c>
      <c r="I3799" s="125"/>
    </row>
    <row r="3800" spans="1:9">
      <c r="A3800" s="216">
        <v>43624</v>
      </c>
      <c r="B3800" s="194">
        <v>6</v>
      </c>
      <c r="C3800" s="205">
        <v>270</v>
      </c>
      <c r="D3800" s="206">
        <v>15.254246400102147</v>
      </c>
      <c r="E3800" s="207">
        <v>22</v>
      </c>
      <c r="F3800" s="208">
        <v>49.14369554183601</v>
      </c>
      <c r="I3800" s="125"/>
    </row>
    <row r="3801" spans="1:9">
      <c r="A3801" s="216">
        <v>43624</v>
      </c>
      <c r="B3801" s="194">
        <v>7</v>
      </c>
      <c r="C3801" s="205">
        <v>285</v>
      </c>
      <c r="D3801" s="206">
        <v>15.134990824565193</v>
      </c>
      <c r="E3801" s="207">
        <v>22</v>
      </c>
      <c r="F3801" s="208">
        <v>49.4</v>
      </c>
      <c r="I3801" s="125"/>
    </row>
    <row r="3802" spans="1:9">
      <c r="A3802" s="216">
        <v>43624</v>
      </c>
      <c r="B3802" s="194">
        <v>8</v>
      </c>
      <c r="C3802" s="205">
        <v>300</v>
      </c>
      <c r="D3802" s="206">
        <v>15.015637024381476</v>
      </c>
      <c r="E3802" s="207">
        <v>22</v>
      </c>
      <c r="F3802" s="208">
        <v>49.59999745208215</v>
      </c>
      <c r="I3802" s="125"/>
    </row>
    <row r="3803" spans="1:9">
      <c r="A3803" s="216">
        <v>43624</v>
      </c>
      <c r="B3803" s="194">
        <v>9</v>
      </c>
      <c r="C3803" s="205">
        <v>315</v>
      </c>
      <c r="D3803" s="206">
        <v>14.896165298497408</v>
      </c>
      <c r="E3803" s="207">
        <v>22</v>
      </c>
      <c r="F3803" s="208">
        <v>49.827102508657717</v>
      </c>
      <c r="I3803" s="125"/>
    </row>
    <row r="3804" spans="1:9">
      <c r="A3804" s="216">
        <v>43624</v>
      </c>
      <c r="B3804" s="194">
        <v>10</v>
      </c>
      <c r="C3804" s="205">
        <v>330</v>
      </c>
      <c r="D3804" s="206">
        <v>14.776586149786226</v>
      </c>
      <c r="E3804" s="207">
        <v>22</v>
      </c>
      <c r="F3804" s="208">
        <v>50.053510120353408</v>
      </c>
      <c r="I3804" s="125"/>
    </row>
    <row r="3805" spans="1:9">
      <c r="A3805" s="216">
        <v>43624</v>
      </c>
      <c r="B3805" s="194">
        <v>11</v>
      </c>
      <c r="C3805" s="205">
        <v>345</v>
      </c>
      <c r="D3805" s="206">
        <v>14.656910043065636</v>
      </c>
      <c r="E3805" s="207">
        <v>22</v>
      </c>
      <c r="F3805" s="208">
        <v>50.279220149597137</v>
      </c>
      <c r="I3805" s="125"/>
    </row>
    <row r="3806" spans="1:9">
      <c r="A3806" s="216">
        <v>43624</v>
      </c>
      <c r="B3806" s="194">
        <v>12</v>
      </c>
      <c r="C3806" s="205">
        <v>0</v>
      </c>
      <c r="D3806" s="206">
        <v>14.537117235880714</v>
      </c>
      <c r="E3806" s="207">
        <v>22</v>
      </c>
      <c r="F3806" s="208">
        <v>50.504232454367468</v>
      </c>
      <c r="I3806" s="125"/>
    </row>
    <row r="3807" spans="1:9">
      <c r="A3807" s="216">
        <v>43624</v>
      </c>
      <c r="B3807" s="194">
        <v>13</v>
      </c>
      <c r="C3807" s="205">
        <v>15</v>
      </c>
      <c r="D3807" s="206">
        <v>14.417218269688874</v>
      </c>
      <c r="E3807" s="207">
        <v>22</v>
      </c>
      <c r="F3807" s="208">
        <v>50.728546900741449</v>
      </c>
      <c r="I3807" s="125"/>
    </row>
    <row r="3808" spans="1:9">
      <c r="A3808" s="216">
        <v>43624</v>
      </c>
      <c r="B3808" s="194">
        <v>14</v>
      </c>
      <c r="C3808" s="205">
        <v>30</v>
      </c>
      <c r="D3808" s="206">
        <v>14.297223526948528</v>
      </c>
      <c r="E3808" s="207">
        <v>22</v>
      </c>
      <c r="F3808" s="208">
        <v>50.952163355338627</v>
      </c>
      <c r="I3808" s="125"/>
    </row>
    <row r="3809" spans="1:9">
      <c r="A3809" s="216">
        <v>43624</v>
      </c>
      <c r="B3809" s="194">
        <v>15</v>
      </c>
      <c r="C3809" s="205">
        <v>45</v>
      </c>
      <c r="D3809" s="206">
        <v>14.177113401935912</v>
      </c>
      <c r="E3809" s="207">
        <v>22</v>
      </c>
      <c r="F3809" s="208">
        <v>51.175081677798531</v>
      </c>
      <c r="I3809" s="125"/>
    </row>
    <row r="3810" spans="1:9">
      <c r="A3810" s="216">
        <v>43624</v>
      </c>
      <c r="B3810" s="194">
        <v>16</v>
      </c>
      <c r="C3810" s="205">
        <v>60</v>
      </c>
      <c r="D3810" s="206">
        <v>14.056898276335232</v>
      </c>
      <c r="E3810" s="207">
        <v>22</v>
      </c>
      <c r="F3810" s="208">
        <v>51.397301733325733</v>
      </c>
      <c r="I3810" s="125"/>
    </row>
    <row r="3811" spans="1:9">
      <c r="A3811" s="216">
        <v>43624</v>
      </c>
      <c r="B3811" s="194">
        <v>17</v>
      </c>
      <c r="C3811" s="205">
        <v>75</v>
      </c>
      <c r="D3811" s="206">
        <v>13.93658864915551</v>
      </c>
      <c r="E3811" s="207">
        <v>22</v>
      </c>
      <c r="F3811" s="208">
        <v>51.618823395118838</v>
      </c>
      <c r="I3811" s="125"/>
    </row>
    <row r="3812" spans="1:9">
      <c r="A3812" s="216">
        <v>43624</v>
      </c>
      <c r="B3812" s="194">
        <v>18</v>
      </c>
      <c r="C3812" s="205">
        <v>90</v>
      </c>
      <c r="D3812" s="206">
        <v>13.816164872705485</v>
      </c>
      <c r="E3812" s="207">
        <v>22</v>
      </c>
      <c r="F3812" s="208">
        <v>51.839646521995633</v>
      </c>
      <c r="I3812" s="125"/>
    </row>
    <row r="3813" spans="1:9">
      <c r="A3813" s="216">
        <v>43624</v>
      </c>
      <c r="B3813" s="194">
        <v>19</v>
      </c>
      <c r="C3813" s="205">
        <v>105</v>
      </c>
      <c r="D3813" s="206">
        <v>13.695637326527503</v>
      </c>
      <c r="E3813" s="207">
        <v>22</v>
      </c>
      <c r="F3813" s="208">
        <v>52.0597709832726</v>
      </c>
      <c r="I3813" s="125"/>
    </row>
    <row r="3814" spans="1:9">
      <c r="A3814" s="216">
        <v>43624</v>
      </c>
      <c r="B3814" s="194">
        <v>20</v>
      </c>
      <c r="C3814" s="205">
        <v>120</v>
      </c>
      <c r="D3814" s="206">
        <v>13.57501650835502</v>
      </c>
      <c r="E3814" s="207">
        <v>22</v>
      </c>
      <c r="F3814" s="208">
        <v>52.27919664874797</v>
      </c>
      <c r="I3814" s="125"/>
    </row>
    <row r="3815" spans="1:9">
      <c r="A3815" s="216">
        <v>43624</v>
      </c>
      <c r="B3815" s="194">
        <v>21</v>
      </c>
      <c r="C3815" s="205">
        <v>135</v>
      </c>
      <c r="D3815" s="206">
        <v>13.454282767270342</v>
      </c>
      <c r="E3815" s="207">
        <v>22</v>
      </c>
      <c r="F3815" s="208">
        <v>52.497923381424982</v>
      </c>
      <c r="I3815" s="125"/>
    </row>
    <row r="3816" spans="1:9">
      <c r="A3816" s="216">
        <v>43624</v>
      </c>
      <c r="B3816" s="194">
        <v>22</v>
      </c>
      <c r="C3816" s="205">
        <v>150</v>
      </c>
      <c r="D3816" s="206">
        <v>13.333446482004092</v>
      </c>
      <c r="E3816" s="207">
        <v>22</v>
      </c>
      <c r="F3816" s="208">
        <v>52.715951052207117</v>
      </c>
      <c r="I3816" s="125"/>
    </row>
    <row r="3817" spans="1:9">
      <c r="A3817" s="216">
        <v>43624</v>
      </c>
      <c r="B3817" s="194">
        <v>23</v>
      </c>
      <c r="C3817" s="205">
        <v>165</v>
      </c>
      <c r="D3817" s="206">
        <v>13.212518147090577</v>
      </c>
      <c r="E3817" s="207">
        <v>22</v>
      </c>
      <c r="F3817" s="208">
        <v>52.933279530089195</v>
      </c>
      <c r="I3817" s="125"/>
    </row>
    <row r="3818" spans="1:9">
      <c r="A3818" s="216">
        <v>43625</v>
      </c>
      <c r="B3818" s="194">
        <v>0</v>
      </c>
      <c r="C3818" s="205">
        <v>180</v>
      </c>
      <c r="D3818" s="206">
        <v>13.091478130036194</v>
      </c>
      <c r="E3818" s="207">
        <v>22</v>
      </c>
      <c r="F3818" s="208">
        <v>53.149908684581249</v>
      </c>
      <c r="I3818" s="125"/>
    </row>
    <row r="3819" spans="1:9">
      <c r="A3819" s="216">
        <v>43625</v>
      </c>
      <c r="B3819" s="194">
        <v>1</v>
      </c>
      <c r="C3819" s="205">
        <v>195</v>
      </c>
      <c r="D3819" s="206">
        <v>12.970336767075423</v>
      </c>
      <c r="E3819" s="207">
        <v>22</v>
      </c>
      <c r="F3819" s="208">
        <v>53.365838385757129</v>
      </c>
      <c r="I3819" s="125"/>
    </row>
    <row r="3820" spans="1:9">
      <c r="A3820" s="216">
        <v>43625</v>
      </c>
      <c r="B3820" s="194">
        <v>2</v>
      </c>
      <c r="C3820" s="205">
        <v>210</v>
      </c>
      <c r="D3820" s="206">
        <v>12.849104610013455</v>
      </c>
      <c r="E3820" s="207">
        <v>22</v>
      </c>
      <c r="F3820" s="208">
        <v>53.581068506627219</v>
      </c>
      <c r="I3820" s="125"/>
    </row>
    <row r="3821" spans="1:9">
      <c r="A3821" s="216">
        <v>43625</v>
      </c>
      <c r="B3821" s="194">
        <v>3</v>
      </c>
      <c r="C3821" s="205">
        <v>225</v>
      </c>
      <c r="D3821" s="206">
        <v>12.727761886644657</v>
      </c>
      <c r="E3821" s="207">
        <v>22</v>
      </c>
      <c r="F3821" s="208">
        <v>53.795598913509863</v>
      </c>
      <c r="I3821" s="125"/>
    </row>
    <row r="3822" spans="1:9">
      <c r="A3822" s="216">
        <v>43625</v>
      </c>
      <c r="B3822" s="194">
        <v>4</v>
      </c>
      <c r="C3822" s="205">
        <v>240</v>
      </c>
      <c r="D3822" s="206">
        <v>12.606319088058626</v>
      </c>
      <c r="E3822" s="207">
        <v>22</v>
      </c>
      <c r="F3822" s="208">
        <v>54.009429480505347</v>
      </c>
      <c r="I3822" s="125"/>
    </row>
    <row r="3823" spans="1:9">
      <c r="A3823" s="216">
        <v>43625</v>
      </c>
      <c r="B3823" s="194">
        <v>5</v>
      </c>
      <c r="C3823" s="205">
        <v>255</v>
      </c>
      <c r="D3823" s="206">
        <v>12.484786705535953</v>
      </c>
      <c r="E3823" s="207">
        <v>22</v>
      </c>
      <c r="F3823" s="208">
        <v>54.222560082211686</v>
      </c>
      <c r="I3823" s="125"/>
    </row>
    <row r="3824" spans="1:9">
      <c r="A3824" s="216">
        <v>43625</v>
      </c>
      <c r="B3824" s="194">
        <v>6</v>
      </c>
      <c r="C3824" s="205">
        <v>270</v>
      </c>
      <c r="D3824" s="206">
        <v>12.36314496425166</v>
      </c>
      <c r="E3824" s="207">
        <v>22</v>
      </c>
      <c r="F3824" s="208">
        <v>54.434990586615868</v>
      </c>
      <c r="I3824" s="125"/>
    </row>
    <row r="3825" spans="1:9">
      <c r="A3825" s="216">
        <v>43625</v>
      </c>
      <c r="B3825" s="194">
        <v>7</v>
      </c>
      <c r="C3825" s="205">
        <v>285</v>
      </c>
      <c r="D3825" s="206">
        <v>12.241404352641894</v>
      </c>
      <c r="E3825" s="207">
        <v>22</v>
      </c>
      <c r="F3825" s="208">
        <v>54.6</v>
      </c>
      <c r="I3825" s="125"/>
    </row>
    <row r="3826" spans="1:9">
      <c r="A3826" s="216">
        <v>43625</v>
      </c>
      <c r="B3826" s="194">
        <v>8</v>
      </c>
      <c r="C3826" s="205">
        <v>300</v>
      </c>
      <c r="D3826" s="206">
        <v>12.119575359951114</v>
      </c>
      <c r="E3826" s="207">
        <v>22</v>
      </c>
      <c r="F3826" s="208">
        <v>54.857750804395948</v>
      </c>
      <c r="I3826" s="125"/>
    </row>
    <row r="3827" spans="1:9">
      <c r="A3827" s="216">
        <v>43625</v>
      </c>
      <c r="B3827" s="194">
        <v>9</v>
      </c>
      <c r="C3827" s="205">
        <v>315</v>
      </c>
      <c r="D3827" s="206">
        <v>11.997638209277284</v>
      </c>
      <c r="E3827" s="207">
        <v>22</v>
      </c>
      <c r="F3827" s="208">
        <v>55.068080265954293</v>
      </c>
      <c r="I3827" s="125"/>
    </row>
    <row r="3828" spans="1:9">
      <c r="A3828" s="216">
        <v>43625</v>
      </c>
      <c r="B3828" s="194">
        <v>10</v>
      </c>
      <c r="C3828" s="205">
        <v>330</v>
      </c>
      <c r="D3828" s="206">
        <v>11.875603406965638</v>
      </c>
      <c r="E3828" s="207">
        <v>22</v>
      </c>
      <c r="F3828" s="208">
        <v>55.27770912898518</v>
      </c>
      <c r="I3828" s="125"/>
    </row>
    <row r="3829" spans="1:9">
      <c r="A3829" s="216">
        <v>43625</v>
      </c>
      <c r="B3829" s="194">
        <v>11</v>
      </c>
      <c r="C3829" s="205">
        <v>345</v>
      </c>
      <c r="D3829" s="206">
        <v>11.753481380508219</v>
      </c>
      <c r="E3829" s="207">
        <v>22</v>
      </c>
      <c r="F3829" s="208">
        <v>55.486637271248895</v>
      </c>
      <c r="I3829" s="125"/>
    </row>
    <row r="3830" spans="1:9">
      <c r="A3830" s="216">
        <v>43625</v>
      </c>
      <c r="B3830" s="194">
        <v>12</v>
      </c>
      <c r="C3830" s="205">
        <v>0</v>
      </c>
      <c r="D3830" s="206">
        <v>11.631252409226818</v>
      </c>
      <c r="E3830" s="207">
        <v>22</v>
      </c>
      <c r="F3830" s="208">
        <v>55.694864564053503</v>
      </c>
      <c r="I3830" s="125"/>
    </row>
    <row r="3831" spans="1:9">
      <c r="A3831" s="216">
        <v>43625</v>
      </c>
      <c r="B3831" s="194">
        <v>13</v>
      </c>
      <c r="C3831" s="205">
        <v>15</v>
      </c>
      <c r="D3831" s="206">
        <v>11.508926977662668</v>
      </c>
      <c r="E3831" s="207">
        <v>22</v>
      </c>
      <c r="F3831" s="208">
        <v>55.902390886216793</v>
      </c>
      <c r="I3831" s="125"/>
    </row>
    <row r="3832" spans="1:9">
      <c r="A3832" s="216">
        <v>43625</v>
      </c>
      <c r="B3832" s="194">
        <v>14</v>
      </c>
      <c r="C3832" s="205">
        <v>30</v>
      </c>
      <c r="D3832" s="206">
        <v>11.386515531124815</v>
      </c>
      <c r="E3832" s="207">
        <v>22</v>
      </c>
      <c r="F3832" s="208">
        <v>56.10921611478453</v>
      </c>
      <c r="I3832" s="125"/>
    </row>
    <row r="3833" spans="1:9">
      <c r="A3833" s="216">
        <v>43625</v>
      </c>
      <c r="B3833" s="194">
        <v>15</v>
      </c>
      <c r="C3833" s="205">
        <v>45</v>
      </c>
      <c r="D3833" s="206">
        <v>11.263998306926624</v>
      </c>
      <c r="E3833" s="207">
        <v>22</v>
      </c>
      <c r="F3833" s="208">
        <v>56.315340127319828</v>
      </c>
      <c r="I3833" s="125"/>
    </row>
    <row r="3834" spans="1:9">
      <c r="A3834" s="216">
        <v>43625</v>
      </c>
      <c r="B3834" s="194">
        <v>16</v>
      </c>
      <c r="C3834" s="205">
        <v>60</v>
      </c>
      <c r="D3834" s="206">
        <v>11.141385827245358</v>
      </c>
      <c r="E3834" s="207">
        <v>22</v>
      </c>
      <c r="F3834" s="208">
        <v>56.520762801914017</v>
      </c>
      <c r="I3834" s="125"/>
    </row>
    <row r="3835" spans="1:9">
      <c r="A3835" s="216">
        <v>43625</v>
      </c>
      <c r="B3835" s="194">
        <v>17</v>
      </c>
      <c r="C3835" s="205">
        <v>75</v>
      </c>
      <c r="D3835" s="206">
        <v>11.01868845531726</v>
      </c>
      <c r="E3835" s="207">
        <v>22</v>
      </c>
      <c r="F3835" s="208">
        <v>56.725484019487311</v>
      </c>
      <c r="I3835" s="125"/>
    </row>
    <row r="3836" spans="1:9">
      <c r="A3836" s="216">
        <v>43625</v>
      </c>
      <c r="B3836" s="194">
        <v>18</v>
      </c>
      <c r="C3836" s="205">
        <v>90</v>
      </c>
      <c r="D3836" s="206">
        <v>10.895886526118375</v>
      </c>
      <c r="E3836" s="207">
        <v>22</v>
      </c>
      <c r="F3836" s="208">
        <v>56.929503654608311</v>
      </c>
      <c r="I3836" s="125"/>
    </row>
    <row r="3837" spans="1:9">
      <c r="A3837" s="216">
        <v>43625</v>
      </c>
      <c r="B3837" s="194">
        <v>19</v>
      </c>
      <c r="C3837" s="205">
        <v>105</v>
      </c>
      <c r="D3837" s="206">
        <v>10.77299051880118</v>
      </c>
      <c r="E3837" s="207">
        <v>22</v>
      </c>
      <c r="F3837" s="208">
        <v>57.13282158926134</v>
      </c>
      <c r="I3837" s="125"/>
    </row>
    <row r="3838" spans="1:9">
      <c r="A3838" s="216">
        <v>43625</v>
      </c>
      <c r="B3838" s="194">
        <v>20</v>
      </c>
      <c r="C3838" s="205">
        <v>120</v>
      </c>
      <c r="D3838" s="206">
        <v>10.650010794852278</v>
      </c>
      <c r="E3838" s="207">
        <v>22</v>
      </c>
      <c r="F3838" s="208">
        <v>57.335437705922274</v>
      </c>
      <c r="I3838" s="125"/>
    </row>
    <row r="3839" spans="1:9">
      <c r="A3839" s="216">
        <v>43625</v>
      </c>
      <c r="B3839" s="194">
        <v>21</v>
      </c>
      <c r="C3839" s="205">
        <v>135</v>
      </c>
      <c r="D3839" s="206">
        <v>10.526927725481983</v>
      </c>
      <c r="E3839" s="207">
        <v>22</v>
      </c>
      <c r="F3839" s="208">
        <v>57.537351880806185</v>
      </c>
      <c r="I3839" s="125"/>
    </row>
    <row r="3840" spans="1:9">
      <c r="A3840" s="216">
        <v>43625</v>
      </c>
      <c r="B3840" s="194">
        <v>22</v>
      </c>
      <c r="C3840" s="205">
        <v>150</v>
      </c>
      <c r="D3840" s="206">
        <v>10.403751670144175</v>
      </c>
      <c r="E3840" s="207">
        <v>22</v>
      </c>
      <c r="F3840" s="208">
        <v>57.738563995198007</v>
      </c>
      <c r="I3840" s="125"/>
    </row>
    <row r="3841" spans="1:9">
      <c r="A3841" s="216">
        <v>43625</v>
      </c>
      <c r="B3841" s="194">
        <v>23</v>
      </c>
      <c r="C3841" s="205">
        <v>165</v>
      </c>
      <c r="D3841" s="206">
        <v>10.280493106538415</v>
      </c>
      <c r="E3841" s="207">
        <v>22</v>
      </c>
      <c r="F3841" s="208">
        <v>57.939073937634262</v>
      </c>
      <c r="I3841" s="125"/>
    </row>
    <row r="3842" spans="1:9">
      <c r="A3842" s="216">
        <v>43626</v>
      </c>
      <c r="B3842" s="194">
        <v>0</v>
      </c>
      <c r="C3842" s="205">
        <v>180</v>
      </c>
      <c r="D3842" s="206">
        <v>10.157132362689936</v>
      </c>
      <c r="E3842" s="207">
        <v>22</v>
      </c>
      <c r="F3842" s="208">
        <v>58.138881583708653</v>
      </c>
      <c r="I3842" s="125"/>
    </row>
    <row r="3843" spans="1:9">
      <c r="A3843" s="216">
        <v>43626</v>
      </c>
      <c r="B3843" s="194">
        <v>1</v>
      </c>
      <c r="C3843" s="205">
        <v>195</v>
      </c>
      <c r="D3843" s="206">
        <v>10.03367979671566</v>
      </c>
      <c r="E3843" s="207">
        <v>22</v>
      </c>
      <c r="F3843" s="208">
        <v>58.337986818517678</v>
      </c>
      <c r="I3843" s="125"/>
    </row>
    <row r="3844" spans="1:9">
      <c r="A3844" s="216">
        <v>43626</v>
      </c>
      <c r="B3844" s="194">
        <v>2</v>
      </c>
      <c r="C3844" s="205">
        <v>210</v>
      </c>
      <c r="D3844" s="206">
        <v>9.9101458839140832</v>
      </c>
      <c r="E3844" s="207">
        <v>22</v>
      </c>
      <c r="F3844" s="208">
        <v>58.536389527632124</v>
      </c>
      <c r="I3844" s="125"/>
    </row>
    <row r="3845" spans="1:9">
      <c r="A3845" s="216">
        <v>43626</v>
      </c>
      <c r="B3845" s="194">
        <v>3</v>
      </c>
      <c r="C3845" s="205">
        <v>225</v>
      </c>
      <c r="D3845" s="206">
        <v>9.7865109700455832</v>
      </c>
      <c r="E3845" s="207">
        <v>22</v>
      </c>
      <c r="F3845" s="208">
        <v>58.734089590536556</v>
      </c>
      <c r="I3845" s="125"/>
    </row>
    <row r="3846" spans="1:9">
      <c r="A3846" s="216">
        <v>43626</v>
      </c>
      <c r="B3846" s="194">
        <v>4</v>
      </c>
      <c r="C3846" s="205">
        <v>240</v>
      </c>
      <c r="D3846" s="206">
        <v>9.6627853713653167</v>
      </c>
      <c r="E3846" s="207">
        <v>22</v>
      </c>
      <c r="F3846" s="208">
        <v>58.93108689385457</v>
      </c>
      <c r="I3846" s="125"/>
    </row>
    <row r="3847" spans="1:9">
      <c r="A3847" s="216">
        <v>43626</v>
      </c>
      <c r="B3847" s="194">
        <v>5</v>
      </c>
      <c r="C3847" s="205">
        <v>255</v>
      </c>
      <c r="D3847" s="206">
        <v>9.5389796185395426</v>
      </c>
      <c r="E3847" s="207">
        <v>22</v>
      </c>
      <c r="F3847" s="208">
        <v>59.12738132254475</v>
      </c>
      <c r="I3847" s="125"/>
    </row>
    <row r="3848" spans="1:9">
      <c r="A3848" s="216">
        <v>43626</v>
      </c>
      <c r="B3848" s="194">
        <v>6</v>
      </c>
      <c r="C3848" s="205">
        <v>270</v>
      </c>
      <c r="D3848" s="206">
        <v>9.4150739187352883</v>
      </c>
      <c r="E3848" s="207">
        <v>22</v>
      </c>
      <c r="F3848" s="208">
        <v>59.32297276206981</v>
      </c>
      <c r="I3848" s="125"/>
    </row>
    <row r="3849" spans="1:9">
      <c r="A3849" s="216">
        <v>43626</v>
      </c>
      <c r="B3849" s="194">
        <v>7</v>
      </c>
      <c r="C3849" s="205">
        <v>285</v>
      </c>
      <c r="D3849" s="206">
        <v>9.2910787423841157</v>
      </c>
      <c r="E3849" s="207">
        <v>22</v>
      </c>
      <c r="F3849" s="208">
        <v>59.5</v>
      </c>
      <c r="I3849" s="125"/>
    </row>
    <row r="3850" spans="1:9">
      <c r="A3850" s="216">
        <v>43626</v>
      </c>
      <c r="B3850" s="194">
        <v>8</v>
      </c>
      <c r="C3850" s="205">
        <v>300</v>
      </c>
      <c r="D3850" s="206">
        <v>9.1670045594469229</v>
      </c>
      <c r="E3850" s="207">
        <v>22</v>
      </c>
      <c r="F3850" s="208">
        <v>59.712046220243451</v>
      </c>
      <c r="I3850" s="125"/>
    </row>
    <row r="3851" spans="1:9">
      <c r="A3851" s="216">
        <v>43626</v>
      </c>
      <c r="B3851" s="194">
        <v>9</v>
      </c>
      <c r="C3851" s="205">
        <v>315</v>
      </c>
      <c r="D3851" s="206">
        <v>9.0428315749591093</v>
      </c>
      <c r="E3851" s="207">
        <v>22</v>
      </c>
      <c r="F3851" s="208">
        <v>59.905528010255296</v>
      </c>
      <c r="I3851" s="125"/>
    </row>
    <row r="3852" spans="1:9">
      <c r="A3852" s="216">
        <v>43626</v>
      </c>
      <c r="B3852" s="194">
        <v>10</v>
      </c>
      <c r="C3852" s="205">
        <v>330</v>
      </c>
      <c r="D3852" s="206">
        <v>8.9185702562690494</v>
      </c>
      <c r="E3852" s="207">
        <v>23</v>
      </c>
      <c r="F3852" s="208">
        <v>9.8306358172592923E-2</v>
      </c>
      <c r="I3852" s="125"/>
    </row>
    <row r="3853" spans="1:9">
      <c r="A3853" s="216">
        <v>43626</v>
      </c>
      <c r="B3853" s="194">
        <v>11</v>
      </c>
      <c r="C3853" s="205">
        <v>345</v>
      </c>
      <c r="D3853" s="206">
        <v>8.7942310711787286</v>
      </c>
      <c r="E3853" s="207">
        <v>23</v>
      </c>
      <c r="F3853" s="208">
        <v>0.29038115420604527</v>
      </c>
      <c r="I3853" s="125"/>
    </row>
    <row r="3854" spans="1:9">
      <c r="A3854" s="216">
        <v>43626</v>
      </c>
      <c r="B3854" s="194">
        <v>12</v>
      </c>
      <c r="C3854" s="205">
        <v>0</v>
      </c>
      <c r="D3854" s="206">
        <v>8.6697942223190694</v>
      </c>
      <c r="E3854" s="207">
        <v>23</v>
      </c>
      <c r="F3854" s="208">
        <v>0.48175228049899488</v>
      </c>
      <c r="I3854" s="125"/>
    </row>
    <row r="3855" spans="1:9">
      <c r="A3855" s="216">
        <v>43626</v>
      </c>
      <c r="B3855" s="194">
        <v>13</v>
      </c>
      <c r="C3855" s="205">
        <v>15</v>
      </c>
      <c r="D3855" s="206">
        <v>8.5452702146676529</v>
      </c>
      <c r="E3855" s="207">
        <v>23</v>
      </c>
      <c r="F3855" s="208">
        <v>0.67241963259526472</v>
      </c>
      <c r="I3855" s="125"/>
    </row>
    <row r="3856" spans="1:9">
      <c r="A3856" s="216">
        <v>43626</v>
      </c>
      <c r="B3856" s="194">
        <v>14</v>
      </c>
      <c r="C3856" s="205">
        <v>30</v>
      </c>
      <c r="D3856" s="206">
        <v>8.4206693954854472</v>
      </c>
      <c r="E3856" s="207">
        <v>23</v>
      </c>
      <c r="F3856" s="208">
        <v>0.86238310007480834</v>
      </c>
      <c r="I3856" s="125"/>
    </row>
    <row r="3857" spans="1:9">
      <c r="A3857" s="216">
        <v>43626</v>
      </c>
      <c r="B3857" s="194">
        <v>15</v>
      </c>
      <c r="C3857" s="205">
        <v>45</v>
      </c>
      <c r="D3857" s="206">
        <v>8.2959720829649086</v>
      </c>
      <c r="E3857" s="207">
        <v>23</v>
      </c>
      <c r="F3857" s="208">
        <v>1.0516425688268782</v>
      </c>
      <c r="I3857" s="125"/>
    </row>
    <row r="3858" spans="1:9">
      <c r="A3858" s="216">
        <v>43626</v>
      </c>
      <c r="B3858" s="194">
        <v>16</v>
      </c>
      <c r="C3858" s="205">
        <v>60</v>
      </c>
      <c r="D3858" s="206">
        <v>8.1711887601022681</v>
      </c>
      <c r="E3858" s="207">
        <v>23</v>
      </c>
      <c r="F3858" s="208">
        <v>1.240197931627165</v>
      </c>
      <c r="I3858" s="125"/>
    </row>
    <row r="3859" spans="1:9">
      <c r="A3859" s="216">
        <v>43626</v>
      </c>
      <c r="B3859" s="194">
        <v>17</v>
      </c>
      <c r="C3859" s="205">
        <v>75</v>
      </c>
      <c r="D3859" s="206">
        <v>8.0463297321330174</v>
      </c>
      <c r="E3859" s="207">
        <v>23</v>
      </c>
      <c r="F3859" s="208">
        <v>1.4280490817339597</v>
      </c>
      <c r="I3859" s="125"/>
    </row>
    <row r="3860" spans="1:9">
      <c r="A3860" s="216">
        <v>43626</v>
      </c>
      <c r="B3860" s="194">
        <v>18</v>
      </c>
      <c r="C3860" s="205">
        <v>90</v>
      </c>
      <c r="D3860" s="206">
        <v>7.9213753351450578</v>
      </c>
      <c r="E3860" s="207">
        <v>23</v>
      </c>
      <c r="F3860" s="208">
        <v>1.615195906604967</v>
      </c>
      <c r="I3860" s="125"/>
    </row>
    <row r="3861" spans="1:9">
      <c r="A3861" s="216">
        <v>43626</v>
      </c>
      <c r="B3861" s="194">
        <v>19</v>
      </c>
      <c r="C3861" s="205">
        <v>105</v>
      </c>
      <c r="D3861" s="206">
        <v>7.7963360302487672</v>
      </c>
      <c r="E3861" s="207">
        <v>23</v>
      </c>
      <c r="F3861" s="208">
        <v>1.8016383005534209</v>
      </c>
      <c r="I3861" s="125"/>
    </row>
    <row r="3862" spans="1:9">
      <c r="A3862" s="216">
        <v>43626</v>
      </c>
      <c r="B3862" s="194">
        <v>20</v>
      </c>
      <c r="C3862" s="205">
        <v>120</v>
      </c>
      <c r="D3862" s="206">
        <v>7.6712221598074848</v>
      </c>
      <c r="E3862" s="207">
        <v>23</v>
      </c>
      <c r="F3862" s="208">
        <v>1.9873761562601544</v>
      </c>
      <c r="I3862" s="125"/>
    </row>
    <row r="3863" spans="1:9">
      <c r="A3863" s="216">
        <v>43626</v>
      </c>
      <c r="B3863" s="194">
        <v>21</v>
      </c>
      <c r="C3863" s="205">
        <v>135</v>
      </c>
      <c r="D3863" s="206">
        <v>7.5460140370273621</v>
      </c>
      <c r="E3863" s="207">
        <v>23</v>
      </c>
      <c r="F3863" s="208">
        <v>2.1724093669425315</v>
      </c>
      <c r="I3863" s="125"/>
    </row>
    <row r="3864" spans="1:9">
      <c r="A3864" s="216">
        <v>43626</v>
      </c>
      <c r="B3864" s="194">
        <v>22</v>
      </c>
      <c r="C3864" s="205">
        <v>150</v>
      </c>
      <c r="D3864" s="206">
        <v>7.4207221220262909</v>
      </c>
      <c r="E3864" s="207">
        <v>23</v>
      </c>
      <c r="F3864" s="208">
        <v>2.3567378263054195</v>
      </c>
      <c r="I3864" s="125"/>
    </row>
    <row r="3865" spans="1:9">
      <c r="A3865" s="216">
        <v>43626</v>
      </c>
      <c r="B3865" s="194">
        <v>23</v>
      </c>
      <c r="C3865" s="205">
        <v>165</v>
      </c>
      <c r="D3865" s="206">
        <v>7.2953567544936959</v>
      </c>
      <c r="E3865" s="207">
        <v>23</v>
      </c>
      <c r="F3865" s="208">
        <v>2.5403614306367928</v>
      </c>
      <c r="I3865" s="125"/>
    </row>
    <row r="3866" spans="1:9">
      <c r="A3866" s="216">
        <v>43627</v>
      </c>
      <c r="B3866" s="194">
        <v>0</v>
      </c>
      <c r="C3866" s="205">
        <v>180</v>
      </c>
      <c r="D3866" s="206">
        <v>7.1698982851216897</v>
      </c>
      <c r="E3866" s="207">
        <v>23</v>
      </c>
      <c r="F3866" s="208">
        <v>2.723280070569416</v>
      </c>
      <c r="I3866" s="125"/>
    </row>
    <row r="3867" spans="1:9">
      <c r="A3867" s="216">
        <v>43627</v>
      </c>
      <c r="B3867" s="194">
        <v>1</v>
      </c>
      <c r="C3867" s="205">
        <v>195</v>
      </c>
      <c r="D3867" s="206">
        <v>7.0443570526549593</v>
      </c>
      <c r="E3867" s="207">
        <v>23</v>
      </c>
      <c r="F3867" s="208">
        <v>2.9054936433890788</v>
      </c>
      <c r="I3867" s="125"/>
    </row>
    <row r="3868" spans="1:9">
      <c r="A3868" s="216">
        <v>43627</v>
      </c>
      <c r="B3868" s="194">
        <v>2</v>
      </c>
      <c r="C3868" s="205">
        <v>210</v>
      </c>
      <c r="D3868" s="206">
        <v>6.9187435139815534</v>
      </c>
      <c r="E3868" s="207">
        <v>23</v>
      </c>
      <c r="F3868" s="208">
        <v>3.0870020468854875</v>
      </c>
      <c r="I3868" s="125"/>
    </row>
    <row r="3869" spans="1:9">
      <c r="A3869" s="216">
        <v>43627</v>
      </c>
      <c r="B3869" s="194">
        <v>3</v>
      </c>
      <c r="C3869" s="205">
        <v>225</v>
      </c>
      <c r="D3869" s="206">
        <v>6.7930379772769811</v>
      </c>
      <c r="E3869" s="207">
        <v>23</v>
      </c>
      <c r="F3869" s="208">
        <v>3.2678051712262857</v>
      </c>
      <c r="I3869" s="125"/>
    </row>
    <row r="3870" spans="1:9">
      <c r="A3870" s="216">
        <v>43627</v>
      </c>
      <c r="B3870" s="194">
        <v>4</v>
      </c>
      <c r="C3870" s="205">
        <v>240</v>
      </c>
      <c r="D3870" s="206">
        <v>6.6672507792054603</v>
      </c>
      <c r="E3870" s="207">
        <v>23</v>
      </c>
      <c r="F3870" s="208">
        <v>3.4479029192586808</v>
      </c>
      <c r="I3870" s="125"/>
    </row>
    <row r="3871" spans="1:9">
      <c r="A3871" s="216">
        <v>43627</v>
      </c>
      <c r="B3871" s="194">
        <v>5</v>
      </c>
      <c r="C3871" s="205">
        <v>255</v>
      </c>
      <c r="D3871" s="206">
        <v>6.5413923748337766</v>
      </c>
      <c r="E3871" s="207">
        <v>23</v>
      </c>
      <c r="F3871" s="208">
        <v>3.6272951882177296</v>
      </c>
      <c r="I3871" s="125"/>
    </row>
    <row r="3872" spans="1:9">
      <c r="A3872" s="216">
        <v>43627</v>
      </c>
      <c r="B3872" s="194">
        <v>6</v>
      </c>
      <c r="C3872" s="205">
        <v>270</v>
      </c>
      <c r="D3872" s="206">
        <v>6.4154430899907311</v>
      </c>
      <c r="E3872" s="207">
        <v>23</v>
      </c>
      <c r="F3872" s="208">
        <v>3.8059818718635086</v>
      </c>
      <c r="I3872" s="125"/>
    </row>
    <row r="3873" spans="1:9">
      <c r="A3873" s="216">
        <v>43627</v>
      </c>
      <c r="B3873" s="194">
        <v>7</v>
      </c>
      <c r="C3873" s="205">
        <v>285</v>
      </c>
      <c r="D3873" s="206">
        <v>6.2894132199562591</v>
      </c>
      <c r="E3873" s="207">
        <v>23</v>
      </c>
      <c r="F3873" s="208">
        <v>4</v>
      </c>
      <c r="I3873" s="125"/>
    </row>
    <row r="3874" spans="1:9">
      <c r="A3874" s="216">
        <v>43627</v>
      </c>
      <c r="B3874" s="194">
        <v>8</v>
      </c>
      <c r="C3874" s="205">
        <v>300</v>
      </c>
      <c r="D3874" s="206">
        <v>6.1633132759152431</v>
      </c>
      <c r="E3874" s="207">
        <v>23</v>
      </c>
      <c r="F3874" s="208">
        <v>4.1612380848015817</v>
      </c>
      <c r="I3874" s="125"/>
    </row>
    <row r="3875" spans="1:9">
      <c r="A3875" s="216">
        <v>43627</v>
      </c>
      <c r="B3875" s="194">
        <v>9</v>
      </c>
      <c r="C3875" s="205">
        <v>315</v>
      </c>
      <c r="D3875" s="206">
        <v>6.0371234448575706</v>
      </c>
      <c r="E3875" s="207">
        <v>23</v>
      </c>
      <c r="F3875" s="208">
        <v>4.3378074101554631</v>
      </c>
      <c r="I3875" s="125"/>
    </row>
    <row r="3876" spans="1:9">
      <c r="A3876" s="216">
        <v>43627</v>
      </c>
      <c r="B3876" s="194">
        <v>10</v>
      </c>
      <c r="C3876" s="205">
        <v>330</v>
      </c>
      <c r="D3876" s="206">
        <v>5.9108541767341194</v>
      </c>
      <c r="E3876" s="207">
        <v>23</v>
      </c>
      <c r="F3876" s="208">
        <v>4.5136707463326786</v>
      </c>
      <c r="I3876" s="125"/>
    </row>
    <row r="3877" spans="1:9">
      <c r="A3877" s="216">
        <v>43627</v>
      </c>
      <c r="B3877" s="194">
        <v>11</v>
      </c>
      <c r="C3877" s="205">
        <v>345</v>
      </c>
      <c r="D3877" s="206">
        <v>5.7845159220482856</v>
      </c>
      <c r="E3877" s="207">
        <v>23</v>
      </c>
      <c r="F3877" s="208">
        <v>4.6888279994944781</v>
      </c>
      <c r="I3877" s="125"/>
    </row>
    <row r="3878" spans="1:9">
      <c r="A3878" s="216">
        <v>43627</v>
      </c>
      <c r="B3878" s="194">
        <v>12</v>
      </c>
      <c r="C3878" s="205">
        <v>0</v>
      </c>
      <c r="D3878" s="206">
        <v>5.6580888647954453</v>
      </c>
      <c r="E3878" s="207">
        <v>23</v>
      </c>
      <c r="F3878" s="208">
        <v>4.8632790645379487</v>
      </c>
      <c r="I3878" s="125"/>
    </row>
    <row r="3879" spans="1:9">
      <c r="A3879" s="216">
        <v>43627</v>
      </c>
      <c r="B3879" s="194">
        <v>13</v>
      </c>
      <c r="C3879" s="205">
        <v>15</v>
      </c>
      <c r="D3879" s="206">
        <v>5.5315834541795539</v>
      </c>
      <c r="E3879" s="207">
        <v>23</v>
      </c>
      <c r="F3879" s="208">
        <v>5.0370238446767246</v>
      </c>
      <c r="I3879" s="125"/>
    </row>
    <row r="3880" spans="1:9">
      <c r="A3880" s="216">
        <v>43627</v>
      </c>
      <c r="B3880" s="194">
        <v>14</v>
      </c>
      <c r="C3880" s="205">
        <v>30</v>
      </c>
      <c r="D3880" s="206">
        <v>5.4050101374673432</v>
      </c>
      <c r="E3880" s="207">
        <v>23</v>
      </c>
      <c r="F3880" s="208">
        <v>5.2100622436196176</v>
      </c>
      <c r="I3880" s="125"/>
    </row>
    <row r="3881" spans="1:9">
      <c r="A3881" s="216">
        <v>43627</v>
      </c>
      <c r="B3881" s="194">
        <v>15</v>
      </c>
      <c r="C3881" s="205">
        <v>45</v>
      </c>
      <c r="D3881" s="206">
        <v>5.2783490979959424</v>
      </c>
      <c r="E3881" s="207">
        <v>23</v>
      </c>
      <c r="F3881" s="208">
        <v>5.382394159745516</v>
      </c>
      <c r="I3881" s="125"/>
    </row>
    <row r="3882" spans="1:9">
      <c r="A3882" s="216">
        <v>43627</v>
      </c>
      <c r="B3882" s="194">
        <v>16</v>
      </c>
      <c r="C3882" s="205">
        <v>60</v>
      </c>
      <c r="D3882" s="206">
        <v>5.1516107820634716</v>
      </c>
      <c r="E3882" s="207">
        <v>23</v>
      </c>
      <c r="F3882" s="208">
        <v>5.5540194977661628</v>
      </c>
      <c r="I3882" s="125"/>
    </row>
    <row r="3883" spans="1:9">
      <c r="A3883" s="216">
        <v>43627</v>
      </c>
      <c r="B3883" s="194">
        <v>17</v>
      </c>
      <c r="C3883" s="205">
        <v>75</v>
      </c>
      <c r="D3883" s="206">
        <v>5.0248056357565929</v>
      </c>
      <c r="E3883" s="207">
        <v>23</v>
      </c>
      <c r="F3883" s="208">
        <v>5.7249381628345475</v>
      </c>
      <c r="I3883" s="125"/>
    </row>
    <row r="3884" spans="1:9">
      <c r="A3884" s="216">
        <v>43627</v>
      </c>
      <c r="B3884" s="194">
        <v>18</v>
      </c>
      <c r="C3884" s="205">
        <v>90</v>
      </c>
      <c r="D3884" s="206">
        <v>4.8979138394417987</v>
      </c>
      <c r="E3884" s="207">
        <v>23</v>
      </c>
      <c r="F3884" s="208">
        <v>5.8951500529789058</v>
      </c>
      <c r="I3884" s="125"/>
    </row>
    <row r="3885" spans="1:9">
      <c r="A3885" s="216">
        <v>43627</v>
      </c>
      <c r="B3885" s="194">
        <v>19</v>
      </c>
      <c r="C3885" s="205">
        <v>105</v>
      </c>
      <c r="D3885" s="206">
        <v>4.7709458969200114</v>
      </c>
      <c r="E3885" s="207">
        <v>23</v>
      </c>
      <c r="F3885" s="208">
        <v>6.0646550781498831</v>
      </c>
      <c r="I3885" s="125"/>
    </row>
    <row r="3886" spans="1:9">
      <c r="A3886" s="216">
        <v>43627</v>
      </c>
      <c r="B3886" s="194">
        <v>20</v>
      </c>
      <c r="C3886" s="205">
        <v>120</v>
      </c>
      <c r="D3886" s="206">
        <v>4.6439120951390578</v>
      </c>
      <c r="E3886" s="207">
        <v>23</v>
      </c>
      <c r="F3886" s="208">
        <v>6.2334531430504825</v>
      </c>
      <c r="I3886" s="125"/>
    </row>
    <row r="3887" spans="1:9">
      <c r="A3887" s="216">
        <v>43627</v>
      </c>
      <c r="B3887" s="194">
        <v>21</v>
      </c>
      <c r="C3887" s="205">
        <v>135</v>
      </c>
      <c r="D3887" s="206">
        <v>4.5167927701322697</v>
      </c>
      <c r="E3887" s="207">
        <v>23</v>
      </c>
      <c r="F3887" s="208">
        <v>6.4015441491400082</v>
      </c>
      <c r="I3887" s="125"/>
    </row>
    <row r="3888" spans="1:9">
      <c r="A3888" s="216">
        <v>43627</v>
      </c>
      <c r="B3888" s="194">
        <v>22</v>
      </c>
      <c r="C3888" s="205">
        <v>150</v>
      </c>
      <c r="D3888" s="206">
        <v>4.3895983054972021</v>
      </c>
      <c r="E3888" s="207">
        <v>23</v>
      </c>
      <c r="F3888" s="208">
        <v>6.5689280040012932</v>
      </c>
      <c r="I3888" s="125"/>
    </row>
    <row r="3889" spans="1:9">
      <c r="A3889" s="216">
        <v>43627</v>
      </c>
      <c r="B3889" s="194">
        <v>23</v>
      </c>
      <c r="C3889" s="205">
        <v>165</v>
      </c>
      <c r="D3889" s="206">
        <v>4.2623390847393239</v>
      </c>
      <c r="E3889" s="207">
        <v>23</v>
      </c>
      <c r="F3889" s="208">
        <v>6.7356046157004101</v>
      </c>
      <c r="I3889" s="125"/>
    </row>
    <row r="3890" spans="1:9">
      <c r="A3890" s="216">
        <v>43628</v>
      </c>
      <c r="B3890" s="194">
        <v>0</v>
      </c>
      <c r="C3890" s="205">
        <v>180</v>
      </c>
      <c r="D3890" s="206">
        <v>4.1349954027054991</v>
      </c>
      <c r="E3890" s="207">
        <v>23</v>
      </c>
      <c r="F3890" s="208">
        <v>6.9015738872052168</v>
      </c>
      <c r="I3890" s="125"/>
    </row>
    <row r="3891" spans="1:9">
      <c r="A3891" s="216">
        <v>43628</v>
      </c>
      <c r="B3891" s="194">
        <v>1</v>
      </c>
      <c r="C3891" s="205">
        <v>195</v>
      </c>
      <c r="D3891" s="206">
        <v>4.0075776421576847</v>
      </c>
      <c r="E3891" s="207">
        <v>23</v>
      </c>
      <c r="F3891" s="208">
        <v>7.0668357257018499</v>
      </c>
      <c r="I3891" s="125"/>
    </row>
    <row r="3892" spans="1:9">
      <c r="A3892" s="216">
        <v>43628</v>
      </c>
      <c r="B3892" s="194">
        <v>2</v>
      </c>
      <c r="C3892" s="205">
        <v>210</v>
      </c>
      <c r="D3892" s="206">
        <v>3.8800961831907443</v>
      </c>
      <c r="E3892" s="207">
        <v>23</v>
      </c>
      <c r="F3892" s="208">
        <v>7.231390044395738</v>
      </c>
      <c r="I3892" s="125"/>
    </row>
    <row r="3893" spans="1:9">
      <c r="A3893" s="216">
        <v>43628</v>
      </c>
      <c r="B3893" s="194">
        <v>3</v>
      </c>
      <c r="C3893" s="205">
        <v>225</v>
      </c>
      <c r="D3893" s="206">
        <v>3.752531339791858</v>
      </c>
      <c r="E3893" s="207">
        <v>23</v>
      </c>
      <c r="F3893" s="208">
        <v>7.3952367458893775</v>
      </c>
      <c r="I3893" s="125"/>
    </row>
    <row r="3894" spans="1:9">
      <c r="A3894" s="216">
        <v>43628</v>
      </c>
      <c r="B3894" s="194">
        <v>4</v>
      </c>
      <c r="C3894" s="205">
        <v>240</v>
      </c>
      <c r="D3894" s="206">
        <v>3.6248934328068572</v>
      </c>
      <c r="E3894" s="207">
        <v>23</v>
      </c>
      <c r="F3894" s="208">
        <v>7.5583757406580077</v>
      </c>
      <c r="I3894" s="125"/>
    </row>
    <row r="3895" spans="1:9">
      <c r="A3895" s="216">
        <v>43628</v>
      </c>
      <c r="B3895" s="194">
        <v>5</v>
      </c>
      <c r="C3895" s="205">
        <v>255</v>
      </c>
      <c r="D3895" s="206">
        <v>3.4971929009998348</v>
      </c>
      <c r="E3895" s="207">
        <v>23</v>
      </c>
      <c r="F3895" s="208">
        <v>7.7208069396336754</v>
      </c>
      <c r="I3895" s="125"/>
    </row>
    <row r="3896" spans="1:9">
      <c r="A3896" s="216">
        <v>43628</v>
      </c>
      <c r="B3896" s="194">
        <v>6</v>
      </c>
      <c r="C3896" s="205">
        <v>270</v>
      </c>
      <c r="D3896" s="206">
        <v>3.369410036325462</v>
      </c>
      <c r="E3896" s="207">
        <v>23</v>
      </c>
      <c r="F3896" s="208">
        <v>7.8825302487776838</v>
      </c>
      <c r="I3896" s="125"/>
    </row>
    <row r="3897" spans="1:9">
      <c r="A3897" s="216">
        <v>43628</v>
      </c>
      <c r="B3897" s="194">
        <v>7</v>
      </c>
      <c r="C3897" s="205">
        <v>285</v>
      </c>
      <c r="D3897" s="206">
        <v>3.2415551580982083</v>
      </c>
      <c r="E3897" s="207">
        <v>23</v>
      </c>
      <c r="F3897" s="208">
        <v>8</v>
      </c>
      <c r="I3897" s="125"/>
    </row>
    <row r="3898" spans="1:9">
      <c r="A3898" s="216">
        <v>43628</v>
      </c>
      <c r="B3898" s="194">
        <v>8</v>
      </c>
      <c r="C3898" s="205">
        <v>300</v>
      </c>
      <c r="D3898" s="206">
        <v>3.113638742980811</v>
      </c>
      <c r="E3898" s="207">
        <v>23</v>
      </c>
      <c r="F3898" s="208">
        <v>8.2038528456214266</v>
      </c>
      <c r="I3898" s="125"/>
    </row>
    <row r="3899" spans="1:9">
      <c r="A3899" s="216">
        <v>43628</v>
      </c>
      <c r="B3899" s="194">
        <v>9</v>
      </c>
      <c r="C3899" s="205">
        <v>315</v>
      </c>
      <c r="D3899" s="206">
        <v>2.9856409821957186</v>
      </c>
      <c r="E3899" s="207">
        <v>23</v>
      </c>
      <c r="F3899" s="208">
        <v>8.3634519513449135</v>
      </c>
      <c r="I3899" s="125"/>
    </row>
    <row r="3900" spans="1:9">
      <c r="A3900" s="216">
        <v>43628</v>
      </c>
      <c r="B3900" s="194">
        <v>10</v>
      </c>
      <c r="C3900" s="205">
        <v>330</v>
      </c>
      <c r="D3900" s="206">
        <v>2.8575722730784037</v>
      </c>
      <c r="E3900" s="207">
        <v>23</v>
      </c>
      <c r="F3900" s="208">
        <v>8.5223428140555768</v>
      </c>
      <c r="I3900" s="125"/>
    </row>
    <row r="3901" spans="1:9">
      <c r="A3901" s="216">
        <v>43628</v>
      </c>
      <c r="B3901" s="194">
        <v>11</v>
      </c>
      <c r="C3901" s="205">
        <v>345</v>
      </c>
      <c r="D3901" s="206">
        <v>2.7294430708593609</v>
      </c>
      <c r="E3901" s="207">
        <v>23</v>
      </c>
      <c r="F3901" s="208">
        <v>8.6805253457178111</v>
      </c>
      <c r="I3901" s="125"/>
    </row>
    <row r="3902" spans="1:9">
      <c r="A3902" s="216">
        <v>43628</v>
      </c>
      <c r="B3902" s="194">
        <v>12</v>
      </c>
      <c r="C3902" s="205">
        <v>0</v>
      </c>
      <c r="D3902" s="206">
        <v>2.6012335456357505</v>
      </c>
      <c r="E3902" s="207">
        <v>23</v>
      </c>
      <c r="F3902" s="208">
        <v>8.8379994552748542</v>
      </c>
      <c r="I3902" s="125"/>
    </row>
    <row r="3903" spans="1:9">
      <c r="A3903" s="216">
        <v>43628</v>
      </c>
      <c r="B3903" s="194">
        <v>13</v>
      </c>
      <c r="C3903" s="205">
        <v>15</v>
      </c>
      <c r="D3903" s="206">
        <v>2.4729541321130455</v>
      </c>
      <c r="E3903" s="207">
        <v>23</v>
      </c>
      <c r="F3903" s="208">
        <v>8.9947650574524118</v>
      </c>
      <c r="I3903" s="125"/>
    </row>
    <row r="3904" spans="1:9">
      <c r="A3904" s="216">
        <v>43628</v>
      </c>
      <c r="B3904" s="194">
        <v>14</v>
      </c>
      <c r="C3904" s="205">
        <v>30</v>
      </c>
      <c r="D3904" s="206">
        <v>2.3446152644646645</v>
      </c>
      <c r="E3904" s="207">
        <v>23</v>
      </c>
      <c r="F3904" s="208">
        <v>9.1508220674189289</v>
      </c>
      <c r="I3904" s="125"/>
    </row>
    <row r="3905" spans="1:9">
      <c r="A3905" s="216">
        <v>43628</v>
      </c>
      <c r="B3905" s="194">
        <v>15</v>
      </c>
      <c r="C3905" s="205">
        <v>45</v>
      </c>
      <c r="D3905" s="206">
        <v>2.2161971117714074</v>
      </c>
      <c r="E3905" s="207">
        <v>23</v>
      </c>
      <c r="F3905" s="208">
        <v>9.3061703955910247</v>
      </c>
      <c r="I3905" s="125"/>
    </row>
    <row r="3906" spans="1:9">
      <c r="A3906" s="216">
        <v>43628</v>
      </c>
      <c r="B3906" s="194">
        <v>16</v>
      </c>
      <c r="C3906" s="205">
        <v>60</v>
      </c>
      <c r="D3906" s="206">
        <v>2.0877101064911585</v>
      </c>
      <c r="E3906" s="207">
        <v>23</v>
      </c>
      <c r="F3906" s="208">
        <v>9.4608099563727421</v>
      </c>
      <c r="I3906" s="125"/>
    </row>
    <row r="3907" spans="1:9">
      <c r="A3907" s="216">
        <v>43628</v>
      </c>
      <c r="B3907" s="194">
        <v>17</v>
      </c>
      <c r="C3907" s="205">
        <v>75</v>
      </c>
      <c r="D3907" s="206">
        <v>1.9591646822038911</v>
      </c>
      <c r="E3907" s="207">
        <v>23</v>
      </c>
      <c r="F3907" s="208">
        <v>9.6147406697817672</v>
      </c>
      <c r="I3907" s="125"/>
    </row>
    <row r="3908" spans="1:9">
      <c r="A3908" s="216">
        <v>43628</v>
      </c>
      <c r="B3908" s="194">
        <v>18</v>
      </c>
      <c r="C3908" s="205">
        <v>90</v>
      </c>
      <c r="D3908" s="206">
        <v>1.830541006418116</v>
      </c>
      <c r="E3908" s="207">
        <v>23</v>
      </c>
      <c r="F3908" s="208">
        <v>9.7679624459829739</v>
      </c>
      <c r="I3908" s="125"/>
    </row>
    <row r="3909" spans="1:9">
      <c r="A3909" s="216">
        <v>43628</v>
      </c>
      <c r="B3909" s="194">
        <v>19</v>
      </c>
      <c r="C3909" s="205">
        <v>105</v>
      </c>
      <c r="D3909" s="206">
        <v>1.701849510664033</v>
      </c>
      <c r="E3909" s="207">
        <v>23</v>
      </c>
      <c r="F3909" s="208">
        <v>9.9204752024913034</v>
      </c>
      <c r="I3909" s="125"/>
    </row>
    <row r="3910" spans="1:9">
      <c r="A3910" s="216">
        <v>43628</v>
      </c>
      <c r="B3910" s="194">
        <v>20</v>
      </c>
      <c r="C3910" s="205">
        <v>120</v>
      </c>
      <c r="D3910" s="206">
        <v>1.573100626580981</v>
      </c>
      <c r="E3910" s="207">
        <v>23</v>
      </c>
      <c r="F3910" s="208">
        <v>10.072278857254204</v>
      </c>
      <c r="I3910" s="125"/>
    </row>
    <row r="3911" spans="1:9">
      <c r="A3911" s="216">
        <v>43628</v>
      </c>
      <c r="B3911" s="194">
        <v>21</v>
      </c>
      <c r="C3911" s="205">
        <v>135</v>
      </c>
      <c r="D3911" s="206">
        <v>1.4442745202654805</v>
      </c>
      <c r="E3911" s="207">
        <v>23</v>
      </c>
      <c r="F3911" s="208">
        <v>10.223373323627172</v>
      </c>
      <c r="I3911" s="125"/>
    </row>
    <row r="3912" spans="1:9">
      <c r="A3912" s="216">
        <v>43628</v>
      </c>
      <c r="B3912" s="194">
        <v>22</v>
      </c>
      <c r="C3912" s="205">
        <v>150</v>
      </c>
      <c r="D3912" s="206">
        <v>1.3153816813371577</v>
      </c>
      <c r="E3912" s="207">
        <v>23</v>
      </c>
      <c r="F3912" s="208">
        <v>10.373758520511771</v>
      </c>
      <c r="I3912" s="125"/>
    </row>
    <row r="3913" spans="1:9">
      <c r="A3913" s="216">
        <v>43628</v>
      </c>
      <c r="B3913" s="194">
        <v>23</v>
      </c>
      <c r="C3913" s="205">
        <v>165</v>
      </c>
      <c r="D3913" s="206">
        <v>1.1864324027396833</v>
      </c>
      <c r="E3913" s="207">
        <v>23</v>
      </c>
      <c r="F3913" s="208">
        <v>10.523434365580684</v>
      </c>
      <c r="I3913" s="125"/>
    </row>
    <row r="3914" spans="1:9">
      <c r="A3914" s="216">
        <v>43629</v>
      </c>
      <c r="B3914" s="194">
        <v>0</v>
      </c>
      <c r="C3914" s="205">
        <v>180</v>
      </c>
      <c r="D3914" s="206">
        <v>1.057406946881656</v>
      </c>
      <c r="E3914" s="207">
        <v>23</v>
      </c>
      <c r="F3914" s="208">
        <v>10.672400776978748</v>
      </c>
      <c r="I3914" s="125"/>
    </row>
    <row r="3915" spans="1:9">
      <c r="A3915" s="216">
        <v>43629</v>
      </c>
      <c r="B3915" s="194">
        <v>1</v>
      </c>
      <c r="C3915" s="205">
        <v>195</v>
      </c>
      <c r="D3915" s="206">
        <v>0.92831574433148489</v>
      </c>
      <c r="E3915" s="207">
        <v>23</v>
      </c>
      <c r="F3915" s="208">
        <v>10.820657673306968</v>
      </c>
      <c r="I3915" s="125"/>
    </row>
    <row r="3916" spans="1:9">
      <c r="A3916" s="216">
        <v>43629</v>
      </c>
      <c r="B3916" s="194">
        <v>2</v>
      </c>
      <c r="C3916" s="205">
        <v>210</v>
      </c>
      <c r="D3916" s="206">
        <v>0.79916916461115761</v>
      </c>
      <c r="E3916" s="207">
        <v>23</v>
      </c>
      <c r="F3916" s="208">
        <v>10.968204975283911</v>
      </c>
      <c r="I3916" s="125"/>
    </row>
    <row r="3917" spans="1:9">
      <c r="A3917" s="216">
        <v>43629</v>
      </c>
      <c r="B3917" s="194">
        <v>3</v>
      </c>
      <c r="C3917" s="205">
        <v>225</v>
      </c>
      <c r="D3917" s="206">
        <v>0.66994743072655183</v>
      </c>
      <c r="E3917" s="207">
        <v>23</v>
      </c>
      <c r="F3917" s="208">
        <v>11.115042599150868</v>
      </c>
      <c r="I3917" s="125"/>
    </row>
    <row r="3918" spans="1:9">
      <c r="A3918" s="216">
        <v>43629</v>
      </c>
      <c r="B3918" s="194">
        <v>4</v>
      </c>
      <c r="C3918" s="205">
        <v>240</v>
      </c>
      <c r="D3918" s="206">
        <v>0.54066097107352107</v>
      </c>
      <c r="E3918" s="207">
        <v>23</v>
      </c>
      <c r="F3918" s="208">
        <v>11.26117046655601</v>
      </c>
      <c r="I3918" s="125"/>
    </row>
    <row r="3919" spans="1:9">
      <c r="A3919" s="216">
        <v>43629</v>
      </c>
      <c r="B3919" s="194">
        <v>5</v>
      </c>
      <c r="C3919" s="205">
        <v>255</v>
      </c>
      <c r="D3919" s="206">
        <v>0.41132015448511083</v>
      </c>
      <c r="E3919" s="207">
        <v>23</v>
      </c>
      <c r="F3919" s="208">
        <v>11.406588499593653</v>
      </c>
      <c r="I3919" s="125"/>
    </row>
    <row r="3920" spans="1:9">
      <c r="A3920" s="216">
        <v>43629</v>
      </c>
      <c r="B3920" s="194">
        <v>6</v>
      </c>
      <c r="C3920" s="205">
        <v>270</v>
      </c>
      <c r="D3920" s="206">
        <v>0.28190522284148756</v>
      </c>
      <c r="E3920" s="207">
        <v>23</v>
      </c>
      <c r="F3920" s="208">
        <v>11.551296615928166</v>
      </c>
      <c r="I3920" s="125"/>
    </row>
    <row r="3921" spans="1:9">
      <c r="A3921" s="216">
        <v>43629</v>
      </c>
      <c r="B3921" s="194">
        <v>7</v>
      </c>
      <c r="C3921" s="205">
        <v>285</v>
      </c>
      <c r="D3921" s="206">
        <v>0.15242654409576062</v>
      </c>
      <c r="E3921" s="207">
        <v>23</v>
      </c>
      <c r="F3921" s="208">
        <v>11.7</v>
      </c>
      <c r="I3921" s="125"/>
    </row>
    <row r="3922" spans="1:9">
      <c r="A3922" s="216">
        <v>43629</v>
      </c>
      <c r="B3922" s="194">
        <v>8</v>
      </c>
      <c r="C3922" s="205">
        <v>300</v>
      </c>
      <c r="D3922" s="206">
        <v>2.2894526316576957E-2</v>
      </c>
      <c r="E3922" s="207">
        <v>23</v>
      </c>
      <c r="F3922" s="208">
        <v>11.838582789393826</v>
      </c>
      <c r="I3922" s="125"/>
    </row>
    <row r="3923" spans="1:9">
      <c r="A3923" s="216">
        <v>43629</v>
      </c>
      <c r="B3923" s="194">
        <v>9</v>
      </c>
      <c r="C3923" s="205">
        <v>314</v>
      </c>
      <c r="D3923" s="206">
        <v>59.893289448433507</v>
      </c>
      <c r="E3923" s="207">
        <v>23</v>
      </c>
      <c r="F3923" s="208">
        <v>11.981160690677584</v>
      </c>
      <c r="I3923" s="125"/>
    </row>
    <row r="3924" spans="1:9">
      <c r="A3924" s="216">
        <v>43629</v>
      </c>
      <c r="B3924" s="194">
        <v>10</v>
      </c>
      <c r="C3924" s="205">
        <v>329</v>
      </c>
      <c r="D3924" s="206">
        <v>59.763621619324567</v>
      </c>
      <c r="E3924" s="207">
        <v>23</v>
      </c>
      <c r="F3924" s="208">
        <v>12.123028365198607</v>
      </c>
      <c r="I3924" s="125"/>
    </row>
    <row r="3925" spans="1:9">
      <c r="A3925" s="216">
        <v>43629</v>
      </c>
      <c r="B3925" s="194">
        <v>11</v>
      </c>
      <c r="C3925" s="205">
        <v>344</v>
      </c>
      <c r="D3925" s="206">
        <v>59.633901505731046</v>
      </c>
      <c r="E3925" s="207">
        <v>23</v>
      </c>
      <c r="F3925" s="208">
        <v>12.264185737745592</v>
      </c>
      <c r="I3925" s="125"/>
    </row>
    <row r="3926" spans="1:9">
      <c r="A3926" s="216">
        <v>43629</v>
      </c>
      <c r="B3926" s="194">
        <v>12</v>
      </c>
      <c r="C3926" s="205">
        <v>359</v>
      </c>
      <c r="D3926" s="206">
        <v>59.504109285819595</v>
      </c>
      <c r="E3926" s="207">
        <v>23</v>
      </c>
      <c r="F3926" s="208">
        <v>12.404632728848242</v>
      </c>
      <c r="I3926" s="125"/>
    </row>
    <row r="3927" spans="1:9">
      <c r="A3927" s="216">
        <v>43629</v>
      </c>
      <c r="B3927" s="194">
        <v>13</v>
      </c>
      <c r="C3927" s="205">
        <v>14</v>
      </c>
      <c r="D3927" s="206">
        <v>59.374255347601093</v>
      </c>
      <c r="E3927" s="207">
        <v>23</v>
      </c>
      <c r="F3927" s="208">
        <v>12.544369264226773</v>
      </c>
      <c r="I3927" s="125"/>
    </row>
    <row r="3928" spans="1:9">
      <c r="A3928" s="216">
        <v>43629</v>
      </c>
      <c r="B3928" s="194">
        <v>14</v>
      </c>
      <c r="C3928" s="205">
        <v>29</v>
      </c>
      <c r="D3928" s="206">
        <v>59.244350116664464</v>
      </c>
      <c r="E3928" s="207">
        <v>23</v>
      </c>
      <c r="F3928" s="208">
        <v>12.683395268464608</v>
      </c>
      <c r="I3928" s="125"/>
    </row>
    <row r="3929" spans="1:9">
      <c r="A3929" s="216">
        <v>43629</v>
      </c>
      <c r="B3929" s="194">
        <v>15</v>
      </c>
      <c r="C3929" s="205">
        <v>44</v>
      </c>
      <c r="D3929" s="206">
        <v>59.114373811673886</v>
      </c>
      <c r="E3929" s="207">
        <v>23</v>
      </c>
      <c r="F3929" s="208">
        <v>12.821710666615402</v>
      </c>
      <c r="I3929" s="125"/>
    </row>
    <row r="3930" spans="1:9">
      <c r="A3930" s="216">
        <v>43629</v>
      </c>
      <c r="B3930" s="194">
        <v>16</v>
      </c>
      <c r="C3930" s="205">
        <v>59</v>
      </c>
      <c r="D3930" s="206">
        <v>58.984336798706636</v>
      </c>
      <c r="E3930" s="207">
        <v>23</v>
      </c>
      <c r="F3930" s="208">
        <v>12.959315384164256</v>
      </c>
      <c r="I3930" s="125"/>
    </row>
    <row r="3931" spans="1:9">
      <c r="A3931" s="216">
        <v>43629</v>
      </c>
      <c r="B3931" s="194">
        <v>17</v>
      </c>
      <c r="C3931" s="205">
        <v>74</v>
      </c>
      <c r="D3931" s="206">
        <v>58.854249522116788</v>
      </c>
      <c r="E3931" s="207">
        <v>23</v>
      </c>
      <c r="F3931" s="208">
        <v>13.096209348603836</v>
      </c>
      <c r="I3931" s="125"/>
    </row>
    <row r="3932" spans="1:9">
      <c r="A3932" s="216">
        <v>43629</v>
      </c>
      <c r="B3932" s="194">
        <v>18</v>
      </c>
      <c r="C3932" s="205">
        <v>89</v>
      </c>
      <c r="D3932" s="206">
        <v>58.724092140770381</v>
      </c>
      <c r="E3932" s="207">
        <v>23</v>
      </c>
      <c r="F3932" s="208">
        <v>13.232392483268853</v>
      </c>
      <c r="I3932" s="125"/>
    </row>
    <row r="3933" spans="1:9">
      <c r="A3933" s="216">
        <v>43629</v>
      </c>
      <c r="B3933" s="194">
        <v>19</v>
      </c>
      <c r="C3933" s="205">
        <v>104</v>
      </c>
      <c r="D3933" s="206">
        <v>58.59387508054624</v>
      </c>
      <c r="E3933" s="207">
        <v>23</v>
      </c>
      <c r="F3933" s="208">
        <v>13.367864716548752</v>
      </c>
      <c r="I3933" s="125"/>
    </row>
    <row r="3934" spans="1:9">
      <c r="A3934" s="216">
        <v>43629</v>
      </c>
      <c r="B3934" s="194">
        <v>20</v>
      </c>
      <c r="C3934" s="205">
        <v>119</v>
      </c>
      <c r="D3934" s="206">
        <v>58.463608764011497</v>
      </c>
      <c r="E3934" s="207">
        <v>23</v>
      </c>
      <c r="F3934" s="208">
        <v>13.502625977248641</v>
      </c>
      <c r="I3934" s="125"/>
    </row>
    <row r="3935" spans="1:9">
      <c r="A3935" s="216">
        <v>43629</v>
      </c>
      <c r="B3935" s="194">
        <v>21</v>
      </c>
      <c r="C3935" s="205">
        <v>134</v>
      </c>
      <c r="D3935" s="206">
        <v>58.333273350901891</v>
      </c>
      <c r="E3935" s="207">
        <v>23</v>
      </c>
      <c r="F3935" s="208">
        <v>13.636676188624364</v>
      </c>
      <c r="I3935" s="125"/>
    </row>
    <row r="3936" spans="1:9">
      <c r="A3936" s="216">
        <v>43629</v>
      </c>
      <c r="B3936" s="194">
        <v>22</v>
      </c>
      <c r="C3936" s="205">
        <v>149</v>
      </c>
      <c r="D3936" s="206">
        <v>58.202879264961211</v>
      </c>
      <c r="E3936" s="207">
        <v>23</v>
      </c>
      <c r="F3936" s="208">
        <v>13.770015283373382</v>
      </c>
      <c r="I3936" s="125"/>
    </row>
    <row r="3937" spans="1:9">
      <c r="A3937" s="216">
        <v>43629</v>
      </c>
      <c r="B3937" s="194">
        <v>23</v>
      </c>
      <c r="C3937" s="205">
        <v>164</v>
      </c>
      <c r="D3937" s="206">
        <v>58.072436929537616</v>
      </c>
      <c r="E3937" s="207">
        <v>23</v>
      </c>
      <c r="F3937" s="208">
        <v>13.902643190133688</v>
      </c>
      <c r="I3937" s="125"/>
    </row>
    <row r="3938" spans="1:9">
      <c r="A3938" s="216">
        <v>43630</v>
      </c>
      <c r="B3938" s="194">
        <v>0</v>
      </c>
      <c r="C3938" s="205">
        <v>179</v>
      </c>
      <c r="D3938" s="206">
        <v>57.941926542268902</v>
      </c>
      <c r="E3938" s="207">
        <v>23</v>
      </c>
      <c r="F3938" s="208">
        <v>14.034559835030933</v>
      </c>
      <c r="I3938" s="125"/>
    </row>
    <row r="3939" spans="1:9">
      <c r="A3939" s="216">
        <v>43630</v>
      </c>
      <c r="B3939" s="194">
        <v>1</v>
      </c>
      <c r="C3939" s="205">
        <v>194</v>
      </c>
      <c r="D3939" s="206">
        <v>57.811358467806713</v>
      </c>
      <c r="E3939" s="207">
        <v>23</v>
      </c>
      <c r="F3939" s="208">
        <v>14.16576514910119</v>
      </c>
      <c r="I3939" s="125"/>
    </row>
    <row r="3940" spans="1:9">
      <c r="A3940" s="216">
        <v>43630</v>
      </c>
      <c r="B3940" s="194">
        <v>2</v>
      </c>
      <c r="C3940" s="205">
        <v>209</v>
      </c>
      <c r="D3940" s="206">
        <v>57.680743109294781</v>
      </c>
      <c r="E3940" s="207">
        <v>23</v>
      </c>
      <c r="F3940" s="208">
        <v>14.296259063779786</v>
      </c>
      <c r="I3940" s="125"/>
    </row>
    <row r="3941" spans="1:9">
      <c r="A3941" s="216">
        <v>43630</v>
      </c>
      <c r="B3941" s="194">
        <v>3</v>
      </c>
      <c r="C3941" s="205">
        <v>224</v>
      </c>
      <c r="D3941" s="206">
        <v>57.550060683709034</v>
      </c>
      <c r="E3941" s="207">
        <v>23</v>
      </c>
      <c r="F3941" s="208">
        <v>14.426041506594132</v>
      </c>
      <c r="I3941" s="125"/>
    </row>
    <row r="3942" spans="1:9">
      <c r="A3942" s="216">
        <v>43630</v>
      </c>
      <c r="B3942" s="194">
        <v>4</v>
      </c>
      <c r="C3942" s="205">
        <v>239</v>
      </c>
      <c r="D3942" s="206">
        <v>57.419321614479486</v>
      </c>
      <c r="E3942" s="207">
        <v>23</v>
      </c>
      <c r="F3942" s="208">
        <v>14.555112409879101</v>
      </c>
      <c r="I3942" s="125"/>
    </row>
    <row r="3943" spans="1:9">
      <c r="A3943" s="216">
        <v>43630</v>
      </c>
      <c r="B3943" s="194">
        <v>5</v>
      </c>
      <c r="C3943" s="205">
        <v>254</v>
      </c>
      <c r="D3943" s="206">
        <v>57.288536265377843</v>
      </c>
      <c r="E3943" s="207">
        <v>23</v>
      </c>
      <c r="F3943" s="208">
        <v>14.683471704953845</v>
      </c>
      <c r="I3943" s="125"/>
    </row>
    <row r="3944" spans="1:9">
      <c r="A3944" s="216">
        <v>43630</v>
      </c>
      <c r="B3944" s="194">
        <v>6</v>
      </c>
      <c r="C3944" s="205">
        <v>269</v>
      </c>
      <c r="D3944" s="206">
        <v>57.157684852636521</v>
      </c>
      <c r="E3944" s="207">
        <v>23</v>
      </c>
      <c r="F3944" s="208">
        <v>14.811119323586652</v>
      </c>
      <c r="I3944" s="125"/>
    </row>
    <row r="3945" spans="1:9">
      <c r="A3945" s="216">
        <v>43630</v>
      </c>
      <c r="B3945" s="194">
        <v>7</v>
      </c>
      <c r="C3945" s="205">
        <v>284</v>
      </c>
      <c r="D3945" s="206">
        <v>57.026777798948842</v>
      </c>
      <c r="E3945" s="207">
        <v>23</v>
      </c>
      <c r="F3945" s="208">
        <v>14.9</v>
      </c>
      <c r="I3945" s="125"/>
    </row>
    <row r="3946" spans="1:9">
      <c r="A3946" s="216">
        <v>43630</v>
      </c>
      <c r="B3946" s="194">
        <v>8</v>
      </c>
      <c r="C3946" s="205">
        <v>299</v>
      </c>
      <c r="D3946" s="206">
        <v>56.895825468079693</v>
      </c>
      <c r="E3946" s="207">
        <v>23</v>
      </c>
      <c r="F3946" s="208">
        <v>15.064279262186702</v>
      </c>
      <c r="I3946" s="125"/>
    </row>
    <row r="3947" spans="1:9">
      <c r="A3947" s="216">
        <v>43630</v>
      </c>
      <c r="B3947" s="194">
        <v>9</v>
      </c>
      <c r="C3947" s="205">
        <v>314</v>
      </c>
      <c r="D3947" s="206">
        <v>56.76480809616578</v>
      </c>
      <c r="E3947" s="207">
        <v>23</v>
      </c>
      <c r="F3947" s="208">
        <v>15.189791446465151</v>
      </c>
      <c r="I3947" s="125"/>
    </row>
    <row r="3948" spans="1:9">
      <c r="A3948" s="216">
        <v>43630</v>
      </c>
      <c r="B3948" s="194">
        <v>10</v>
      </c>
      <c r="C3948" s="205">
        <v>329</v>
      </c>
      <c r="D3948" s="206">
        <v>56.633736046450167</v>
      </c>
      <c r="E3948" s="207">
        <v>23</v>
      </c>
      <c r="F3948" s="208">
        <v>15.314591685764469</v>
      </c>
      <c r="I3948" s="125"/>
    </row>
    <row r="3949" spans="1:9">
      <c r="A3949" s="216">
        <v>43630</v>
      </c>
      <c r="B3949" s="194">
        <v>11</v>
      </c>
      <c r="C3949" s="205">
        <v>344</v>
      </c>
      <c r="D3949" s="206">
        <v>56.502619741370381</v>
      </c>
      <c r="E3949" s="207">
        <v>23</v>
      </c>
      <c r="F3949" s="208">
        <v>15.438679915423634</v>
      </c>
      <c r="I3949" s="125"/>
    </row>
    <row r="3950" spans="1:9">
      <c r="A3950" s="216">
        <v>43630</v>
      </c>
      <c r="B3950" s="194">
        <v>12</v>
      </c>
      <c r="C3950" s="205">
        <v>359</v>
      </c>
      <c r="D3950" s="206">
        <v>56.371439397418044</v>
      </c>
      <c r="E3950" s="207">
        <v>23</v>
      </c>
      <c r="F3950" s="208">
        <v>15.562056065697476</v>
      </c>
      <c r="I3950" s="125"/>
    </row>
    <row r="3951" spans="1:9">
      <c r="A3951" s="216">
        <v>43630</v>
      </c>
      <c r="B3951" s="194">
        <v>13</v>
      </c>
      <c r="C3951" s="205">
        <v>14</v>
      </c>
      <c r="D3951" s="206">
        <v>56.24020539745743</v>
      </c>
      <c r="E3951" s="207">
        <v>23</v>
      </c>
      <c r="F3951" s="208">
        <v>15.684720075579008</v>
      </c>
      <c r="I3951" s="125"/>
    </row>
    <row r="3952" spans="1:9">
      <c r="A3952" s="216">
        <v>43630</v>
      </c>
      <c r="B3952" s="194">
        <v>14</v>
      </c>
      <c r="C3952" s="205">
        <v>29</v>
      </c>
      <c r="D3952" s="206">
        <v>56.108928124284603</v>
      </c>
      <c r="E3952" s="207">
        <v>23</v>
      </c>
      <c r="F3952" s="208">
        <v>15.806671880302545</v>
      </c>
      <c r="I3952" s="125"/>
    </row>
    <row r="3953" spans="1:9">
      <c r="A3953" s="216">
        <v>43630</v>
      </c>
      <c r="B3953" s="194">
        <v>15</v>
      </c>
      <c r="C3953" s="205">
        <v>44</v>
      </c>
      <c r="D3953" s="206">
        <v>55.97758781426819</v>
      </c>
      <c r="E3953" s="207">
        <v>23</v>
      </c>
      <c r="F3953" s="208">
        <v>15.927911412868667</v>
      </c>
      <c r="I3953" s="125"/>
    </row>
    <row r="3954" spans="1:9">
      <c r="A3954" s="216">
        <v>43630</v>
      </c>
      <c r="B3954" s="194">
        <v>16</v>
      </c>
      <c r="C3954" s="205">
        <v>59</v>
      </c>
      <c r="D3954" s="206">
        <v>55.846194830255627</v>
      </c>
      <c r="E3954" s="207">
        <v>23</v>
      </c>
      <c r="F3954" s="208">
        <v>16.048438610783364</v>
      </c>
      <c r="I3954" s="125"/>
    </row>
    <row r="3955" spans="1:9">
      <c r="A3955" s="216">
        <v>43630</v>
      </c>
      <c r="B3955" s="194">
        <v>17</v>
      </c>
      <c r="C3955" s="205">
        <v>74</v>
      </c>
      <c r="D3955" s="206">
        <v>55.714759595393843</v>
      </c>
      <c r="E3955" s="207">
        <v>23</v>
      </c>
      <c r="F3955" s="208">
        <v>16.168253411955504</v>
      </c>
      <c r="I3955" s="125"/>
    </row>
    <row r="3956" spans="1:9">
      <c r="A3956" s="216">
        <v>43630</v>
      </c>
      <c r="B3956" s="194">
        <v>18</v>
      </c>
      <c r="C3956" s="205">
        <v>89</v>
      </c>
      <c r="D3956" s="206">
        <v>55.583262324530551</v>
      </c>
      <c r="E3956" s="207">
        <v>23</v>
      </c>
      <c r="F3956" s="208">
        <v>16.287355750727528</v>
      </c>
      <c r="I3956" s="125"/>
    </row>
    <row r="3957" spans="1:9">
      <c r="A3957" s="216">
        <v>43630</v>
      </c>
      <c r="B3957" s="194">
        <v>19</v>
      </c>
      <c r="C3957" s="205">
        <v>104</v>
      </c>
      <c r="D3957" s="206">
        <v>55.451713382146863</v>
      </c>
      <c r="E3957" s="207">
        <v>23</v>
      </c>
      <c r="F3957" s="208">
        <v>16.405745565880778</v>
      </c>
      <c r="I3957" s="125"/>
    </row>
    <row r="3958" spans="1:9">
      <c r="A3958" s="216">
        <v>43630</v>
      </c>
      <c r="B3958" s="194">
        <v>20</v>
      </c>
      <c r="C3958" s="205">
        <v>119</v>
      </c>
      <c r="D3958" s="206">
        <v>55.320123209735357</v>
      </c>
      <c r="E3958" s="207">
        <v>23</v>
      </c>
      <c r="F3958" s="208">
        <v>16.523422795299609</v>
      </c>
      <c r="I3958" s="125"/>
    </row>
    <row r="3959" spans="1:9">
      <c r="A3959" s="216">
        <v>43630</v>
      </c>
      <c r="B3959" s="194">
        <v>21</v>
      </c>
      <c r="C3959" s="205">
        <v>134</v>
      </c>
      <c r="D3959" s="206">
        <v>55.188471965251438</v>
      </c>
      <c r="E3959" s="207">
        <v>23</v>
      </c>
      <c r="F3959" s="208">
        <v>16.640387377283403</v>
      </c>
      <c r="I3959" s="125"/>
    </row>
    <row r="3960" spans="1:9">
      <c r="A3960" s="216">
        <v>43630</v>
      </c>
      <c r="B3960" s="194">
        <v>22</v>
      </c>
      <c r="C3960" s="205">
        <v>149</v>
      </c>
      <c r="D3960" s="206">
        <v>55.056770070648327</v>
      </c>
      <c r="E3960" s="207">
        <v>23</v>
      </c>
      <c r="F3960" s="208">
        <v>16.756639250573855</v>
      </c>
      <c r="I3960" s="125"/>
    </row>
    <row r="3961" spans="1:9">
      <c r="A3961" s="216">
        <v>43630</v>
      </c>
      <c r="B3961" s="194">
        <v>23</v>
      </c>
      <c r="C3961" s="205">
        <v>164</v>
      </c>
      <c r="D3961" s="206">
        <v>54.92502794870461</v>
      </c>
      <c r="E3961" s="207">
        <v>23</v>
      </c>
      <c r="F3961" s="208">
        <v>16.872178355626275</v>
      </c>
      <c r="I3961" s="125"/>
    </row>
    <row r="3962" spans="1:9">
      <c r="A3962" s="216">
        <v>43631</v>
      </c>
      <c r="B3962" s="194">
        <v>0</v>
      </c>
      <c r="C3962" s="205">
        <v>179</v>
      </c>
      <c r="D3962" s="206">
        <v>54.793225757246091</v>
      </c>
      <c r="E3962" s="207">
        <v>23</v>
      </c>
      <c r="F3962" s="208">
        <v>16.987004629457019</v>
      </c>
      <c r="I3962" s="125"/>
    </row>
    <row r="3963" spans="1:9">
      <c r="A3963" s="216">
        <v>43631</v>
      </c>
      <c r="B3963" s="194">
        <v>1</v>
      </c>
      <c r="C3963" s="205">
        <v>194</v>
      </c>
      <c r="D3963" s="206">
        <v>54.661373918556819</v>
      </c>
      <c r="E3963" s="207">
        <v>23</v>
      </c>
      <c r="F3963" s="208">
        <v>17.101118013391101</v>
      </c>
      <c r="I3963" s="125"/>
    </row>
    <row r="3964" spans="1:9">
      <c r="A3964" s="216">
        <v>43631</v>
      </c>
      <c r="B3964" s="194">
        <v>2</v>
      </c>
      <c r="C3964" s="205">
        <v>209</v>
      </c>
      <c r="D3964" s="206">
        <v>54.529482855787137</v>
      </c>
      <c r="E3964" s="207">
        <v>23</v>
      </c>
      <c r="F3964" s="208">
        <v>17.214518449140641</v>
      </c>
      <c r="I3964" s="125"/>
    </row>
    <row r="3965" spans="1:9">
      <c r="A3965" s="216">
        <v>43631</v>
      </c>
      <c r="B3965" s="194">
        <v>3</v>
      </c>
      <c r="C3965" s="205">
        <v>224</v>
      </c>
      <c r="D3965" s="206">
        <v>54.397532765885899</v>
      </c>
      <c r="E3965" s="207">
        <v>23</v>
      </c>
      <c r="F3965" s="208">
        <v>17.327205873797453</v>
      </c>
      <c r="I3965" s="125"/>
    </row>
    <row r="3966" spans="1:9">
      <c r="A3966" s="216">
        <v>43631</v>
      </c>
      <c r="B3966" s="194">
        <v>4</v>
      </c>
      <c r="C3966" s="205">
        <v>239</v>
      </c>
      <c r="D3966" s="206">
        <v>54.265534013218257</v>
      </c>
      <c r="E3966" s="207">
        <v>23</v>
      </c>
      <c r="F3966" s="208">
        <v>17.439180232465503</v>
      </c>
      <c r="I3966" s="125"/>
    </row>
    <row r="3967" spans="1:9">
      <c r="A3967" s="216">
        <v>43631</v>
      </c>
      <c r="B3967" s="194">
        <v>5</v>
      </c>
      <c r="C3967" s="205">
        <v>254</v>
      </c>
      <c r="D3967" s="206">
        <v>54.133497000934767</v>
      </c>
      <c r="E3967" s="207">
        <v>23</v>
      </c>
      <c r="F3967" s="208">
        <v>17.550441466850089</v>
      </c>
      <c r="I3967" s="125"/>
    </row>
    <row r="3968" spans="1:9">
      <c r="A3968" s="216">
        <v>43631</v>
      </c>
      <c r="B3968" s="194">
        <v>6</v>
      </c>
      <c r="C3968" s="205">
        <v>269</v>
      </c>
      <c r="D3968" s="206">
        <v>54.001401946215992</v>
      </c>
      <c r="E3968" s="207">
        <v>23</v>
      </c>
      <c r="F3968" s="208">
        <v>17.660989516619097</v>
      </c>
      <c r="I3968" s="125"/>
    </row>
    <row r="3969" spans="1:9">
      <c r="A3969" s="216">
        <v>43631</v>
      </c>
      <c r="B3969" s="194">
        <v>7</v>
      </c>
      <c r="C3969" s="205">
        <v>284</v>
      </c>
      <c r="D3969" s="206">
        <v>53.869259272942145</v>
      </c>
      <c r="E3969" s="207">
        <v>23</v>
      </c>
      <c r="F3969" s="208">
        <v>17.8</v>
      </c>
      <c r="I3969" s="125"/>
    </row>
    <row r="3970" spans="1:9">
      <c r="A3970" s="216">
        <v>43631</v>
      </c>
      <c r="B3970" s="194">
        <v>8</v>
      </c>
      <c r="C3970" s="205">
        <v>299</v>
      </c>
      <c r="D3970" s="206">
        <v>53.737079345451093</v>
      </c>
      <c r="E3970" s="207">
        <v>23</v>
      </c>
      <c r="F3970" s="208">
        <v>17.87994583805073</v>
      </c>
      <c r="I3970" s="125"/>
    </row>
    <row r="3971" spans="1:9">
      <c r="A3971" s="216">
        <v>43631</v>
      </c>
      <c r="B3971" s="194">
        <v>9</v>
      </c>
      <c r="C3971" s="205">
        <v>314</v>
      </c>
      <c r="D3971" s="206">
        <v>53.604842380841546</v>
      </c>
      <c r="E3971" s="207">
        <v>23</v>
      </c>
      <c r="F3971" s="208">
        <v>17.988353994921766</v>
      </c>
      <c r="I3971" s="125"/>
    </row>
    <row r="3972" spans="1:9">
      <c r="A3972" s="216">
        <v>43631</v>
      </c>
      <c r="B3972" s="194">
        <v>10</v>
      </c>
      <c r="C3972" s="205">
        <v>329</v>
      </c>
      <c r="D3972" s="206">
        <v>53.472558803536003</v>
      </c>
      <c r="E3972" s="207">
        <v>23</v>
      </c>
      <c r="F3972" s="208">
        <v>18.096048740109154</v>
      </c>
      <c r="I3972" s="125"/>
    </row>
    <row r="3973" spans="1:9">
      <c r="A3973" s="216">
        <v>43631</v>
      </c>
      <c r="B3973" s="194">
        <v>11</v>
      </c>
      <c r="C3973" s="205">
        <v>344</v>
      </c>
      <c r="D3973" s="206">
        <v>53.340238978837533</v>
      </c>
      <c r="E3973" s="207">
        <v>23</v>
      </c>
      <c r="F3973" s="208">
        <v>18.20303002148286</v>
      </c>
      <c r="I3973" s="125"/>
    </row>
    <row r="3974" spans="1:9">
      <c r="A3974" s="216">
        <v>43631</v>
      </c>
      <c r="B3974" s="194">
        <v>12</v>
      </c>
      <c r="C3974" s="205">
        <v>359</v>
      </c>
      <c r="D3974" s="206">
        <v>53.207863124237065</v>
      </c>
      <c r="E3974" s="207">
        <v>23</v>
      </c>
      <c r="F3974" s="208">
        <v>18.309297780146423</v>
      </c>
      <c r="I3974" s="125"/>
    </row>
    <row r="3975" spans="1:9">
      <c r="A3975" s="216">
        <v>43631</v>
      </c>
      <c r="B3975" s="194">
        <v>13</v>
      </c>
      <c r="C3975" s="205">
        <v>14</v>
      </c>
      <c r="D3975" s="206">
        <v>53.0754416642867</v>
      </c>
      <c r="E3975" s="207">
        <v>23</v>
      </c>
      <c r="F3975" s="208">
        <v>18.414851962416705</v>
      </c>
      <c r="I3975" s="125"/>
    </row>
    <row r="3976" spans="1:9">
      <c r="A3976" s="216">
        <v>43631</v>
      </c>
      <c r="B3976" s="194">
        <v>14</v>
      </c>
      <c r="C3976" s="205">
        <v>29</v>
      </c>
      <c r="D3976" s="206">
        <v>52.942984964743118</v>
      </c>
      <c r="E3976" s="207">
        <v>23</v>
      </c>
      <c r="F3976" s="208">
        <v>18.519692514999377</v>
      </c>
      <c r="I3976" s="125"/>
    </row>
    <row r="3977" spans="1:9">
      <c r="A3977" s="216">
        <v>43631</v>
      </c>
      <c r="B3977" s="194">
        <v>15</v>
      </c>
      <c r="C3977" s="205">
        <v>44</v>
      </c>
      <c r="D3977" s="206">
        <v>52.810473263857602</v>
      </c>
      <c r="E3977" s="207">
        <v>23</v>
      </c>
      <c r="F3977" s="208">
        <v>18.623819381508397</v>
      </c>
      <c r="I3977" s="125"/>
    </row>
    <row r="3978" spans="1:9">
      <c r="A3978" s="216">
        <v>43631</v>
      </c>
      <c r="B3978" s="194">
        <v>16</v>
      </c>
      <c r="C3978" s="205">
        <v>59</v>
      </c>
      <c r="D3978" s="206">
        <v>52.6779169672227</v>
      </c>
      <c r="E3978" s="207">
        <v>23</v>
      </c>
      <c r="F3978" s="208">
        <v>18.727232509503793</v>
      </c>
      <c r="I3978" s="125"/>
    </row>
    <row r="3979" spans="1:9">
      <c r="A3979" s="216">
        <v>43631</v>
      </c>
      <c r="B3979" s="194">
        <v>17</v>
      </c>
      <c r="C3979" s="205">
        <v>74</v>
      </c>
      <c r="D3979" s="206">
        <v>52.545326401339025</v>
      </c>
      <c r="E3979" s="207">
        <v>23</v>
      </c>
      <c r="F3979" s="208">
        <v>18.829931846922463</v>
      </c>
      <c r="I3979" s="125"/>
    </row>
    <row r="3980" spans="1:9">
      <c r="A3980" s="216">
        <v>43631</v>
      </c>
      <c r="B3980" s="194">
        <v>18</v>
      </c>
      <c r="C3980" s="205">
        <v>89</v>
      </c>
      <c r="D3980" s="206">
        <v>52.412681864163915</v>
      </c>
      <c r="E3980" s="207">
        <v>23</v>
      </c>
      <c r="F3980" s="208">
        <v>18.931917337548043</v>
      </c>
      <c r="I3980" s="125"/>
    </row>
    <row r="3981" spans="1:9">
      <c r="A3981" s="216">
        <v>43631</v>
      </c>
      <c r="B3981" s="194">
        <v>19</v>
      </c>
      <c r="C3981" s="205">
        <v>104</v>
      </c>
      <c r="D3981" s="206">
        <v>52.279993722913787</v>
      </c>
      <c r="E3981" s="207">
        <v>23</v>
      </c>
      <c r="F3981" s="208">
        <v>19.033188932444958</v>
      </c>
      <c r="I3981" s="125"/>
    </row>
    <row r="3982" spans="1:9">
      <c r="A3982" s="216">
        <v>43631</v>
      </c>
      <c r="B3982" s="194">
        <v>20</v>
      </c>
      <c r="C3982" s="205">
        <v>119</v>
      </c>
      <c r="D3982" s="206">
        <v>52.147272344221847</v>
      </c>
      <c r="E3982" s="207">
        <v>23</v>
      </c>
      <c r="F3982" s="208">
        <v>19.1337465796407</v>
      </c>
      <c r="I3982" s="125"/>
    </row>
    <row r="3983" spans="1:9">
      <c r="A3983" s="216">
        <v>43631</v>
      </c>
      <c r="B3983" s="194">
        <v>21</v>
      </c>
      <c r="C3983" s="205">
        <v>134</v>
      </c>
      <c r="D3983" s="206">
        <v>52.014498006894883</v>
      </c>
      <c r="E3983" s="207">
        <v>23</v>
      </c>
      <c r="F3983" s="208">
        <v>19.23359022535216</v>
      </c>
      <c r="I3983" s="125"/>
    </row>
    <row r="3984" spans="1:9">
      <c r="A3984" s="216">
        <v>43631</v>
      </c>
      <c r="B3984" s="194">
        <v>22</v>
      </c>
      <c r="C3984" s="205">
        <v>149</v>
      </c>
      <c r="D3984" s="206">
        <v>51.881681078330075</v>
      </c>
      <c r="E3984" s="207">
        <v>23</v>
      </c>
      <c r="F3984" s="208">
        <v>19.332719819592015</v>
      </c>
      <c r="I3984" s="125"/>
    </row>
    <row r="3985" spans="1:9">
      <c r="A3985" s="216">
        <v>43631</v>
      </c>
      <c r="B3985" s="194">
        <v>23</v>
      </c>
      <c r="C3985" s="205">
        <v>164</v>
      </c>
      <c r="D3985" s="206">
        <v>51.748831946101745</v>
      </c>
      <c r="E3985" s="207">
        <v>23</v>
      </c>
      <c r="F3985" s="208">
        <v>19.431135312749603</v>
      </c>
      <c r="I3985" s="125"/>
    </row>
    <row r="3986" spans="1:9">
      <c r="A3986" s="216">
        <v>43632</v>
      </c>
      <c r="B3986" s="194">
        <v>0</v>
      </c>
      <c r="C3986" s="205">
        <v>179</v>
      </c>
      <c r="D3986" s="206">
        <v>51.615930831503647</v>
      </c>
      <c r="E3986" s="207">
        <v>23</v>
      </c>
      <c r="F3986" s="208">
        <v>19.528836652341894</v>
      </c>
      <c r="I3986" s="125"/>
    </row>
    <row r="3987" spans="1:9">
      <c r="A3987" s="216">
        <v>43632</v>
      </c>
      <c r="B3987" s="194">
        <v>1</v>
      </c>
      <c r="C3987" s="205">
        <v>194</v>
      </c>
      <c r="D3987" s="206">
        <v>51.482988140674024</v>
      </c>
      <c r="E3987" s="207">
        <v>23</v>
      </c>
      <c r="F3987" s="208">
        <v>19.625823788521188</v>
      </c>
      <c r="I3987" s="125"/>
    </row>
    <row r="3988" spans="1:9">
      <c r="A3988" s="216">
        <v>43632</v>
      </c>
      <c r="B3988" s="194">
        <v>2</v>
      </c>
      <c r="C3988" s="205">
        <v>209</v>
      </c>
      <c r="D3988" s="206">
        <v>51.350014302472573</v>
      </c>
      <c r="E3988" s="207">
        <v>23</v>
      </c>
      <c r="F3988" s="208">
        <v>19.72209667506462</v>
      </c>
      <c r="I3988" s="125"/>
    </row>
    <row r="3989" spans="1:9">
      <c r="A3989" s="216">
        <v>43632</v>
      </c>
      <c r="B3989" s="194">
        <v>3</v>
      </c>
      <c r="C3989" s="205">
        <v>224</v>
      </c>
      <c r="D3989" s="206">
        <v>51.216989479032691</v>
      </c>
      <c r="E3989" s="207">
        <v>23</v>
      </c>
      <c r="F3989" s="208">
        <v>19.817655259691449</v>
      </c>
      <c r="I3989" s="125"/>
    </row>
    <row r="3990" spans="1:9">
      <c r="A3990" s="216">
        <v>43632</v>
      </c>
      <c r="B3990" s="194">
        <v>4</v>
      </c>
      <c r="C3990" s="205">
        <v>239</v>
      </c>
      <c r="D3990" s="206">
        <v>51.083924097692943</v>
      </c>
      <c r="E3990" s="207">
        <v>23</v>
      </c>
      <c r="F3990" s="208">
        <v>19.912499494850593</v>
      </c>
      <c r="I3990" s="125"/>
    </row>
    <row r="3991" spans="1:9">
      <c r="A3991" s="216">
        <v>43632</v>
      </c>
      <c r="B3991" s="194">
        <v>5</v>
      </c>
      <c r="C3991" s="205">
        <v>254</v>
      </c>
      <c r="D3991" s="206">
        <v>50.950828587926935</v>
      </c>
      <c r="E3991" s="207">
        <v>23</v>
      </c>
      <c r="F3991" s="208">
        <v>20.006629333365495</v>
      </c>
      <c r="I3991" s="125"/>
    </row>
    <row r="3992" spans="1:9">
      <c r="A3992" s="216">
        <v>43632</v>
      </c>
      <c r="B3992" s="194">
        <v>6</v>
      </c>
      <c r="C3992" s="205">
        <v>269</v>
      </c>
      <c r="D3992" s="206">
        <v>50.817683151935853</v>
      </c>
      <c r="E3992" s="207">
        <v>23</v>
      </c>
      <c r="F3992" s="208">
        <v>20.100044725328132</v>
      </c>
      <c r="I3992" s="125"/>
    </row>
    <row r="3993" spans="1:9">
      <c r="A3993" s="216">
        <v>43632</v>
      </c>
      <c r="B3993" s="194">
        <v>7</v>
      </c>
      <c r="C3993" s="205">
        <v>284</v>
      </c>
      <c r="D3993" s="206">
        <v>50.684498159985196</v>
      </c>
      <c r="E3993" s="207">
        <v>23</v>
      </c>
      <c r="F3993" s="208">
        <v>20.2</v>
      </c>
      <c r="I3993" s="125"/>
    </row>
    <row r="3994" spans="1:9">
      <c r="A3994" s="216">
        <v>43632</v>
      </c>
      <c r="B3994" s="194">
        <v>8</v>
      </c>
      <c r="C3994" s="205">
        <v>299</v>
      </c>
      <c r="D3994" s="206">
        <v>50.551284021402125</v>
      </c>
      <c r="E3994" s="207">
        <v>23</v>
      </c>
      <c r="F3994" s="208">
        <v>20.284731983594995</v>
      </c>
      <c r="I3994" s="125"/>
    </row>
    <row r="3995" spans="1:9">
      <c r="A3995" s="216">
        <v>43632</v>
      </c>
      <c r="B3995" s="194">
        <v>9</v>
      </c>
      <c r="C3995" s="205">
        <v>314</v>
      </c>
      <c r="D3995" s="206">
        <v>50.418020959564274</v>
      </c>
      <c r="E3995" s="207">
        <v>23</v>
      </c>
      <c r="F3995" s="208">
        <v>20.376003756342698</v>
      </c>
      <c r="I3995" s="125"/>
    </row>
    <row r="3996" spans="1:9">
      <c r="A3996" s="216">
        <v>43632</v>
      </c>
      <c r="B3996" s="194">
        <v>10</v>
      </c>
      <c r="C3996" s="205">
        <v>329</v>
      </c>
      <c r="D3996" s="206">
        <v>50.284719405162832</v>
      </c>
      <c r="E3996" s="207">
        <v>23</v>
      </c>
      <c r="F3996" s="208">
        <v>20.466560896480033</v>
      </c>
      <c r="I3996" s="125"/>
    </row>
    <row r="3997" spans="1:9">
      <c r="A3997" s="216">
        <v>43632</v>
      </c>
      <c r="B3997" s="194">
        <v>11</v>
      </c>
      <c r="C3997" s="205">
        <v>344</v>
      </c>
      <c r="D3997" s="206">
        <v>50.151389728647473</v>
      </c>
      <c r="E3997" s="207">
        <v>23</v>
      </c>
      <c r="F3997" s="208">
        <v>20.556403359248137</v>
      </c>
      <c r="I3997" s="125"/>
    </row>
    <row r="3998" spans="1:9">
      <c r="A3998" s="216">
        <v>43632</v>
      </c>
      <c r="B3998" s="194">
        <v>12</v>
      </c>
      <c r="C3998" s="205">
        <v>359</v>
      </c>
      <c r="D3998" s="206">
        <v>50.018012154381495</v>
      </c>
      <c r="E3998" s="207">
        <v>23</v>
      </c>
      <c r="F3998" s="208">
        <v>20.645531097299283</v>
      </c>
      <c r="I3998" s="125"/>
    </row>
    <row r="3999" spans="1:9">
      <c r="A3999" s="216">
        <v>43632</v>
      </c>
      <c r="B3999" s="194">
        <v>13</v>
      </c>
      <c r="C3999" s="205">
        <v>14</v>
      </c>
      <c r="D3999" s="206">
        <v>49.88459711396672</v>
      </c>
      <c r="E3999" s="207">
        <v>23</v>
      </c>
      <c r="F3999" s="208">
        <v>20.733944066713619</v>
      </c>
      <c r="I3999" s="125"/>
    </row>
    <row r="4000" spans="1:9">
      <c r="A4000" s="216">
        <v>43632</v>
      </c>
      <c r="B4000" s="194">
        <v>14</v>
      </c>
      <c r="C4000" s="205">
        <v>29</v>
      </c>
      <c r="D4000" s="206">
        <v>49.751154979244347</v>
      </c>
      <c r="E4000" s="207">
        <v>23</v>
      </c>
      <c r="F4000" s="208">
        <v>20.821642223930681</v>
      </c>
      <c r="I4000" s="125"/>
    </row>
    <row r="4001" spans="1:9">
      <c r="A4001" s="216">
        <v>43632</v>
      </c>
      <c r="B4001" s="194">
        <v>15</v>
      </c>
      <c r="C4001" s="205">
        <v>44</v>
      </c>
      <c r="D4001" s="206">
        <v>49.617665975958971</v>
      </c>
      <c r="E4001" s="207">
        <v>23</v>
      </c>
      <c r="F4001" s="208">
        <v>20.908625522881934</v>
      </c>
      <c r="I4001" s="125"/>
    </row>
    <row r="4002" spans="1:9">
      <c r="A4002" s="216">
        <v>43632</v>
      </c>
      <c r="B4002" s="194">
        <v>16</v>
      </c>
      <c r="C4002" s="205">
        <v>59</v>
      </c>
      <c r="D4002" s="206">
        <v>49.484140535596453</v>
      </c>
      <c r="E4002" s="207">
        <v>23</v>
      </c>
      <c r="F4002" s="208">
        <v>20.994893919878592</v>
      </c>
      <c r="I4002" s="125"/>
    </row>
    <row r="4003" spans="1:9">
      <c r="A4003" s="216">
        <v>43632</v>
      </c>
      <c r="B4003" s="194">
        <v>17</v>
      </c>
      <c r="C4003" s="205">
        <v>74</v>
      </c>
      <c r="D4003" s="206">
        <v>49.350589031607797</v>
      </c>
      <c r="E4003" s="207">
        <v>23</v>
      </c>
      <c r="F4003" s="208">
        <v>21.080447374502</v>
      </c>
      <c r="I4003" s="125"/>
    </row>
    <row r="4004" spans="1:9">
      <c r="A4004" s="216">
        <v>43632</v>
      </c>
      <c r="B4004" s="194">
        <v>18</v>
      </c>
      <c r="C4004" s="205">
        <v>89</v>
      </c>
      <c r="D4004" s="206">
        <v>49.216991710770799</v>
      </c>
      <c r="E4004" s="207">
        <v>23</v>
      </c>
      <c r="F4004" s="208">
        <v>21.16528584097928</v>
      </c>
      <c r="I4004" s="125"/>
    </row>
    <row r="4005" spans="1:9">
      <c r="A4005" s="216">
        <v>43632</v>
      </c>
      <c r="B4005" s="194">
        <v>19</v>
      </c>
      <c r="C4005" s="205">
        <v>104</v>
      </c>
      <c r="D4005" s="206">
        <v>49.083358986437133</v>
      </c>
      <c r="E4005" s="207">
        <v>23</v>
      </c>
      <c r="F4005" s="208">
        <v>21.249409277777573</v>
      </c>
      <c r="I4005" s="125"/>
    </row>
    <row r="4006" spans="1:9">
      <c r="A4006" s="216">
        <v>43632</v>
      </c>
      <c r="B4006" s="194">
        <v>20</v>
      </c>
      <c r="C4006" s="205">
        <v>119</v>
      </c>
      <c r="D4006" s="206">
        <v>48.949701192948396</v>
      </c>
      <c r="E4006" s="207">
        <v>23</v>
      </c>
      <c r="F4006" s="208">
        <v>21.332817643754538</v>
      </c>
      <c r="I4006" s="125"/>
    </row>
    <row r="4007" spans="1:9">
      <c r="A4007" s="216">
        <v>43632</v>
      </c>
      <c r="B4007" s="194">
        <v>21</v>
      </c>
      <c r="C4007" s="205">
        <v>134</v>
      </c>
      <c r="D4007" s="206">
        <v>48.815998657190676</v>
      </c>
      <c r="E4007" s="207">
        <v>23</v>
      </c>
      <c r="F4007" s="208">
        <v>21.415510895363781</v>
      </c>
      <c r="I4007" s="125"/>
    </row>
    <row r="4008" spans="1:9">
      <c r="A4008" s="216">
        <v>43632</v>
      </c>
      <c r="B4008" s="194">
        <v>22</v>
      </c>
      <c r="C4008" s="205">
        <v>149</v>
      </c>
      <c r="D4008" s="206">
        <v>48.682261694781346</v>
      </c>
      <c r="E4008" s="207">
        <v>23</v>
      </c>
      <c r="F4008" s="208">
        <v>21.497488992278306</v>
      </c>
      <c r="I4008" s="125"/>
    </row>
    <row r="4009" spans="1:9">
      <c r="A4009" s="216">
        <v>43632</v>
      </c>
      <c r="B4009" s="194">
        <v>23</v>
      </c>
      <c r="C4009" s="205">
        <v>164</v>
      </c>
      <c r="D4009" s="206">
        <v>48.548500740630516</v>
      </c>
      <c r="E4009" s="207">
        <v>23</v>
      </c>
      <c r="F4009" s="208">
        <v>21.578751893630752</v>
      </c>
      <c r="I4009" s="125"/>
    </row>
    <row r="4010" spans="1:9">
      <c r="A4010" s="216">
        <v>43633</v>
      </c>
      <c r="B4010" s="194">
        <v>0</v>
      </c>
      <c r="C4010" s="205">
        <v>179</v>
      </c>
      <c r="D4010" s="206">
        <v>48.414696082982118</v>
      </c>
      <c r="E4010" s="207">
        <v>23</v>
      </c>
      <c r="F4010" s="208">
        <v>21.659299558975178</v>
      </c>
      <c r="I4010" s="125"/>
    </row>
    <row r="4011" spans="1:9">
      <c r="A4011" s="216">
        <v>43633</v>
      </c>
      <c r="B4011" s="194">
        <v>1</v>
      </c>
      <c r="C4011" s="205">
        <v>194</v>
      </c>
      <c r="D4011" s="206">
        <v>48.280858038763199</v>
      </c>
      <c r="E4011" s="207">
        <v>23</v>
      </c>
      <c r="F4011" s="208">
        <v>21.739131948249337</v>
      </c>
      <c r="I4011" s="125"/>
    </row>
    <row r="4012" spans="1:9">
      <c r="A4012" s="216">
        <v>43633</v>
      </c>
      <c r="B4012" s="194">
        <v>2</v>
      </c>
      <c r="C4012" s="205">
        <v>209</v>
      </c>
      <c r="D4012" s="206">
        <v>48.146997063272465</v>
      </c>
      <c r="E4012" s="207">
        <v>23</v>
      </c>
      <c r="F4012" s="208">
        <v>21.818249022693408</v>
      </c>
      <c r="I4012" s="125"/>
    </row>
    <row r="4013" spans="1:9">
      <c r="A4013" s="216">
        <v>43633</v>
      </c>
      <c r="B4013" s="194">
        <v>3</v>
      </c>
      <c r="C4013" s="205">
        <v>224</v>
      </c>
      <c r="D4013" s="206">
        <v>48.013093386862238</v>
      </c>
      <c r="E4013" s="207">
        <v>23</v>
      </c>
      <c r="F4013" s="208">
        <v>21.896650741295929</v>
      </c>
      <c r="I4013" s="125"/>
    </row>
    <row r="4014" spans="1:9">
      <c r="A4014" s="216">
        <v>43633</v>
      </c>
      <c r="B4014" s="194">
        <v>4</v>
      </c>
      <c r="C4014" s="205">
        <v>239</v>
      </c>
      <c r="D4014" s="206">
        <v>47.879157386701081</v>
      </c>
      <c r="E4014" s="207">
        <v>23</v>
      </c>
      <c r="F4014" s="208">
        <v>21.974337066109442</v>
      </c>
      <c r="I4014" s="125"/>
    </row>
    <row r="4015" spans="1:9">
      <c r="A4015" s="216">
        <v>43633</v>
      </c>
      <c r="B4015" s="194">
        <v>5</v>
      </c>
      <c r="C4015" s="205">
        <v>254</v>
      </c>
      <c r="D4015" s="206">
        <v>47.745199500618583</v>
      </c>
      <c r="E4015" s="207">
        <v>23</v>
      </c>
      <c r="F4015" s="208">
        <v>22.051307959552915</v>
      </c>
      <c r="I4015" s="125"/>
    </row>
    <row r="4016" spans="1:9">
      <c r="A4016" s="216">
        <v>43633</v>
      </c>
      <c r="B4016" s="194">
        <v>6</v>
      </c>
      <c r="C4016" s="205">
        <v>269</v>
      </c>
      <c r="D4016" s="206">
        <v>47.611199939710787</v>
      </c>
      <c r="E4016" s="207">
        <v>23</v>
      </c>
      <c r="F4016" s="208">
        <v>22.127563381880009</v>
      </c>
      <c r="I4016" s="125"/>
    </row>
    <row r="4017" spans="1:9">
      <c r="A4017" s="216">
        <v>43633</v>
      </c>
      <c r="B4017" s="194">
        <v>7</v>
      </c>
      <c r="C4017" s="205">
        <v>284</v>
      </c>
      <c r="D4017" s="206">
        <v>47.477169141930062</v>
      </c>
      <c r="E4017" s="207">
        <v>23</v>
      </c>
      <c r="F4017" s="208">
        <v>22.2</v>
      </c>
      <c r="I4017" s="125"/>
    </row>
    <row r="4018" spans="1:9">
      <c r="A4018" s="216">
        <v>43633</v>
      </c>
      <c r="B4018" s="194">
        <v>8</v>
      </c>
      <c r="C4018" s="205">
        <v>299</v>
      </c>
      <c r="D4018" s="206">
        <v>47.343117525812204</v>
      </c>
      <c r="E4018" s="207">
        <v>23</v>
      </c>
      <c r="F4018" s="208">
        <v>22.277927665671058</v>
      </c>
      <c r="I4018" s="125"/>
    </row>
    <row r="4019" spans="1:9">
      <c r="A4019" s="216">
        <v>43633</v>
      </c>
      <c r="B4019" s="194">
        <v>9</v>
      </c>
      <c r="C4019" s="205">
        <v>314</v>
      </c>
      <c r="D4019" s="206">
        <v>47.209025245281282</v>
      </c>
      <c r="E4019" s="207">
        <v>23</v>
      </c>
      <c r="F4019" s="208">
        <v>22.352036453096957</v>
      </c>
      <c r="I4019" s="125"/>
    </row>
    <row r="4020" spans="1:9">
      <c r="A4020" s="216">
        <v>43633</v>
      </c>
      <c r="B4020" s="194">
        <v>10</v>
      </c>
      <c r="C4020" s="205">
        <v>329</v>
      </c>
      <c r="D4020" s="206">
        <v>47.074902779073682</v>
      </c>
      <c r="E4020" s="207">
        <v>23</v>
      </c>
      <c r="F4020" s="208">
        <v>22.42542962218451</v>
      </c>
      <c r="I4020" s="125"/>
    </row>
    <row r="4021" spans="1:9">
      <c r="A4021" s="216">
        <v>43633</v>
      </c>
      <c r="B4021" s="194">
        <v>11</v>
      </c>
      <c r="C4021" s="205">
        <v>344</v>
      </c>
      <c r="D4021" s="206">
        <v>46.940760506844299</v>
      </c>
      <c r="E4021" s="207">
        <v>23</v>
      </c>
      <c r="F4021" s="208">
        <v>22.498107137729448</v>
      </c>
      <c r="I4021" s="125"/>
    </row>
    <row r="4022" spans="1:9">
      <c r="A4022" s="216">
        <v>43633</v>
      </c>
      <c r="B4022" s="194">
        <v>12</v>
      </c>
      <c r="C4022" s="205">
        <v>359</v>
      </c>
      <c r="D4022" s="206">
        <v>46.806578663249638</v>
      </c>
      <c r="E4022" s="207">
        <v>23</v>
      </c>
      <c r="F4022" s="208">
        <v>22.570068962496919</v>
      </c>
      <c r="I4022" s="125"/>
    </row>
    <row r="4023" spans="1:9">
      <c r="A4023" s="216">
        <v>43633</v>
      </c>
      <c r="B4023" s="194">
        <v>13</v>
      </c>
      <c r="C4023" s="205">
        <v>14</v>
      </c>
      <c r="D4023" s="206">
        <v>46.67236768839075</v>
      </c>
      <c r="E4023" s="207">
        <v>23</v>
      </c>
      <c r="F4023" s="208">
        <v>22.641315062096083</v>
      </c>
      <c r="I4023" s="125"/>
    </row>
    <row r="4024" spans="1:9">
      <c r="A4024" s="216">
        <v>43633</v>
      </c>
      <c r="B4024" s="194">
        <v>14</v>
      </c>
      <c r="C4024" s="205">
        <v>29</v>
      </c>
      <c r="D4024" s="206">
        <v>46.538137964555517</v>
      </c>
      <c r="E4024" s="207">
        <v>23</v>
      </c>
      <c r="F4024" s="208">
        <v>22.71184540172321</v>
      </c>
      <c r="I4024" s="125"/>
    </row>
    <row r="4025" spans="1:9">
      <c r="A4025" s="216">
        <v>43633</v>
      </c>
      <c r="B4025" s="194">
        <v>15</v>
      </c>
      <c r="C4025" s="205">
        <v>44</v>
      </c>
      <c r="D4025" s="206">
        <v>46.403869725950244</v>
      </c>
      <c r="E4025" s="207">
        <v>23</v>
      </c>
      <c r="F4025" s="208">
        <v>22.781659946967636</v>
      </c>
      <c r="I4025" s="125"/>
    </row>
    <row r="4026" spans="1:9">
      <c r="A4026" s="216">
        <v>43633</v>
      </c>
      <c r="B4026" s="194">
        <v>16</v>
      </c>
      <c r="C4026" s="205">
        <v>59</v>
      </c>
      <c r="D4026" s="206">
        <v>46.269573415213472</v>
      </c>
      <c r="E4026" s="207">
        <v>23</v>
      </c>
      <c r="F4026" s="208">
        <v>22.850758663832025</v>
      </c>
      <c r="I4026" s="125"/>
    </row>
    <row r="4027" spans="1:9">
      <c r="A4027" s="216">
        <v>43633</v>
      </c>
      <c r="B4027" s="194">
        <v>17</v>
      </c>
      <c r="C4027" s="205">
        <v>74</v>
      </c>
      <c r="D4027" s="206">
        <v>46.135259414404572</v>
      </c>
      <c r="E4027" s="207">
        <v>23</v>
      </c>
      <c r="F4027" s="208">
        <v>22.919141519477151</v>
      </c>
      <c r="I4027" s="125"/>
    </row>
    <row r="4028" spans="1:9">
      <c r="A4028" s="216">
        <v>43633</v>
      </c>
      <c r="B4028" s="194">
        <v>18</v>
      </c>
      <c r="C4028" s="205">
        <v>89</v>
      </c>
      <c r="D4028" s="206">
        <v>46.000907961017674</v>
      </c>
      <c r="E4028" s="207">
        <v>23</v>
      </c>
      <c r="F4028" s="208">
        <v>22.986808479177299</v>
      </c>
      <c r="I4028" s="125"/>
    </row>
    <row r="4029" spans="1:9">
      <c r="A4029" s="216">
        <v>43633</v>
      </c>
      <c r="B4029" s="194">
        <v>19</v>
      </c>
      <c r="C4029" s="205">
        <v>104</v>
      </c>
      <c r="D4029" s="206">
        <v>45.866529497872079</v>
      </c>
      <c r="E4029" s="207">
        <v>23</v>
      </c>
      <c r="F4029" s="208">
        <v>23.053759510897933</v>
      </c>
      <c r="I4029" s="125"/>
    </row>
    <row r="4030" spans="1:9">
      <c r="A4030" s="216">
        <v>43633</v>
      </c>
      <c r="B4030" s="194">
        <v>20</v>
      </c>
      <c r="C4030" s="205">
        <v>119</v>
      </c>
      <c r="D4030" s="206">
        <v>45.732134409373657</v>
      </c>
      <c r="E4030" s="207">
        <v>23</v>
      </c>
      <c r="F4030" s="208">
        <v>23.119994582987999</v>
      </c>
      <c r="I4030" s="125"/>
    </row>
    <row r="4031" spans="1:9">
      <c r="A4031" s="216">
        <v>43633</v>
      </c>
      <c r="B4031" s="194">
        <v>21</v>
      </c>
      <c r="C4031" s="205">
        <v>134</v>
      </c>
      <c r="D4031" s="206">
        <v>45.597702991699407</v>
      </c>
      <c r="E4031" s="207">
        <v>23</v>
      </c>
      <c r="F4031" s="208">
        <v>23.185513661241686</v>
      </c>
      <c r="I4031" s="125"/>
    </row>
    <row r="4032" spans="1:9">
      <c r="A4032" s="216">
        <v>43633</v>
      </c>
      <c r="B4032" s="194">
        <v>22</v>
      </c>
      <c r="C4032" s="205">
        <v>149</v>
      </c>
      <c r="D4032" s="206">
        <v>45.46324555255751</v>
      </c>
      <c r="E4032" s="207">
        <v>23</v>
      </c>
      <c r="F4032" s="208">
        <v>23.25031671627535</v>
      </c>
      <c r="I4032" s="125"/>
    </row>
    <row r="4033" spans="1:9">
      <c r="A4033" s="216">
        <v>43633</v>
      </c>
      <c r="B4033" s="194">
        <v>23</v>
      </c>
      <c r="C4033" s="205">
        <v>164</v>
      </c>
      <c r="D4033" s="206">
        <v>45.328772555421892</v>
      </c>
      <c r="E4033" s="207">
        <v>23</v>
      </c>
      <c r="F4033" s="208">
        <v>23.314403716874281</v>
      </c>
      <c r="I4033" s="125"/>
    </row>
    <row r="4034" spans="1:9">
      <c r="A4034" s="216">
        <v>43634</v>
      </c>
      <c r="B4034" s="194">
        <v>0</v>
      </c>
      <c r="C4034" s="205">
        <v>179</v>
      </c>
      <c r="D4034" s="206">
        <v>45.194264298870621</v>
      </c>
      <c r="E4034" s="207">
        <v>23</v>
      </c>
      <c r="F4034" s="208">
        <v>23.377774630820625</v>
      </c>
      <c r="I4034" s="125"/>
    </row>
    <row r="4035" spans="1:9">
      <c r="A4035" s="216">
        <v>43634</v>
      </c>
      <c r="B4035" s="194">
        <v>1</v>
      </c>
      <c r="C4035" s="205">
        <v>194</v>
      </c>
      <c r="D4035" s="206">
        <v>45.059731111150541</v>
      </c>
      <c r="E4035" s="207">
        <v>23</v>
      </c>
      <c r="F4035" s="208">
        <v>23.440429428437639</v>
      </c>
      <c r="I4035" s="125"/>
    </row>
    <row r="4036" spans="1:9">
      <c r="A4036" s="216">
        <v>43634</v>
      </c>
      <c r="B4036" s="194">
        <v>2</v>
      </c>
      <c r="C4036" s="205">
        <v>209</v>
      </c>
      <c r="D4036" s="206">
        <v>44.925183437396754</v>
      </c>
      <c r="E4036" s="207">
        <v>23</v>
      </c>
      <c r="F4036" s="208">
        <v>23.502368080434195</v>
      </c>
      <c r="I4036" s="125"/>
    </row>
    <row r="4037" spans="1:9">
      <c r="A4037" s="216">
        <v>43634</v>
      </c>
      <c r="B4037" s="194">
        <v>3</v>
      </c>
      <c r="C4037" s="205">
        <v>224</v>
      </c>
      <c r="D4037" s="206">
        <v>44.790601577865345</v>
      </c>
      <c r="E4037" s="207">
        <v>23</v>
      </c>
      <c r="F4037" s="208">
        <v>23.563590555834111</v>
      </c>
      <c r="I4037" s="125"/>
    </row>
    <row r="4038" spans="1:9">
      <c r="A4038" s="216">
        <v>43634</v>
      </c>
      <c r="B4038" s="194">
        <v>4</v>
      </c>
      <c r="C4038" s="205">
        <v>239</v>
      </c>
      <c r="D4038" s="206">
        <v>44.655995861348856</v>
      </c>
      <c r="E4038" s="207">
        <v>23</v>
      </c>
      <c r="F4038" s="208">
        <v>23.624096826153078</v>
      </c>
      <c r="I4038" s="125"/>
    </row>
    <row r="4039" spans="1:9">
      <c r="A4039" s="216">
        <v>43634</v>
      </c>
      <c r="B4039" s="194">
        <v>5</v>
      </c>
      <c r="C4039" s="205">
        <v>254</v>
      </c>
      <c r="D4039" s="206">
        <v>44.521376774864621</v>
      </c>
      <c r="E4039" s="207">
        <v>23</v>
      </c>
      <c r="F4039" s="208">
        <v>23.683886862601327</v>
      </c>
      <c r="I4039" s="125"/>
    </row>
    <row r="4040" spans="1:9">
      <c r="A4040" s="216">
        <v>43634</v>
      </c>
      <c r="B4040" s="194">
        <v>6</v>
      </c>
      <c r="C4040" s="205">
        <v>269</v>
      </c>
      <c r="D4040" s="206">
        <v>44.386724500757282</v>
      </c>
      <c r="E4040" s="207">
        <v>23</v>
      </c>
      <c r="F4040" s="208">
        <v>23.742960636801556</v>
      </c>
      <c r="I4040" s="125"/>
    </row>
    <row r="4041" spans="1:9">
      <c r="A4041" s="216">
        <v>43634</v>
      </c>
      <c r="B4041" s="194">
        <v>7</v>
      </c>
      <c r="C4041" s="205">
        <v>284</v>
      </c>
      <c r="D4041" s="206">
        <v>44.252049488101193</v>
      </c>
      <c r="E4041" s="207">
        <v>23</v>
      </c>
      <c r="F4041" s="208">
        <v>23.8</v>
      </c>
      <c r="I4041" s="125"/>
    </row>
    <row r="4042" spans="1:9">
      <c r="A4042" s="216">
        <v>43634</v>
      </c>
      <c r="B4042" s="194">
        <v>8</v>
      </c>
      <c r="C4042" s="205">
        <v>299</v>
      </c>
      <c r="D4042" s="206">
        <v>44.117362185384081</v>
      </c>
      <c r="E4042" s="207">
        <v>23</v>
      </c>
      <c r="F4042" s="208">
        <v>23.858959287558292</v>
      </c>
      <c r="I4042" s="125"/>
    </row>
    <row r="4043" spans="1:9">
      <c r="A4043" s="216">
        <v>43634</v>
      </c>
      <c r="B4043" s="194">
        <v>9</v>
      </c>
      <c r="C4043" s="205">
        <v>314</v>
      </c>
      <c r="D4043" s="206">
        <v>43.982642776938974</v>
      </c>
      <c r="E4043" s="207">
        <v>23</v>
      </c>
      <c r="F4043" s="208">
        <v>23.915884108710372</v>
      </c>
      <c r="I4043" s="125"/>
    </row>
    <row r="4044" spans="1:9">
      <c r="A4044" s="216">
        <v>43634</v>
      </c>
      <c r="B4044" s="194">
        <v>10</v>
      </c>
      <c r="C4044" s="205">
        <v>329</v>
      </c>
      <c r="D4044" s="206">
        <v>43.847901712495059</v>
      </c>
      <c r="E4044" s="207">
        <v>23</v>
      </c>
      <c r="F4044" s="208">
        <v>23.972092558087326</v>
      </c>
      <c r="I4044" s="125"/>
    </row>
    <row r="4045" spans="1:9">
      <c r="A4045" s="216">
        <v>43634</v>
      </c>
      <c r="B4045" s="194">
        <v>11</v>
      </c>
      <c r="C4045" s="205">
        <v>344</v>
      </c>
      <c r="D4045" s="206">
        <v>43.71314946181883</v>
      </c>
      <c r="E4045" s="207">
        <v>23</v>
      </c>
      <c r="F4045" s="208">
        <v>24.027584609929491</v>
      </c>
      <c r="I4045" s="125"/>
    </row>
    <row r="4046" spans="1:9">
      <c r="A4046" s="216">
        <v>43634</v>
      </c>
      <c r="B4046" s="194">
        <v>12</v>
      </c>
      <c r="C4046" s="205">
        <v>359</v>
      </c>
      <c r="D4046" s="206">
        <v>43.578366171024072</v>
      </c>
      <c r="E4046" s="207">
        <v>23</v>
      </c>
      <c r="F4046" s="208">
        <v>24.082360236414857</v>
      </c>
      <c r="I4046" s="125"/>
    </row>
    <row r="4047" spans="1:9">
      <c r="A4047" s="216">
        <v>43634</v>
      </c>
      <c r="B4047" s="194">
        <v>13</v>
      </c>
      <c r="C4047" s="205">
        <v>14</v>
      </c>
      <c r="D4047" s="206">
        <v>43.44356231151778</v>
      </c>
      <c r="E4047" s="207">
        <v>23</v>
      </c>
      <c r="F4047" s="208">
        <v>24.136419413813712</v>
      </c>
      <c r="I4047" s="125"/>
    </row>
    <row r="4048" spans="1:9">
      <c r="A4048" s="216">
        <v>43634</v>
      </c>
      <c r="B4048" s="194">
        <v>14</v>
      </c>
      <c r="C4048" s="205">
        <v>29</v>
      </c>
      <c r="D4048" s="206">
        <v>43.308748334386564</v>
      </c>
      <c r="E4048" s="207">
        <v>23</v>
      </c>
      <c r="F4048" s="208">
        <v>24.189762116928293</v>
      </c>
      <c r="I4048" s="125"/>
    </row>
    <row r="4049" spans="1:9">
      <c r="A4049" s="216">
        <v>43634</v>
      </c>
      <c r="B4049" s="194">
        <v>15</v>
      </c>
      <c r="C4049" s="205">
        <v>44</v>
      </c>
      <c r="D4049" s="206">
        <v>43.173904427060279</v>
      </c>
      <c r="E4049" s="207">
        <v>23</v>
      </c>
      <c r="F4049" s="208">
        <v>24.242388319794514</v>
      </c>
      <c r="I4049" s="125"/>
    </row>
    <row r="4050" spans="1:9">
      <c r="A4050" s="216">
        <v>43634</v>
      </c>
      <c r="B4050" s="194">
        <v>16</v>
      </c>
      <c r="C4050" s="205">
        <v>59</v>
      </c>
      <c r="D4050" s="206">
        <v>43.03904106072423</v>
      </c>
      <c r="E4050" s="207">
        <v>23</v>
      </c>
      <c r="F4050" s="208">
        <v>24.294297998641952</v>
      </c>
      <c r="I4050" s="125"/>
    </row>
    <row r="4051" spans="1:9">
      <c r="A4051" s="216">
        <v>43634</v>
      </c>
      <c r="B4051" s="194">
        <v>17</v>
      </c>
      <c r="C4051" s="205">
        <v>74</v>
      </c>
      <c r="D4051" s="206">
        <v>42.904168630132062</v>
      </c>
      <c r="E4051" s="207">
        <v>23</v>
      </c>
      <c r="F4051" s="208">
        <v>24.345491130069163</v>
      </c>
      <c r="I4051" s="125"/>
    </row>
    <row r="4052" spans="1:9">
      <c r="A4052" s="216">
        <v>43634</v>
      </c>
      <c r="B4052" s="194">
        <v>18</v>
      </c>
      <c r="C4052" s="205">
        <v>89</v>
      </c>
      <c r="D4052" s="206">
        <v>42.769267382313956</v>
      </c>
      <c r="E4052" s="207">
        <v>23</v>
      </c>
      <c r="F4052" s="208">
        <v>24.395967689365676</v>
      </c>
      <c r="I4052" s="125"/>
    </row>
    <row r="4053" spans="1:9">
      <c r="A4053" s="216">
        <v>43634</v>
      </c>
      <c r="B4053" s="194">
        <v>19</v>
      </c>
      <c r="C4053" s="205">
        <v>104</v>
      </c>
      <c r="D4053" s="206">
        <v>42.634347771501098</v>
      </c>
      <c r="E4053" s="207">
        <v>23</v>
      </c>
      <c r="F4053" s="208">
        <v>24.445727653939002</v>
      </c>
      <c r="I4053" s="125"/>
    </row>
    <row r="4054" spans="1:9">
      <c r="A4054" s="216">
        <v>43634</v>
      </c>
      <c r="B4054" s="194">
        <v>20</v>
      </c>
      <c r="C4054" s="205">
        <v>119</v>
      </c>
      <c r="D4054" s="206">
        <v>42.499420191993522</v>
      </c>
      <c r="E4054" s="207">
        <v>23</v>
      </c>
      <c r="F4054" s="208">
        <v>24.494771001029108</v>
      </c>
      <c r="I4054" s="125"/>
    </row>
    <row r="4055" spans="1:9">
      <c r="A4055" s="216">
        <v>43634</v>
      </c>
      <c r="B4055" s="194">
        <v>21</v>
      </c>
      <c r="C4055" s="205">
        <v>134</v>
      </c>
      <c r="D4055" s="206">
        <v>42.36446489358741</v>
      </c>
      <c r="E4055" s="207">
        <v>23</v>
      </c>
      <c r="F4055" s="208">
        <v>24.543097708271802</v>
      </c>
      <c r="I4055" s="125"/>
    </row>
    <row r="4056" spans="1:9">
      <c r="A4056" s="216">
        <v>43634</v>
      </c>
      <c r="B4056" s="194">
        <v>22</v>
      </c>
      <c r="C4056" s="205">
        <v>149</v>
      </c>
      <c r="D4056" s="206">
        <v>42.229492330377525</v>
      </c>
      <c r="E4056" s="207">
        <v>23</v>
      </c>
      <c r="F4056" s="208">
        <v>24.590707753710248</v>
      </c>
      <c r="I4056" s="125"/>
    </row>
    <row r="4057" spans="1:9">
      <c r="A4057" s="216">
        <v>43634</v>
      </c>
      <c r="B4057" s="194">
        <v>23</v>
      </c>
      <c r="C4057" s="205">
        <v>164</v>
      </c>
      <c r="D4057" s="206">
        <v>42.094512900009704</v>
      </c>
      <c r="E4057" s="207">
        <v>23</v>
      </c>
      <c r="F4057" s="208">
        <v>24.637601116306342</v>
      </c>
      <c r="I4057" s="125"/>
    </row>
    <row r="4058" spans="1:9">
      <c r="A4058" s="216">
        <v>43635</v>
      </c>
      <c r="B4058" s="194">
        <v>0</v>
      </c>
      <c r="C4058" s="205">
        <v>179</v>
      </c>
      <c r="D4058" s="206">
        <v>41.959506910311575</v>
      </c>
      <c r="E4058" s="207">
        <v>23</v>
      </c>
      <c r="F4058" s="208">
        <v>24.683777773858537</v>
      </c>
      <c r="I4058" s="125"/>
    </row>
    <row r="4059" spans="1:9">
      <c r="A4059" s="216">
        <v>43635</v>
      </c>
      <c r="B4059" s="194">
        <v>1</v>
      </c>
      <c r="C4059" s="205">
        <v>194</v>
      </c>
      <c r="D4059" s="206">
        <v>41.824484680832938</v>
      </c>
      <c r="E4059" s="207">
        <v>23</v>
      </c>
      <c r="F4059" s="208">
        <v>24.729237706145355</v>
      </c>
      <c r="I4059" s="125"/>
    </row>
    <row r="4060" spans="1:9">
      <c r="A4060" s="216">
        <v>43635</v>
      </c>
      <c r="B4060" s="194">
        <v>2</v>
      </c>
      <c r="C4060" s="205">
        <v>209</v>
      </c>
      <c r="D4060" s="206">
        <v>41.689456688332029</v>
      </c>
      <c r="E4060" s="207">
        <v>23</v>
      </c>
      <c r="F4060" s="208">
        <v>24.773980893310465</v>
      </c>
      <c r="I4060" s="125"/>
    </row>
    <row r="4061" spans="1:9">
      <c r="A4061" s="216">
        <v>43635</v>
      </c>
      <c r="B4061" s="194">
        <v>3</v>
      </c>
      <c r="C4061" s="205">
        <v>224</v>
      </c>
      <c r="D4061" s="206">
        <v>41.554403242423632</v>
      </c>
      <c r="E4061" s="207">
        <v>23</v>
      </c>
      <c r="F4061" s="208">
        <v>24.818007313923971</v>
      </c>
      <c r="I4061" s="125"/>
    </row>
    <row r="4062" spans="1:9">
      <c r="A4062" s="216">
        <v>43635</v>
      </c>
      <c r="B4062" s="194">
        <v>4</v>
      </c>
      <c r="C4062" s="205">
        <v>239</v>
      </c>
      <c r="D4062" s="206">
        <v>41.419334683564557</v>
      </c>
      <c r="E4062" s="207">
        <v>23</v>
      </c>
      <c r="F4062" s="208">
        <v>24.861316949931833</v>
      </c>
      <c r="I4062" s="125"/>
    </row>
    <row r="4063" spans="1:9">
      <c r="A4063" s="216">
        <v>43635</v>
      </c>
      <c r="B4063" s="194">
        <v>5</v>
      </c>
      <c r="C4063" s="205">
        <v>254</v>
      </c>
      <c r="D4063" s="206">
        <v>41.284261469290868</v>
      </c>
      <c r="E4063" s="207">
        <v>23</v>
      </c>
      <c r="F4063" s="208">
        <v>24.903909782173059</v>
      </c>
      <c r="I4063" s="125"/>
    </row>
    <row r="4064" spans="1:9">
      <c r="A4064" s="216">
        <v>43635</v>
      </c>
      <c r="B4064" s="194">
        <v>6</v>
      </c>
      <c r="C4064" s="205">
        <v>269</v>
      </c>
      <c r="D4064" s="206">
        <v>41.149163911550204</v>
      </c>
      <c r="E4064" s="207">
        <v>23</v>
      </c>
      <c r="F4064" s="208">
        <v>24.945785790960997</v>
      </c>
      <c r="I4064" s="125"/>
    </row>
    <row r="4065" spans="1:9">
      <c r="A4065" s="216">
        <v>43635</v>
      </c>
      <c r="B4065" s="194">
        <v>7</v>
      </c>
      <c r="C4065" s="205">
        <v>284</v>
      </c>
      <c r="D4065" s="206">
        <v>41.014052351566761</v>
      </c>
      <c r="E4065" s="207">
        <v>23</v>
      </c>
      <c r="F4065" s="208">
        <v>25</v>
      </c>
      <c r="I4065" s="125"/>
    </row>
    <row r="4066" spans="1:9">
      <c r="A4066" s="216">
        <v>43635</v>
      </c>
      <c r="B4066" s="194">
        <v>8</v>
      </c>
      <c r="C4066" s="205">
        <v>299</v>
      </c>
      <c r="D4066" s="206">
        <v>40.878937287964163</v>
      </c>
      <c r="E4066" s="207">
        <v>23</v>
      </c>
      <c r="F4066" s="208">
        <v>25.027387267147745</v>
      </c>
      <c r="I4066" s="125"/>
    </row>
    <row r="4067" spans="1:9">
      <c r="A4067" s="216">
        <v>43635</v>
      </c>
      <c r="B4067" s="194">
        <v>9</v>
      </c>
      <c r="C4067" s="205">
        <v>314</v>
      </c>
      <c r="D4067" s="206">
        <v>40.743798915996194</v>
      </c>
      <c r="E4067" s="207">
        <v>23</v>
      </c>
      <c r="F4067" s="208">
        <v>25.067112698647165</v>
      </c>
      <c r="I4067" s="125"/>
    </row>
    <row r="4068" spans="1:9">
      <c r="A4068" s="216">
        <v>43635</v>
      </c>
      <c r="B4068" s="194">
        <v>10</v>
      </c>
      <c r="C4068" s="205">
        <v>329</v>
      </c>
      <c r="D4068" s="206">
        <v>40.608647695637501</v>
      </c>
      <c r="E4068" s="207">
        <v>23</v>
      </c>
      <c r="F4068" s="208">
        <v>25.106121235847354</v>
      </c>
      <c r="I4068" s="125"/>
    </row>
    <row r="4069" spans="1:9">
      <c r="A4069" s="216">
        <v>43635</v>
      </c>
      <c r="B4069" s="194">
        <v>11</v>
      </c>
      <c r="C4069" s="205">
        <v>344</v>
      </c>
      <c r="D4069" s="206">
        <v>40.473494087435711</v>
      </c>
      <c r="E4069" s="207">
        <v>23</v>
      </c>
      <c r="F4069" s="208">
        <v>25.144412863334935</v>
      </c>
      <c r="I4069" s="125"/>
    </row>
    <row r="4070" spans="1:9">
      <c r="A4070" s="216">
        <v>43635</v>
      </c>
      <c r="B4070" s="194">
        <v>12</v>
      </c>
      <c r="C4070" s="205">
        <v>359</v>
      </c>
      <c r="D4070" s="206">
        <v>40.338318288199844</v>
      </c>
      <c r="E4070" s="207">
        <v>23</v>
      </c>
      <c r="F4070" s="208">
        <v>25.181987563510972</v>
      </c>
      <c r="I4070" s="125"/>
    </row>
    <row r="4071" spans="1:9">
      <c r="A4071" s="216">
        <v>43635</v>
      </c>
      <c r="B4071" s="194">
        <v>13</v>
      </c>
      <c r="C4071" s="205">
        <v>14</v>
      </c>
      <c r="D4071" s="206">
        <v>40.203130778572813</v>
      </c>
      <c r="E4071" s="207">
        <v>23</v>
      </c>
      <c r="F4071" s="208">
        <v>25.218845320904109</v>
      </c>
      <c r="I4071" s="125"/>
    </row>
    <row r="4072" spans="1:9">
      <c r="A4072" s="216">
        <v>43635</v>
      </c>
      <c r="B4072" s="194">
        <v>14</v>
      </c>
      <c r="C4072" s="205">
        <v>29</v>
      </c>
      <c r="D4072" s="206">
        <v>40.067941981783406</v>
      </c>
      <c r="E4072" s="207">
        <v>23</v>
      </c>
      <c r="F4072" s="208">
        <v>25.254986120423055</v>
      </c>
      <c r="I4072" s="125"/>
    </row>
    <row r="4073" spans="1:9">
      <c r="A4073" s="216">
        <v>43635</v>
      </c>
      <c r="B4073" s="194">
        <v>15</v>
      </c>
      <c r="C4073" s="205">
        <v>44</v>
      </c>
      <c r="D4073" s="206">
        <v>39.932732114964438</v>
      </c>
      <c r="E4073" s="207">
        <v>23</v>
      </c>
      <c r="F4073" s="208">
        <v>25.29040994617354</v>
      </c>
      <c r="I4073" s="125"/>
    </row>
    <row r="4074" spans="1:9">
      <c r="A4074" s="216">
        <v>43635</v>
      </c>
      <c r="B4074" s="194">
        <v>16</v>
      </c>
      <c r="C4074" s="205">
        <v>59</v>
      </c>
      <c r="D4074" s="206">
        <v>39.797511639962977</v>
      </c>
      <c r="E4074" s="207">
        <v>23</v>
      </c>
      <c r="F4074" s="208">
        <v>25.325116783881541</v>
      </c>
      <c r="I4074" s="125"/>
    </row>
    <row r="4075" spans="1:9">
      <c r="A4075" s="216">
        <v>43635</v>
      </c>
      <c r="B4075" s="194">
        <v>17</v>
      </c>
      <c r="C4075" s="205">
        <v>74</v>
      </c>
      <c r="D4075" s="206">
        <v>39.662291020897555</v>
      </c>
      <c r="E4075" s="207">
        <v>23</v>
      </c>
      <c r="F4075" s="208">
        <v>25.359106619649481</v>
      </c>
      <c r="I4075" s="125"/>
    </row>
    <row r="4076" spans="1:9">
      <c r="A4076" s="216">
        <v>43635</v>
      </c>
      <c r="B4076" s="194">
        <v>18</v>
      </c>
      <c r="C4076" s="205">
        <v>89</v>
      </c>
      <c r="D4076" s="206">
        <v>39.527050456176767</v>
      </c>
      <c r="E4076" s="207">
        <v>23</v>
      </c>
      <c r="F4076" s="208">
        <v>25.39237943848498</v>
      </c>
      <c r="I4076" s="125"/>
    </row>
    <row r="4077" spans="1:9">
      <c r="A4077" s="216">
        <v>43635</v>
      </c>
      <c r="B4077" s="194">
        <v>19</v>
      </c>
      <c r="C4077" s="205">
        <v>104</v>
      </c>
      <c r="D4077" s="206">
        <v>39.391800429792738</v>
      </c>
      <c r="E4077" s="207">
        <v>23</v>
      </c>
      <c r="F4077" s="208">
        <v>25.4249352280587</v>
      </c>
      <c r="I4077" s="125"/>
    </row>
    <row r="4078" spans="1:9">
      <c r="A4078" s="216">
        <v>43635</v>
      </c>
      <c r="B4078" s="194">
        <v>20</v>
      </c>
      <c r="C4078" s="205">
        <v>119</v>
      </c>
      <c r="D4078" s="206">
        <v>39.256551346246624</v>
      </c>
      <c r="E4078" s="207">
        <v>23</v>
      </c>
      <c r="F4078" s="208">
        <v>25.456773975292464</v>
      </c>
      <c r="I4078" s="125"/>
    </row>
    <row r="4079" spans="1:9">
      <c r="A4079" s="216">
        <v>43635</v>
      </c>
      <c r="B4079" s="194">
        <v>21</v>
      </c>
      <c r="C4079" s="205">
        <v>134</v>
      </c>
      <c r="D4079" s="206">
        <v>39.121283465620991</v>
      </c>
      <c r="E4079" s="207">
        <v>23</v>
      </c>
      <c r="F4079" s="208">
        <v>25.487895666836522</v>
      </c>
      <c r="I4079" s="125"/>
    </row>
    <row r="4080" spans="1:9">
      <c r="A4080" s="216">
        <v>43635</v>
      </c>
      <c r="B4080" s="194">
        <v>22</v>
      </c>
      <c r="C4080" s="205">
        <v>149</v>
      </c>
      <c r="D4080" s="206">
        <v>38.986007252668742</v>
      </c>
      <c r="E4080" s="207">
        <v>23</v>
      </c>
      <c r="F4080" s="208">
        <v>25.518300290817706</v>
      </c>
      <c r="I4080" s="125"/>
    </row>
    <row r="4081" spans="1:9">
      <c r="A4081" s="216">
        <v>43635</v>
      </c>
      <c r="B4081" s="194">
        <v>23</v>
      </c>
      <c r="C4081" s="205">
        <v>164</v>
      </c>
      <c r="D4081" s="206">
        <v>38.850733113354181</v>
      </c>
      <c r="E4081" s="207">
        <v>23</v>
      </c>
      <c r="F4081" s="208">
        <v>25.547987835739718</v>
      </c>
      <c r="I4081" s="125"/>
    </row>
    <row r="4082" spans="1:9">
      <c r="A4082" s="216">
        <v>43636</v>
      </c>
      <c r="B4082" s="194">
        <v>0</v>
      </c>
      <c r="C4082" s="205">
        <v>179</v>
      </c>
      <c r="D4082" s="206">
        <v>38.715441309134349</v>
      </c>
      <c r="E4082" s="207">
        <v>23</v>
      </c>
      <c r="F4082" s="208">
        <v>25.576958289524114</v>
      </c>
      <c r="I4082" s="125"/>
    </row>
    <row r="4083" spans="1:9">
      <c r="A4083" s="216">
        <v>43636</v>
      </c>
      <c r="B4083" s="194">
        <v>1</v>
      </c>
      <c r="C4083" s="205">
        <v>194</v>
      </c>
      <c r="D4083" s="206">
        <v>38.580142304649598</v>
      </c>
      <c r="E4083" s="207">
        <v>23</v>
      </c>
      <c r="F4083" s="208">
        <v>25.605211641192795</v>
      </c>
      <c r="I4083" s="125"/>
    </row>
    <row r="4084" spans="1:9">
      <c r="A4084" s="216">
        <v>43636</v>
      </c>
      <c r="B4084" s="194">
        <v>2</v>
      </c>
      <c r="C4084" s="205">
        <v>209</v>
      </c>
      <c r="D4084" s="206">
        <v>38.444846509046329</v>
      </c>
      <c r="E4084" s="207">
        <v>23</v>
      </c>
      <c r="F4084" s="208">
        <v>25.632747881086289</v>
      </c>
      <c r="I4084" s="125"/>
    </row>
    <row r="4085" spans="1:9">
      <c r="A4085" s="216">
        <v>43636</v>
      </c>
      <c r="B4085" s="194">
        <v>3</v>
      </c>
      <c r="C4085" s="205">
        <v>224</v>
      </c>
      <c r="D4085" s="206">
        <v>38.309534241877827</v>
      </c>
      <c r="E4085" s="207">
        <v>23</v>
      </c>
      <c r="F4085" s="208">
        <v>25.659566998088792</v>
      </c>
      <c r="I4085" s="125"/>
    </row>
    <row r="4086" spans="1:9">
      <c r="A4086" s="216">
        <v>43636</v>
      </c>
      <c r="B4086" s="194">
        <v>4</v>
      </c>
      <c r="C4086" s="205">
        <v>239</v>
      </c>
      <c r="D4086" s="206">
        <v>38.174215832823393</v>
      </c>
      <c r="E4086" s="207">
        <v>23</v>
      </c>
      <c r="F4086" s="208">
        <v>25.685668982740566</v>
      </c>
      <c r="I4086" s="125"/>
    </row>
    <row r="4087" spans="1:9">
      <c r="A4087" s="216">
        <v>43636</v>
      </c>
      <c r="B4087" s="194">
        <v>5</v>
      </c>
      <c r="C4087" s="205">
        <v>254</v>
      </c>
      <c r="D4087" s="206">
        <v>38.038901770346456</v>
      </c>
      <c r="E4087" s="207">
        <v>23</v>
      </c>
      <c r="F4087" s="208">
        <v>25.711053825960022</v>
      </c>
      <c r="I4087" s="125"/>
    </row>
    <row r="4088" spans="1:9">
      <c r="A4088" s="216">
        <v>43636</v>
      </c>
      <c r="B4088" s="194">
        <v>6</v>
      </c>
      <c r="C4088" s="205">
        <v>269</v>
      </c>
      <c r="D4088" s="206">
        <v>37.903572374621035</v>
      </c>
      <c r="E4088" s="207">
        <v>23</v>
      </c>
      <c r="F4088" s="208">
        <v>25.735721518235835</v>
      </c>
      <c r="I4088" s="125"/>
    </row>
    <row r="4089" spans="1:9">
      <c r="A4089" s="216">
        <v>43636</v>
      </c>
      <c r="B4089" s="194">
        <v>7</v>
      </c>
      <c r="C4089" s="205">
        <v>284</v>
      </c>
      <c r="D4089" s="206">
        <v>37.768237996775724</v>
      </c>
      <c r="E4089" s="207">
        <v>23</v>
      </c>
      <c r="F4089" s="208">
        <v>25.8</v>
      </c>
      <c r="I4089" s="125"/>
    </row>
    <row r="4090" spans="1:9">
      <c r="A4090" s="216">
        <v>43636</v>
      </c>
      <c r="B4090" s="194">
        <v>8</v>
      </c>
      <c r="C4090" s="205">
        <v>299</v>
      </c>
      <c r="D4090" s="206">
        <v>37.632909105594763</v>
      </c>
      <c r="E4090" s="207">
        <v>23</v>
      </c>
      <c r="F4090" s="208">
        <v>25.782905417345603</v>
      </c>
      <c r="I4090" s="125"/>
    </row>
    <row r="4091" spans="1:9">
      <c r="A4091" s="216">
        <v>43636</v>
      </c>
      <c r="B4091" s="194">
        <v>9</v>
      </c>
      <c r="C4091" s="205">
        <v>314</v>
      </c>
      <c r="D4091" s="206">
        <v>37.497566024024991</v>
      </c>
      <c r="E4091" s="207">
        <v>23</v>
      </c>
      <c r="F4091" s="208">
        <v>25.805421607839989</v>
      </c>
      <c r="I4091" s="125"/>
    </row>
    <row r="4092" spans="1:9">
      <c r="A4092" s="216">
        <v>43636</v>
      </c>
      <c r="B4092" s="194">
        <v>10</v>
      </c>
      <c r="C4092" s="205">
        <v>329</v>
      </c>
      <c r="D4092" s="206">
        <v>37.362219103580401</v>
      </c>
      <c r="E4092" s="207">
        <v>23</v>
      </c>
      <c r="F4092" s="208">
        <v>25.827220616276207</v>
      </c>
      <c r="I4092" s="125"/>
    </row>
    <row r="4093" spans="1:9">
      <c r="A4093" s="216">
        <v>43636</v>
      </c>
      <c r="B4093" s="194">
        <v>11</v>
      </c>
      <c r="C4093" s="205">
        <v>344</v>
      </c>
      <c r="D4093" s="206">
        <v>37.226878852744676</v>
      </c>
      <c r="E4093" s="207">
        <v>23</v>
      </c>
      <c r="F4093" s="208">
        <v>25.84830243575162</v>
      </c>
      <c r="I4093" s="125"/>
    </row>
    <row r="4094" spans="1:9">
      <c r="A4094" s="216">
        <v>43636</v>
      </c>
      <c r="B4094" s="194">
        <v>12</v>
      </c>
      <c r="C4094" s="205">
        <v>359</v>
      </c>
      <c r="D4094" s="206">
        <v>37.091525478152789</v>
      </c>
      <c r="E4094" s="207">
        <v>23</v>
      </c>
      <c r="F4094" s="208">
        <v>25.868667059330974</v>
      </c>
      <c r="I4094" s="125"/>
    </row>
    <row r="4095" spans="1:9">
      <c r="A4095" s="216">
        <v>43636</v>
      </c>
      <c r="B4095" s="194">
        <v>13</v>
      </c>
      <c r="C4095" s="205">
        <v>14</v>
      </c>
      <c r="D4095" s="206">
        <v>36.956169450495508</v>
      </c>
      <c r="E4095" s="207">
        <v>23</v>
      </c>
      <c r="F4095" s="208">
        <v>25.88831448120537</v>
      </c>
      <c r="I4095" s="125"/>
    </row>
    <row r="4096" spans="1:9">
      <c r="A4096" s="216">
        <v>43636</v>
      </c>
      <c r="B4096" s="194">
        <v>14</v>
      </c>
      <c r="C4096" s="205">
        <v>29</v>
      </c>
      <c r="D4096" s="206">
        <v>36.820821239849693</v>
      </c>
      <c r="E4096" s="207">
        <v>23</v>
      </c>
      <c r="F4096" s="208">
        <v>25.907244695952585</v>
      </c>
      <c r="I4096" s="125"/>
    </row>
    <row r="4097" spans="1:9">
      <c r="A4097" s="216">
        <v>43636</v>
      </c>
      <c r="B4097" s="194">
        <v>15</v>
      </c>
      <c r="C4097" s="205">
        <v>44</v>
      </c>
      <c r="D4097" s="206">
        <v>36.685461053638164</v>
      </c>
      <c r="E4097" s="207">
        <v>23</v>
      </c>
      <c r="F4097" s="208">
        <v>25.925457697931904</v>
      </c>
      <c r="I4097" s="125"/>
    </row>
    <row r="4098" spans="1:9">
      <c r="A4098" s="216">
        <v>43636</v>
      </c>
      <c r="B4098" s="194">
        <v>16</v>
      </c>
      <c r="C4098" s="205">
        <v>59</v>
      </c>
      <c r="D4098" s="206">
        <v>36.550099382732242</v>
      </c>
      <c r="E4098" s="207">
        <v>23</v>
      </c>
      <c r="F4098" s="208">
        <v>25.942953482370186</v>
      </c>
      <c r="I4098" s="125"/>
    </row>
    <row r="4099" spans="1:9">
      <c r="A4099" s="216">
        <v>43636</v>
      </c>
      <c r="B4099" s="194">
        <v>17</v>
      </c>
      <c r="C4099" s="205">
        <v>74</v>
      </c>
      <c r="D4099" s="206">
        <v>36.414746660882429</v>
      </c>
      <c r="E4099" s="207">
        <v>23</v>
      </c>
      <c r="F4099" s="208">
        <v>25.959732045461834</v>
      </c>
      <c r="I4099" s="125"/>
    </row>
    <row r="4100" spans="1:9">
      <c r="A4100" s="216">
        <v>43636</v>
      </c>
      <c r="B4100" s="194">
        <v>18</v>
      </c>
      <c r="C4100" s="205">
        <v>89</v>
      </c>
      <c r="D4100" s="206">
        <v>36.279383114174379</v>
      </c>
      <c r="E4100" s="207">
        <v>23</v>
      </c>
      <c r="F4100" s="208">
        <v>25.975793382670957</v>
      </c>
      <c r="I4100" s="125"/>
    </row>
    <row r="4101" spans="1:9">
      <c r="A4101" s="216">
        <v>43636</v>
      </c>
      <c r="B4101" s="194">
        <v>19</v>
      </c>
      <c r="C4101" s="205">
        <v>104</v>
      </c>
      <c r="D4101" s="206">
        <v>36.144019215785193</v>
      </c>
      <c r="E4101" s="207">
        <v>23</v>
      </c>
      <c r="F4101" s="208">
        <v>25.991137490645784</v>
      </c>
      <c r="I4101" s="125"/>
    </row>
    <row r="4102" spans="1:9">
      <c r="A4102" s="216">
        <v>43636</v>
      </c>
      <c r="B4102" s="194">
        <v>20</v>
      </c>
      <c r="C4102" s="205">
        <v>119</v>
      </c>
      <c r="D4102" s="206">
        <v>36.008665438755543</v>
      </c>
      <c r="E4102" s="207">
        <v>23</v>
      </c>
      <c r="F4102" s="208">
        <v>26.005764366421857</v>
      </c>
      <c r="I4102" s="125"/>
    </row>
    <row r="4103" spans="1:9">
      <c r="A4103" s="216">
        <v>43636</v>
      </c>
      <c r="B4103" s="194">
        <v>21</v>
      </c>
      <c r="C4103" s="205">
        <v>134</v>
      </c>
      <c r="D4103" s="206">
        <v>35.873301991719018</v>
      </c>
      <c r="E4103" s="207">
        <v>23</v>
      </c>
      <c r="F4103" s="208">
        <v>26.019674006968643</v>
      </c>
      <c r="I4103" s="125"/>
    </row>
    <row r="4104" spans="1:9">
      <c r="A4104" s="216">
        <v>43636</v>
      </c>
      <c r="B4104" s="194">
        <v>22</v>
      </c>
      <c r="C4104" s="205">
        <v>149</v>
      </c>
      <c r="D4104" s="206">
        <v>35.737939387640836</v>
      </c>
      <c r="E4104" s="207">
        <v>23</v>
      </c>
      <c r="F4104" s="208">
        <v>26.032866410170712</v>
      </c>
      <c r="I4104" s="125"/>
    </row>
    <row r="4105" spans="1:9">
      <c r="A4105" s="216">
        <v>43636</v>
      </c>
      <c r="B4105" s="194">
        <v>23</v>
      </c>
      <c r="C4105" s="205">
        <v>164</v>
      </c>
      <c r="D4105" s="206">
        <v>35.602587982284604</v>
      </c>
      <c r="E4105" s="207">
        <v>23</v>
      </c>
      <c r="F4105" s="208">
        <v>26.045341574166514</v>
      </c>
      <c r="I4105" s="125"/>
    </row>
    <row r="4106" spans="1:9">
      <c r="A4106" s="216">
        <v>43637</v>
      </c>
      <c r="B4106" s="194">
        <v>0</v>
      </c>
      <c r="C4106" s="205">
        <v>179</v>
      </c>
      <c r="D4106" s="206">
        <v>35.467228103736943</v>
      </c>
      <c r="E4106" s="207">
        <v>23</v>
      </c>
      <c r="F4106" s="208">
        <v>26.05709949751656</v>
      </c>
      <c r="I4106" s="125"/>
    </row>
    <row r="4107" spans="1:9">
      <c r="A4107" s="216">
        <v>43637</v>
      </c>
      <c r="B4107" s="194">
        <v>1</v>
      </c>
      <c r="C4107" s="205">
        <v>194</v>
      </c>
      <c r="D4107" s="206">
        <v>35.331870226000319</v>
      </c>
      <c r="E4107" s="207">
        <v>23</v>
      </c>
      <c r="F4107" s="208">
        <v>26.068140179201933</v>
      </c>
      <c r="I4107" s="125"/>
    </row>
    <row r="4108" spans="1:9">
      <c r="A4108" s="216">
        <v>43637</v>
      </c>
      <c r="B4108" s="194">
        <v>2</v>
      </c>
      <c r="C4108" s="205">
        <v>209</v>
      </c>
      <c r="D4108" s="206">
        <v>35.19652470664596</v>
      </c>
      <c r="E4108" s="207">
        <v>23</v>
      </c>
      <c r="F4108" s="208">
        <v>26.078463618740031</v>
      </c>
      <c r="I4108" s="125"/>
    </row>
    <row r="4109" spans="1:9">
      <c r="A4109" s="216">
        <v>43637</v>
      </c>
      <c r="B4109" s="194">
        <v>3</v>
      </c>
      <c r="C4109" s="205">
        <v>224</v>
      </c>
      <c r="D4109" s="206">
        <v>35.061171873589956</v>
      </c>
      <c r="E4109" s="207">
        <v>23</v>
      </c>
      <c r="F4109" s="208">
        <v>26.088069815729895</v>
      </c>
      <c r="I4109" s="125"/>
    </row>
    <row r="4110" spans="1:9">
      <c r="A4110" s="216">
        <v>43637</v>
      </c>
      <c r="B4110" s="194">
        <v>4</v>
      </c>
      <c r="C4110" s="205">
        <v>239</v>
      </c>
      <c r="D4110" s="206">
        <v>34.925822183085984</v>
      </c>
      <c r="E4110" s="207">
        <v>23</v>
      </c>
      <c r="F4110" s="208">
        <v>26.096958770543708</v>
      </c>
      <c r="I4110" s="125"/>
    </row>
    <row r="4111" spans="1:9">
      <c r="A4111" s="216">
        <v>43637</v>
      </c>
      <c r="B4111" s="194">
        <v>5</v>
      </c>
      <c r="C4111" s="205">
        <v>254</v>
      </c>
      <c r="D4111" s="206">
        <v>34.790486071087798</v>
      </c>
      <c r="E4111" s="207">
        <v>23</v>
      </c>
      <c r="F4111" s="208">
        <v>26.105130483947576</v>
      </c>
      <c r="I4111" s="125"/>
    </row>
    <row r="4112" spans="1:9">
      <c r="A4112" s="216">
        <v>43637</v>
      </c>
      <c r="B4112" s="194">
        <v>6</v>
      </c>
      <c r="C4112" s="205">
        <v>269</v>
      </c>
      <c r="D4112" s="206">
        <v>34.655143808458888</v>
      </c>
      <c r="E4112" s="207">
        <v>23</v>
      </c>
      <c r="F4112" s="208">
        <v>26.112584956861724</v>
      </c>
      <c r="I4112" s="125"/>
    </row>
    <row r="4113" spans="1:9">
      <c r="A4113" s="216">
        <v>43637</v>
      </c>
      <c r="B4113" s="194">
        <v>7</v>
      </c>
      <c r="C4113" s="205">
        <v>284</v>
      </c>
      <c r="D4113" s="206">
        <v>34.519805793499927</v>
      </c>
      <c r="E4113" s="207">
        <v>23</v>
      </c>
      <c r="F4113" s="208">
        <v>26.1</v>
      </c>
      <c r="I4113" s="125"/>
    </row>
    <row r="4114" spans="1:9">
      <c r="A4114" s="216">
        <v>43637</v>
      </c>
      <c r="B4114" s="194">
        <v>8</v>
      </c>
      <c r="C4114" s="205">
        <v>299</v>
      </c>
      <c r="D4114" s="206">
        <v>34.384482501403681</v>
      </c>
      <c r="E4114" s="207">
        <v>23</v>
      </c>
      <c r="F4114" s="208">
        <v>26.125342188054432</v>
      </c>
      <c r="I4114" s="125"/>
    </row>
    <row r="4115" spans="1:9">
      <c r="A4115" s="216">
        <v>43637</v>
      </c>
      <c r="B4115" s="194">
        <v>9</v>
      </c>
      <c r="C4115" s="205">
        <v>314</v>
      </c>
      <c r="D4115" s="206">
        <v>34.249154263435457</v>
      </c>
      <c r="E4115" s="207">
        <v>23</v>
      </c>
      <c r="F4115" s="208">
        <v>26.130644950674693</v>
      </c>
      <c r="I4115" s="125"/>
    </row>
    <row r="4116" spans="1:9">
      <c r="A4116" s="216">
        <v>43637</v>
      </c>
      <c r="B4116" s="194">
        <v>10</v>
      </c>
      <c r="C4116" s="205">
        <v>329</v>
      </c>
      <c r="D4116" s="206">
        <v>34.113831438626221</v>
      </c>
      <c r="E4116" s="207">
        <v>23</v>
      </c>
      <c r="F4116" s="208">
        <v>26.135230481584131</v>
      </c>
      <c r="I4116" s="125"/>
    </row>
    <row r="4117" spans="1:9">
      <c r="A4117" s="216">
        <v>43637</v>
      </c>
      <c r="B4117" s="194">
        <v>11</v>
      </c>
      <c r="C4117" s="205">
        <v>344</v>
      </c>
      <c r="D4117" s="206">
        <v>33.978524504634606</v>
      </c>
      <c r="E4117" s="207">
        <v>23</v>
      </c>
      <c r="F4117" s="208">
        <v>26.139098784063961</v>
      </c>
      <c r="I4117" s="125"/>
    </row>
    <row r="4118" spans="1:9">
      <c r="A4118" s="216">
        <v>43637</v>
      </c>
      <c r="B4118" s="194">
        <v>12</v>
      </c>
      <c r="C4118" s="205">
        <v>359</v>
      </c>
      <c r="D4118" s="206">
        <v>33.843213792077904</v>
      </c>
      <c r="E4118" s="207">
        <v>23</v>
      </c>
      <c r="F4118" s="208">
        <v>26.142249861698517</v>
      </c>
      <c r="I4118" s="125"/>
    </row>
    <row r="4119" spans="1:9">
      <c r="A4119" s="216">
        <v>43637</v>
      </c>
      <c r="B4119" s="194">
        <v>13</v>
      </c>
      <c r="C4119" s="205">
        <v>14</v>
      </c>
      <c r="D4119" s="206">
        <v>33.707909661521853</v>
      </c>
      <c r="E4119" s="207">
        <v>23</v>
      </c>
      <c r="F4119" s="208">
        <v>26.144683718636585</v>
      </c>
      <c r="I4119" s="125"/>
    </row>
    <row r="4120" spans="1:9">
      <c r="A4120" s="216">
        <v>43637</v>
      </c>
      <c r="B4120" s="194">
        <v>14</v>
      </c>
      <c r="C4120" s="205">
        <v>29</v>
      </c>
      <c r="D4120" s="206">
        <v>33.572622591467507</v>
      </c>
      <c r="E4120" s="207">
        <v>23</v>
      </c>
      <c r="F4120" s="208">
        <v>26.146400359409583</v>
      </c>
      <c r="I4120" s="125"/>
    </row>
    <row r="4121" spans="1:9">
      <c r="A4121" s="216">
        <v>43637</v>
      </c>
      <c r="B4121" s="194">
        <v>15</v>
      </c>
      <c r="C4121" s="205">
        <v>44</v>
      </c>
      <c r="D4121" s="206">
        <v>33.43733291323133</v>
      </c>
      <c r="E4121" s="207">
        <v>23</v>
      </c>
      <c r="F4121" s="208">
        <v>26.147399788981431</v>
      </c>
      <c r="I4121" s="125"/>
    </row>
    <row r="4122" spans="1:9">
      <c r="A4122" s="216">
        <v>43637</v>
      </c>
      <c r="B4122" s="194">
        <v>16</v>
      </c>
      <c r="C4122" s="205">
        <v>59</v>
      </c>
      <c r="D4122" s="206">
        <v>33.302050988286283</v>
      </c>
      <c r="E4122" s="207">
        <v>23</v>
      </c>
      <c r="F4122" s="208">
        <v>26.147682012748348</v>
      </c>
      <c r="I4122" s="125"/>
    </row>
    <row r="4123" spans="1:9">
      <c r="A4123" s="216">
        <v>43637</v>
      </c>
      <c r="B4123" s="194">
        <v>17</v>
      </c>
      <c r="C4123" s="205">
        <v>74</v>
      </c>
      <c r="D4123" s="206">
        <v>33.166787334374135</v>
      </c>
      <c r="E4123" s="207">
        <v>23</v>
      </c>
      <c r="F4123" s="208">
        <v>26.147247036531382</v>
      </c>
      <c r="I4123" s="125"/>
    </row>
    <row r="4124" spans="1:9">
      <c r="A4124" s="216">
        <v>43637</v>
      </c>
      <c r="B4124" s="194">
        <v>18</v>
      </c>
      <c r="C4124" s="205">
        <v>89</v>
      </c>
      <c r="D4124" s="206">
        <v>33.031522166924105</v>
      </c>
      <c r="E4124" s="207">
        <v>23</v>
      </c>
      <c r="F4124" s="208">
        <v>26.146094866601572</v>
      </c>
      <c r="I4124" s="125"/>
    </row>
    <row r="4125" spans="1:9">
      <c r="A4125" s="216">
        <v>43637</v>
      </c>
      <c r="B4125" s="194">
        <v>19</v>
      </c>
      <c r="C4125" s="205">
        <v>104</v>
      </c>
      <c r="D4125" s="206">
        <v>32.896265984861657</v>
      </c>
      <c r="E4125" s="207">
        <v>23</v>
      </c>
      <c r="F4125" s="208">
        <v>26.144225509656707</v>
      </c>
      <c r="I4125" s="125"/>
    </row>
    <row r="4126" spans="1:9">
      <c r="A4126" s="216">
        <v>43637</v>
      </c>
      <c r="B4126" s="194">
        <v>20</v>
      </c>
      <c r="C4126" s="205">
        <v>119</v>
      </c>
      <c r="D4126" s="206">
        <v>32.761029228763618</v>
      </c>
      <c r="E4126" s="207">
        <v>23</v>
      </c>
      <c r="F4126" s="208">
        <v>26.141638972796599</v>
      </c>
      <c r="I4126" s="125"/>
    </row>
    <row r="4127" spans="1:9">
      <c r="A4127" s="216">
        <v>43637</v>
      </c>
      <c r="B4127" s="194">
        <v>21</v>
      </c>
      <c r="C4127" s="205">
        <v>134</v>
      </c>
      <c r="D4127" s="206">
        <v>32.625792134193716</v>
      </c>
      <c r="E4127" s="207">
        <v>23</v>
      </c>
      <c r="F4127" s="208">
        <v>26.138335263647789</v>
      </c>
      <c r="I4127" s="125"/>
    </row>
    <row r="4128" spans="1:9">
      <c r="A4128" s="216">
        <v>43637</v>
      </c>
      <c r="B4128" s="194">
        <v>22</v>
      </c>
      <c r="C4128" s="205">
        <v>149</v>
      </c>
      <c r="D4128" s="206">
        <v>32.490565181184365</v>
      </c>
      <c r="E4128" s="207">
        <v>23</v>
      </c>
      <c r="F4128" s="208">
        <v>26.134314390239268</v>
      </c>
      <c r="I4128" s="125"/>
    </row>
    <row r="4129" spans="1:9">
      <c r="A4129" s="216">
        <v>43637</v>
      </c>
      <c r="B4129" s="194">
        <v>23</v>
      </c>
      <c r="C4129" s="205">
        <v>164</v>
      </c>
      <c r="D4129" s="206">
        <v>32.355358850322204</v>
      </c>
      <c r="E4129" s="207">
        <v>23</v>
      </c>
      <c r="F4129" s="208">
        <v>26.129576360867546</v>
      </c>
      <c r="I4129" s="125"/>
    </row>
    <row r="4130" spans="1:9">
      <c r="A4130" s="216">
        <v>43638</v>
      </c>
      <c r="B4130" s="194">
        <v>0</v>
      </c>
      <c r="C4130" s="205">
        <v>179</v>
      </c>
      <c r="D4130" s="206">
        <v>32.220153358127845</v>
      </c>
      <c r="E4130" s="207">
        <v>23</v>
      </c>
      <c r="F4130" s="208">
        <v>26.124121184561346</v>
      </c>
      <c r="I4130" s="125"/>
    </row>
    <row r="4131" spans="1:9">
      <c r="A4131" s="216">
        <v>43638</v>
      </c>
      <c r="B4131" s="194">
        <v>1</v>
      </c>
      <c r="C4131" s="205">
        <v>194</v>
      </c>
      <c r="D4131" s="206">
        <v>32.084959224710019</v>
      </c>
      <c r="E4131" s="207">
        <v>23</v>
      </c>
      <c r="F4131" s="208">
        <v>26.117948870590908</v>
      </c>
      <c r="I4131" s="125"/>
    </row>
    <row r="4132" spans="1:9">
      <c r="A4132" s="216">
        <v>43638</v>
      </c>
      <c r="B4132" s="194">
        <v>2</v>
      </c>
      <c r="C4132" s="205">
        <v>209</v>
      </c>
      <c r="D4132" s="206">
        <v>31.949786814036543</v>
      </c>
      <c r="E4132" s="207">
        <v>23</v>
      </c>
      <c r="F4132" s="208">
        <v>26.111059428635741</v>
      </c>
      <c r="I4132" s="125"/>
    </row>
    <row r="4133" spans="1:9">
      <c r="A4133" s="216">
        <v>43638</v>
      </c>
      <c r="B4133" s="194">
        <v>3</v>
      </c>
      <c r="C4133" s="205">
        <v>224</v>
      </c>
      <c r="D4133" s="206">
        <v>31.814616460374054</v>
      </c>
      <c r="E4133" s="207">
        <v>23</v>
      </c>
      <c r="F4133" s="208">
        <v>26.103452869050656</v>
      </c>
      <c r="I4133" s="125"/>
    </row>
    <row r="4134" spans="1:9">
      <c r="A4134" s="216">
        <v>43638</v>
      </c>
      <c r="B4134" s="194">
        <v>4</v>
      </c>
      <c r="C4134" s="205">
        <v>239</v>
      </c>
      <c r="D4134" s="206">
        <v>31.679458645947989</v>
      </c>
      <c r="E4134" s="207">
        <v>23</v>
      </c>
      <c r="F4134" s="208">
        <v>26.095129202403839</v>
      </c>
      <c r="I4134" s="125"/>
    </row>
    <row r="4135" spans="1:9">
      <c r="A4135" s="216">
        <v>43638</v>
      </c>
      <c r="B4135" s="194">
        <v>5</v>
      </c>
      <c r="C4135" s="205">
        <v>254</v>
      </c>
      <c r="D4135" s="206">
        <v>31.544323734779027</v>
      </c>
      <c r="E4135" s="207">
        <v>23</v>
      </c>
      <c r="F4135" s="208">
        <v>26.086088439781037</v>
      </c>
      <c r="I4135" s="125"/>
    </row>
    <row r="4136" spans="1:9">
      <c r="A4136" s="216">
        <v>43638</v>
      </c>
      <c r="B4136" s="194">
        <v>6</v>
      </c>
      <c r="C4136" s="205">
        <v>269</v>
      </c>
      <c r="D4136" s="206">
        <v>31.40919206260719</v>
      </c>
      <c r="E4136" s="207">
        <v>23</v>
      </c>
      <c r="F4136" s="208">
        <v>26.076330592707322</v>
      </c>
      <c r="I4136" s="125"/>
    </row>
    <row r="4137" spans="1:9">
      <c r="A4137" s="216">
        <v>43638</v>
      </c>
      <c r="B4137" s="194">
        <v>7</v>
      </c>
      <c r="C4137" s="205">
        <v>284</v>
      </c>
      <c r="D4137" s="206">
        <v>31.274074111784103</v>
      </c>
      <c r="E4137" s="207">
        <v>23</v>
      </c>
      <c r="F4137" s="208">
        <v>26.1</v>
      </c>
      <c r="I4137" s="125"/>
    </row>
    <row r="4138" spans="1:9">
      <c r="A4138" s="216">
        <v>43638</v>
      </c>
      <c r="B4138" s="194">
        <v>8</v>
      </c>
      <c r="C4138" s="205">
        <v>299</v>
      </c>
      <c r="D4138" s="206">
        <v>31.138980266773615</v>
      </c>
      <c r="E4138" s="207">
        <v>23</v>
      </c>
      <c r="F4138" s="208">
        <v>26.054663693409665</v>
      </c>
      <c r="I4138" s="125"/>
    </row>
    <row r="4139" spans="1:9">
      <c r="A4139" s="216">
        <v>43638</v>
      </c>
      <c r="B4139" s="194">
        <v>9</v>
      </c>
      <c r="C4139" s="205">
        <v>314</v>
      </c>
      <c r="D4139" s="206">
        <v>31.003890864778896</v>
      </c>
      <c r="E4139" s="207">
        <v>23</v>
      </c>
      <c r="F4139" s="208">
        <v>26.042754666581729</v>
      </c>
      <c r="I4139" s="125"/>
    </row>
    <row r="4140" spans="1:9">
      <c r="A4140" s="216">
        <v>43638</v>
      </c>
      <c r="B4140" s="194">
        <v>10</v>
      </c>
      <c r="C4140" s="205">
        <v>329</v>
      </c>
      <c r="D4140" s="206">
        <v>30.868816289141705</v>
      </c>
      <c r="E4140" s="207">
        <v>23</v>
      </c>
      <c r="F4140" s="208">
        <v>26.030128605857428</v>
      </c>
      <c r="I4140" s="125"/>
    </row>
    <row r="4141" spans="1:9">
      <c r="A4141" s="216">
        <v>43638</v>
      </c>
      <c r="B4141" s="194">
        <v>11</v>
      </c>
      <c r="C4141" s="205">
        <v>344</v>
      </c>
      <c r="D4141" s="206">
        <v>30.733767024335066</v>
      </c>
      <c r="E4141" s="207">
        <v>23</v>
      </c>
      <c r="F4141" s="208">
        <v>26.016785524837402</v>
      </c>
      <c r="I4141" s="125"/>
    </row>
    <row r="4142" spans="1:9">
      <c r="A4142" s="216">
        <v>43638</v>
      </c>
      <c r="B4142" s="194">
        <v>12</v>
      </c>
      <c r="C4142" s="205">
        <v>359</v>
      </c>
      <c r="D4142" s="206">
        <v>30.598723406856152</v>
      </c>
      <c r="E4142" s="207">
        <v>23</v>
      </c>
      <c r="F4142" s="208">
        <v>26.002725438182352</v>
      </c>
      <c r="I4142" s="125"/>
    </row>
    <row r="4143" spans="1:9">
      <c r="A4143" s="216">
        <v>43638</v>
      </c>
      <c r="B4143" s="194">
        <v>13</v>
      </c>
      <c r="C4143" s="205">
        <v>14</v>
      </c>
      <c r="D4143" s="206">
        <v>30.463695803518931</v>
      </c>
      <c r="E4143" s="207">
        <v>23</v>
      </c>
      <c r="F4143" s="208">
        <v>25.987948360082314</v>
      </c>
      <c r="I4143" s="125"/>
    </row>
    <row r="4144" spans="1:9">
      <c r="A4144" s="216">
        <v>43638</v>
      </c>
      <c r="B4144" s="194">
        <v>14</v>
      </c>
      <c r="C4144" s="205">
        <v>29</v>
      </c>
      <c r="D4144" s="206">
        <v>30.328694697421952</v>
      </c>
      <c r="E4144" s="207">
        <v>23</v>
      </c>
      <c r="F4144" s="208">
        <v>25.972454305614079</v>
      </c>
      <c r="I4144" s="125"/>
    </row>
    <row r="4145" spans="1:9">
      <c r="A4145" s="216">
        <v>43638</v>
      </c>
      <c r="B4145" s="194">
        <v>15</v>
      </c>
      <c r="C4145" s="205">
        <v>44</v>
      </c>
      <c r="D4145" s="206">
        <v>30.193700426656847</v>
      </c>
      <c r="E4145" s="207">
        <v>23</v>
      </c>
      <c r="F4145" s="208">
        <v>25.956243290673413</v>
      </c>
      <c r="I4145" s="125"/>
    </row>
    <row r="4146" spans="1:9">
      <c r="A4146" s="216">
        <v>43638</v>
      </c>
      <c r="B4146" s="194">
        <v>16</v>
      </c>
      <c r="C4146" s="205">
        <v>59</v>
      </c>
      <c r="D4146" s="206">
        <v>30.058723357763029</v>
      </c>
      <c r="E4146" s="207">
        <v>23</v>
      </c>
      <c r="F4146" s="208">
        <v>25.93931533109064</v>
      </c>
      <c r="I4146" s="125"/>
    </row>
    <row r="4147" spans="1:9">
      <c r="A4147" s="216">
        <v>43638</v>
      </c>
      <c r="B4147" s="194">
        <v>17</v>
      </c>
      <c r="C4147" s="205">
        <v>74</v>
      </c>
      <c r="D4147" s="206">
        <v>29.923773975341419</v>
      </c>
      <c r="E4147" s="207">
        <v>23</v>
      </c>
      <c r="F4147" s="208">
        <v>25.921670443118785</v>
      </c>
      <c r="I4147" s="125"/>
    </row>
    <row r="4148" spans="1:9">
      <c r="A4148" s="216">
        <v>43638</v>
      </c>
      <c r="B4148" s="194">
        <v>18</v>
      </c>
      <c r="C4148" s="205">
        <v>89</v>
      </c>
      <c r="D4148" s="206">
        <v>29.788832618199876</v>
      </c>
      <c r="E4148" s="207">
        <v>23</v>
      </c>
      <c r="F4148" s="208">
        <v>25.90330864405793</v>
      </c>
      <c r="I4148" s="125"/>
    </row>
    <row r="4149" spans="1:9">
      <c r="A4149" s="216">
        <v>43638</v>
      </c>
      <c r="B4149" s="194">
        <v>19</v>
      </c>
      <c r="C4149" s="205">
        <v>104</v>
      </c>
      <c r="D4149" s="206">
        <v>29.65390965288293</v>
      </c>
      <c r="E4149" s="207">
        <v>23</v>
      </c>
      <c r="F4149" s="208">
        <v>25.884229951073223</v>
      </c>
      <c r="I4149" s="125"/>
    </row>
    <row r="4150" spans="1:9">
      <c r="A4150" s="216">
        <v>43638</v>
      </c>
      <c r="B4150" s="194">
        <v>20</v>
      </c>
      <c r="C4150" s="205">
        <v>119</v>
      </c>
      <c r="D4150" s="206">
        <v>29.519015604234937</v>
      </c>
      <c r="E4150" s="207">
        <v>23</v>
      </c>
      <c r="F4150" s="208">
        <v>25.864434381978683</v>
      </c>
      <c r="I4150" s="125"/>
    </row>
    <row r="4151" spans="1:9">
      <c r="A4151" s="216">
        <v>43638</v>
      </c>
      <c r="B4151" s="194">
        <v>21</v>
      </c>
      <c r="C4151" s="205">
        <v>134</v>
      </c>
      <c r="D4151" s="206">
        <v>29.384130713271475</v>
      </c>
      <c r="E4151" s="207">
        <v>23</v>
      </c>
      <c r="F4151" s="208">
        <v>25.843921955043641</v>
      </c>
      <c r="I4151" s="125"/>
    </row>
    <row r="4152" spans="1:9">
      <c r="A4152" s="216">
        <v>43638</v>
      </c>
      <c r="B4152" s="194">
        <v>22</v>
      </c>
      <c r="C4152" s="205">
        <v>149</v>
      </c>
      <c r="D4152" s="206">
        <v>29.249265426137185</v>
      </c>
      <c r="E4152" s="207">
        <v>23</v>
      </c>
      <c r="F4152" s="208">
        <v>25.822692688993172</v>
      </c>
      <c r="I4152" s="125"/>
    </row>
    <row r="4153" spans="1:9">
      <c r="A4153" s="216">
        <v>43638</v>
      </c>
      <c r="B4153" s="194">
        <v>23</v>
      </c>
      <c r="C4153" s="205">
        <v>164</v>
      </c>
      <c r="D4153" s="206">
        <v>29.114430248887402</v>
      </c>
      <c r="E4153" s="207">
        <v>23</v>
      </c>
      <c r="F4153" s="208">
        <v>25.800746602760398</v>
      </c>
      <c r="I4153" s="125"/>
    </row>
    <row r="4154" spans="1:9">
      <c r="A4154" s="216">
        <v>43639</v>
      </c>
      <c r="B4154" s="194">
        <v>0</v>
      </c>
      <c r="C4154" s="205">
        <v>179</v>
      </c>
      <c r="D4154" s="206">
        <v>28.979605402232664</v>
      </c>
      <c r="E4154" s="207">
        <v>23</v>
      </c>
      <c r="F4154" s="208">
        <v>25.778083716476203</v>
      </c>
      <c r="I4154" s="125"/>
    </row>
    <row r="4155" spans="1:9">
      <c r="A4155" s="216">
        <v>43639</v>
      </c>
      <c r="B4155" s="194">
        <v>1</v>
      </c>
      <c r="C4155" s="205">
        <v>194</v>
      </c>
      <c r="D4155" s="206">
        <v>28.844801373631981</v>
      </c>
      <c r="E4155" s="207">
        <v>23</v>
      </c>
      <c r="F4155" s="208">
        <v>25.754704049998409</v>
      </c>
      <c r="I4155" s="125"/>
    </row>
    <row r="4156" spans="1:9">
      <c r="A4156" s="216">
        <v>43639</v>
      </c>
      <c r="B4156" s="194">
        <v>2</v>
      </c>
      <c r="C4156" s="205">
        <v>209</v>
      </c>
      <c r="D4156" s="206">
        <v>28.710028649021524</v>
      </c>
      <c r="E4156" s="207">
        <v>23</v>
      </c>
      <c r="F4156" s="208">
        <v>25.730607623613082</v>
      </c>
      <c r="I4156" s="125"/>
    </row>
    <row r="4157" spans="1:9">
      <c r="A4157" s="216">
        <v>43639</v>
      </c>
      <c r="B4157" s="194">
        <v>3</v>
      </c>
      <c r="C4157" s="205">
        <v>224</v>
      </c>
      <c r="D4157" s="206">
        <v>28.575267451274158</v>
      </c>
      <c r="E4157" s="207">
        <v>23</v>
      </c>
      <c r="F4157" s="208">
        <v>25.705794459157687</v>
      </c>
      <c r="I4157" s="125"/>
    </row>
    <row r="4158" spans="1:9">
      <c r="A4158" s="216">
        <v>43639</v>
      </c>
      <c r="B4158" s="194">
        <v>4</v>
      </c>
      <c r="C4158" s="205">
        <v>239</v>
      </c>
      <c r="D4158" s="206">
        <v>28.440528306233546</v>
      </c>
      <c r="E4158" s="207">
        <v>23</v>
      </c>
      <c r="F4158" s="208">
        <v>25.680264577295375</v>
      </c>
      <c r="I4158" s="125"/>
    </row>
    <row r="4159" spans="1:9">
      <c r="A4159" s="216">
        <v>43639</v>
      </c>
      <c r="B4159" s="194">
        <v>5</v>
      </c>
      <c r="C4159" s="205">
        <v>254</v>
      </c>
      <c r="D4159" s="206">
        <v>28.305821583230681</v>
      </c>
      <c r="E4159" s="207">
        <v>23</v>
      </c>
      <c r="F4159" s="208">
        <v>25.654017999942482</v>
      </c>
      <c r="I4159" s="125"/>
    </row>
    <row r="4160" spans="1:9">
      <c r="A4160" s="216">
        <v>43639</v>
      </c>
      <c r="B4160" s="194">
        <v>6</v>
      </c>
      <c r="C4160" s="205">
        <v>269</v>
      </c>
      <c r="D4160" s="206">
        <v>28.171127623022585</v>
      </c>
      <c r="E4160" s="207">
        <v>23</v>
      </c>
      <c r="F4160" s="208">
        <v>25.627054750093947</v>
      </c>
      <c r="I4160" s="125"/>
    </row>
    <row r="4161" spans="1:9">
      <c r="A4161" s="216">
        <v>43639</v>
      </c>
      <c r="B4161" s="194">
        <v>7</v>
      </c>
      <c r="C4161" s="205">
        <v>284</v>
      </c>
      <c r="D4161" s="206">
        <v>28.036456913257553</v>
      </c>
      <c r="E4161" s="207">
        <v>23</v>
      </c>
      <c r="F4161" s="208">
        <v>25.6</v>
      </c>
      <c r="I4161" s="125"/>
    </row>
    <row r="4162" spans="1:9">
      <c r="A4162" s="216">
        <v>43639</v>
      </c>
      <c r="B4162" s="194">
        <v>8</v>
      </c>
      <c r="C4162" s="205">
        <v>299</v>
      </c>
      <c r="D4162" s="206">
        <v>27.901819824596714</v>
      </c>
      <c r="E4162" s="207">
        <v>23</v>
      </c>
      <c r="F4162" s="208">
        <v>25.57097832366594</v>
      </c>
      <c r="I4162" s="125"/>
    </row>
    <row r="4163" spans="1:9">
      <c r="A4163" s="216">
        <v>43639</v>
      </c>
      <c r="B4163" s="194">
        <v>9</v>
      </c>
      <c r="C4163" s="205">
        <v>314</v>
      </c>
      <c r="D4163" s="206">
        <v>27.767196697230929</v>
      </c>
      <c r="E4163" s="207">
        <v>23</v>
      </c>
      <c r="F4163" s="208">
        <v>25.54186519453566</v>
      </c>
      <c r="I4163" s="125"/>
    </row>
    <row r="4164" spans="1:9">
      <c r="A4164" s="216">
        <v>43639</v>
      </c>
      <c r="B4164" s="194">
        <v>10</v>
      </c>
      <c r="C4164" s="205">
        <v>329</v>
      </c>
      <c r="D4164" s="206">
        <v>27.632598020636578</v>
      </c>
      <c r="E4164" s="207">
        <v>23</v>
      </c>
      <c r="F4164" s="208">
        <v>25.512035486894931</v>
      </c>
      <c r="I4164" s="125"/>
    </row>
    <row r="4165" spans="1:9">
      <c r="A4165" s="216">
        <v>43639</v>
      </c>
      <c r="B4165" s="194">
        <v>11</v>
      </c>
      <c r="C4165" s="205">
        <v>344</v>
      </c>
      <c r="D4165" s="206">
        <v>27.498034203277939</v>
      </c>
      <c r="E4165" s="207">
        <v>23</v>
      </c>
      <c r="F4165" s="208">
        <v>25.481489225479805</v>
      </c>
      <c r="I4165" s="125"/>
    </row>
    <row r="4166" spans="1:9">
      <c r="A4166" s="216">
        <v>43639</v>
      </c>
      <c r="B4166" s="194">
        <v>12</v>
      </c>
      <c r="C4166" s="205">
        <v>359</v>
      </c>
      <c r="D4166" s="206">
        <v>27.363485529408536</v>
      </c>
      <c r="E4166" s="207">
        <v>23</v>
      </c>
      <c r="F4166" s="208">
        <v>25.450226435492738</v>
      </c>
      <c r="I4166" s="125"/>
    </row>
    <row r="4167" spans="1:9">
      <c r="A4167" s="216">
        <v>43639</v>
      </c>
      <c r="B4167" s="194">
        <v>13</v>
      </c>
      <c r="C4167" s="205">
        <v>14</v>
      </c>
      <c r="D4167" s="206">
        <v>27.228962447568108</v>
      </c>
      <c r="E4167" s="207">
        <v>23</v>
      </c>
      <c r="F4167" s="208">
        <v>25.418247142609189</v>
      </c>
      <c r="I4167" s="125"/>
    </row>
    <row r="4168" spans="1:9">
      <c r="A4168" s="216">
        <v>43639</v>
      </c>
      <c r="B4168" s="194">
        <v>14</v>
      </c>
      <c r="C4168" s="205">
        <v>29</v>
      </c>
      <c r="D4168" s="206">
        <v>27.094475428391149</v>
      </c>
      <c r="E4168" s="207">
        <v>23</v>
      </c>
      <c r="F4168" s="208">
        <v>25.385551372601185</v>
      </c>
      <c r="I4168" s="125"/>
    </row>
    <row r="4169" spans="1:9">
      <c r="A4169" s="216">
        <v>43639</v>
      </c>
      <c r="B4169" s="194">
        <v>15</v>
      </c>
      <c r="C4169" s="205">
        <v>44</v>
      </c>
      <c r="D4169" s="206">
        <v>26.960004813419118</v>
      </c>
      <c r="E4169" s="207">
        <v>23</v>
      </c>
      <c r="F4169" s="208">
        <v>25.352139152819646</v>
      </c>
      <c r="I4169" s="125"/>
    </row>
    <row r="4170" spans="1:9">
      <c r="A4170" s="216">
        <v>43639</v>
      </c>
      <c r="B4170" s="194">
        <v>16</v>
      </c>
      <c r="C4170" s="205">
        <v>59</v>
      </c>
      <c r="D4170" s="206">
        <v>26.825560974668861</v>
      </c>
      <c r="E4170" s="207">
        <v>23</v>
      </c>
      <c r="F4170" s="208">
        <v>25.318010509986237</v>
      </c>
      <c r="I4170" s="125"/>
    </row>
    <row r="4171" spans="1:9">
      <c r="A4171" s="216">
        <v>43639</v>
      </c>
      <c r="B4171" s="194">
        <v>17</v>
      </c>
      <c r="C4171" s="205">
        <v>74</v>
      </c>
      <c r="D4171" s="206">
        <v>26.691154402448092</v>
      </c>
      <c r="E4171" s="207">
        <v>23</v>
      </c>
      <c r="F4171" s="208">
        <v>25.283165471268774</v>
      </c>
      <c r="I4171" s="125"/>
    </row>
    <row r="4172" spans="1:9">
      <c r="A4172" s="216">
        <v>43639</v>
      </c>
      <c r="B4172" s="194">
        <v>18</v>
      </c>
      <c r="C4172" s="205">
        <v>89</v>
      </c>
      <c r="D4172" s="206">
        <v>26.556765438693901</v>
      </c>
      <c r="E4172" s="207">
        <v>23</v>
      </c>
      <c r="F4172" s="208">
        <v>25.247604065883991</v>
      </c>
      <c r="I4172" s="125"/>
    </row>
    <row r="4173" spans="1:9">
      <c r="A4173" s="216">
        <v>43639</v>
      </c>
      <c r="B4173" s="194">
        <v>19</v>
      </c>
      <c r="C4173" s="205">
        <v>104</v>
      </c>
      <c r="D4173" s="206">
        <v>26.422404456610025</v>
      </c>
      <c r="E4173" s="207">
        <v>23</v>
      </c>
      <c r="F4173" s="208">
        <v>25.211326321158936</v>
      </c>
      <c r="I4173" s="125"/>
    </row>
    <row r="4174" spans="1:9">
      <c r="A4174" s="216">
        <v>43639</v>
      </c>
      <c r="B4174" s="194">
        <v>20</v>
      </c>
      <c r="C4174" s="205">
        <v>119</v>
      </c>
      <c r="D4174" s="206">
        <v>26.288081946245825</v>
      </c>
      <c r="E4174" s="207">
        <v>23</v>
      </c>
      <c r="F4174" s="208">
        <v>25.174332266058386</v>
      </c>
      <c r="I4174" s="125"/>
    </row>
    <row r="4175" spans="1:9">
      <c r="A4175" s="216">
        <v>43639</v>
      </c>
      <c r="B4175" s="194">
        <v>21</v>
      </c>
      <c r="C4175" s="205">
        <v>134</v>
      </c>
      <c r="D4175" s="206">
        <v>26.153778251288031</v>
      </c>
      <c r="E4175" s="207">
        <v>23</v>
      </c>
      <c r="F4175" s="208">
        <v>25.136621930865317</v>
      </c>
      <c r="I4175" s="125"/>
    </row>
    <row r="4176" spans="1:9">
      <c r="A4176" s="216">
        <v>43639</v>
      </c>
      <c r="B4176" s="194">
        <v>22</v>
      </c>
      <c r="C4176" s="205">
        <v>149</v>
      </c>
      <c r="D4176" s="206">
        <v>26.01950374476985</v>
      </c>
      <c r="E4176" s="207">
        <v>23</v>
      </c>
      <c r="F4176" s="208">
        <v>25.098195345114505</v>
      </c>
      <c r="I4176" s="125"/>
    </row>
    <row r="4177" spans="1:9">
      <c r="A4177" s="216">
        <v>43639</v>
      </c>
      <c r="B4177" s="194">
        <v>23</v>
      </c>
      <c r="C4177" s="205">
        <v>164</v>
      </c>
      <c r="D4177" s="206">
        <v>25.885268956863001</v>
      </c>
      <c r="E4177" s="207">
        <v>23</v>
      </c>
      <c r="F4177" s="208">
        <v>25.059052538781543</v>
      </c>
      <c r="I4177" s="125"/>
    </row>
    <row r="4178" spans="1:9">
      <c r="A4178" s="216">
        <v>43640</v>
      </c>
      <c r="B4178" s="194">
        <v>0</v>
      </c>
      <c r="C4178" s="205">
        <v>179</v>
      </c>
      <c r="D4178" s="206">
        <v>25.75105413402639</v>
      </c>
      <c r="E4178" s="207">
        <v>23</v>
      </c>
      <c r="F4178" s="208">
        <v>25.019193543638565</v>
      </c>
      <c r="I4178" s="125"/>
    </row>
    <row r="4179" spans="1:9">
      <c r="A4179" s="216">
        <v>43640</v>
      </c>
      <c r="B4179" s="194">
        <v>1</v>
      </c>
      <c r="C4179" s="205">
        <v>194</v>
      </c>
      <c r="D4179" s="206">
        <v>25.616869728470419</v>
      </c>
      <c r="E4179" s="207">
        <v>23</v>
      </c>
      <c r="F4179" s="208">
        <v>24.978618391088503</v>
      </c>
      <c r="I4179" s="125"/>
    </row>
    <row r="4180" spans="1:9">
      <c r="A4180" s="216">
        <v>43640</v>
      </c>
      <c r="B4180" s="194">
        <v>2</v>
      </c>
      <c r="C4180" s="205">
        <v>209</v>
      </c>
      <c r="D4180" s="206">
        <v>25.482726250367023</v>
      </c>
      <c r="E4180" s="207">
        <v>23</v>
      </c>
      <c r="F4180" s="208">
        <v>24.937327111616838</v>
      </c>
      <c r="I4180" s="125"/>
    </row>
    <row r="4181" spans="1:9">
      <c r="A4181" s="216">
        <v>43640</v>
      </c>
      <c r="B4181" s="194">
        <v>3</v>
      </c>
      <c r="C4181" s="205">
        <v>224</v>
      </c>
      <c r="D4181" s="206">
        <v>25.348603928295006</v>
      </c>
      <c r="E4181" s="207">
        <v>23</v>
      </c>
      <c r="F4181" s="208">
        <v>24.895319738937403</v>
      </c>
      <c r="I4181" s="125"/>
    </row>
    <row r="4182" spans="1:9">
      <c r="A4182" s="216">
        <v>43640</v>
      </c>
      <c r="B4182" s="194">
        <v>4</v>
      </c>
      <c r="C4182" s="205">
        <v>239</v>
      </c>
      <c r="D4182" s="206">
        <v>25.2145132536441</v>
      </c>
      <c r="E4182" s="207">
        <v>23</v>
      </c>
      <c r="F4182" s="208">
        <v>24.852596305420249</v>
      </c>
      <c r="I4182" s="125"/>
    </row>
    <row r="4183" spans="1:9">
      <c r="A4183" s="216">
        <v>43640</v>
      </c>
      <c r="B4183" s="194">
        <v>5</v>
      </c>
      <c r="C4183" s="205">
        <v>254</v>
      </c>
      <c r="D4183" s="206">
        <v>25.08046471896364</v>
      </c>
      <c r="E4183" s="207">
        <v>23</v>
      </c>
      <c r="F4183" s="208">
        <v>24.809156843882647</v>
      </c>
      <c r="I4183" s="125"/>
    </row>
    <row r="4184" spans="1:9">
      <c r="A4184" s="216">
        <v>43640</v>
      </c>
      <c r="B4184" s="194">
        <v>6</v>
      </c>
      <c r="C4184" s="205">
        <v>269</v>
      </c>
      <c r="D4184" s="206">
        <v>24.946438551648953</v>
      </c>
      <c r="E4184" s="207">
        <v>23</v>
      </c>
      <c r="F4184" s="208">
        <v>24.765001389086763</v>
      </c>
      <c r="I4184" s="125"/>
    </row>
    <row r="4185" spans="1:9">
      <c r="A4185" s="216">
        <v>43640</v>
      </c>
      <c r="B4185" s="194">
        <v>7</v>
      </c>
      <c r="C4185" s="205">
        <v>284</v>
      </c>
      <c r="D4185" s="206">
        <v>24.812445284303521</v>
      </c>
      <c r="E4185" s="207">
        <v>23</v>
      </c>
      <c r="F4185" s="208">
        <v>24.7</v>
      </c>
      <c r="I4185" s="125"/>
    </row>
    <row r="4186" spans="1:9">
      <c r="A4186" s="216">
        <v>43640</v>
      </c>
      <c r="B4186" s="194">
        <v>8</v>
      </c>
      <c r="C4186" s="205">
        <v>299</v>
      </c>
      <c r="D4186" s="206">
        <v>24.678495291773288</v>
      </c>
      <c r="E4186" s="207">
        <v>23</v>
      </c>
      <c r="F4186" s="208">
        <v>24.674542635378458</v>
      </c>
      <c r="I4186" s="125"/>
    </row>
    <row r="4187" spans="1:9">
      <c r="A4187" s="216">
        <v>43640</v>
      </c>
      <c r="B4187" s="194">
        <v>9</v>
      </c>
      <c r="C4187" s="205">
        <v>314</v>
      </c>
      <c r="D4187" s="206">
        <v>24.544568919972107</v>
      </c>
      <c r="E4187" s="207">
        <v>23</v>
      </c>
      <c r="F4187" s="208">
        <v>24.628239407511714</v>
      </c>
      <c r="I4187" s="125"/>
    </row>
    <row r="4188" spans="1:9">
      <c r="A4188" s="216">
        <v>43640</v>
      </c>
      <c r="B4188" s="194">
        <v>10</v>
      </c>
      <c r="C4188" s="205">
        <v>329</v>
      </c>
      <c r="D4188" s="206">
        <v>24.410676663396771</v>
      </c>
      <c r="E4188" s="207">
        <v>23</v>
      </c>
      <c r="F4188" s="208">
        <v>24.581220325436632</v>
      </c>
      <c r="I4188" s="125"/>
    </row>
    <row r="4189" spans="1:9">
      <c r="A4189" s="216">
        <v>43640</v>
      </c>
      <c r="B4189" s="194">
        <v>11</v>
      </c>
      <c r="C4189" s="205">
        <v>344</v>
      </c>
      <c r="D4189" s="206">
        <v>24.276828896951201</v>
      </c>
      <c r="E4189" s="207">
        <v>23</v>
      </c>
      <c r="F4189" s="208">
        <v>24.533485425360624</v>
      </c>
      <c r="I4189" s="125"/>
    </row>
    <row r="4190" spans="1:9">
      <c r="A4190" s="216">
        <v>43640</v>
      </c>
      <c r="B4190" s="194">
        <v>12</v>
      </c>
      <c r="C4190" s="205">
        <v>359</v>
      </c>
      <c r="D4190" s="206">
        <v>24.143005968660418</v>
      </c>
      <c r="E4190" s="207">
        <v>23</v>
      </c>
      <c r="F4190" s="208">
        <v>24.485034745075964</v>
      </c>
      <c r="I4190" s="125"/>
    </row>
    <row r="4191" spans="1:9">
      <c r="A4191" s="216">
        <v>43640</v>
      </c>
      <c r="B4191" s="194">
        <v>13</v>
      </c>
      <c r="C4191" s="205">
        <v>14</v>
      </c>
      <c r="D4191" s="206">
        <v>24.009218391060756</v>
      </c>
      <c r="E4191" s="207">
        <v>23</v>
      </c>
      <c r="F4191" s="208">
        <v>24.435868321266483</v>
      </c>
      <c r="I4191" s="125"/>
    </row>
    <row r="4192" spans="1:9">
      <c r="A4192" s="216">
        <v>43640</v>
      </c>
      <c r="B4192" s="194">
        <v>14</v>
      </c>
      <c r="C4192" s="205">
        <v>29</v>
      </c>
      <c r="D4192" s="206">
        <v>23.875476521748169</v>
      </c>
      <c r="E4192" s="207">
        <v>23</v>
      </c>
      <c r="F4192" s="208">
        <v>24.385986191074522</v>
      </c>
      <c r="I4192" s="125"/>
    </row>
    <row r="4193" spans="1:9">
      <c r="A4193" s="216">
        <v>43640</v>
      </c>
      <c r="B4193" s="194">
        <v>15</v>
      </c>
      <c r="C4193" s="205">
        <v>44</v>
      </c>
      <c r="D4193" s="206">
        <v>23.741760708566062</v>
      </c>
      <c r="E4193" s="207">
        <v>23</v>
      </c>
      <c r="F4193" s="208">
        <v>24.335388393817325</v>
      </c>
      <c r="I4193" s="125"/>
    </row>
    <row r="4194" spans="1:9">
      <c r="A4194" s="216">
        <v>43640</v>
      </c>
      <c r="B4194" s="194">
        <v>16</v>
      </c>
      <c r="C4194" s="205">
        <v>59</v>
      </c>
      <c r="D4194" s="206">
        <v>23.608081387569655</v>
      </c>
      <c r="E4194" s="207">
        <v>23</v>
      </c>
      <c r="F4194" s="208">
        <v>24.284074968212295</v>
      </c>
      <c r="I4194" s="125"/>
    </row>
    <row r="4195" spans="1:9">
      <c r="A4195" s="216">
        <v>43640</v>
      </c>
      <c r="B4195" s="194">
        <v>17</v>
      </c>
      <c r="C4195" s="205">
        <v>74</v>
      </c>
      <c r="D4195" s="206">
        <v>23.47444905286352</v>
      </c>
      <c r="E4195" s="207">
        <v>23</v>
      </c>
      <c r="F4195" s="208">
        <v>24.232045951715975</v>
      </c>
      <c r="I4195" s="125"/>
    </row>
    <row r="4196" spans="1:9">
      <c r="A4196" s="216">
        <v>43640</v>
      </c>
      <c r="B4196" s="194">
        <v>18</v>
      </c>
      <c r="C4196" s="205">
        <v>89</v>
      </c>
      <c r="D4196" s="206">
        <v>23.340843995027853</v>
      </c>
      <c r="E4196" s="207">
        <v>23</v>
      </c>
      <c r="F4196" s="208">
        <v>24.179301385745049</v>
      </c>
      <c r="I4196" s="125"/>
    </row>
    <row r="4197" spans="1:9">
      <c r="A4197" s="216">
        <v>43640</v>
      </c>
      <c r="B4197" s="194">
        <v>19</v>
      </c>
      <c r="C4197" s="205">
        <v>104</v>
      </c>
      <c r="D4197" s="206">
        <v>23.207276650683184</v>
      </c>
      <c r="E4197" s="207">
        <v>23</v>
      </c>
      <c r="F4197" s="208">
        <v>24.125841309901759</v>
      </c>
      <c r="I4197" s="125"/>
    </row>
    <row r="4198" spans="1:9">
      <c r="A4198" s="216">
        <v>43640</v>
      </c>
      <c r="B4198" s="194">
        <v>20</v>
      </c>
      <c r="C4198" s="205">
        <v>119</v>
      </c>
      <c r="D4198" s="206">
        <v>23.073757515789453</v>
      </c>
      <c r="E4198" s="207">
        <v>23</v>
      </c>
      <c r="F4198" s="208">
        <v>24.071665764259009</v>
      </c>
      <c r="I4198" s="125"/>
    </row>
    <row r="4199" spans="1:9">
      <c r="A4199" s="216">
        <v>43640</v>
      </c>
      <c r="B4199" s="194">
        <v>21</v>
      </c>
      <c r="C4199" s="205">
        <v>134</v>
      </c>
      <c r="D4199" s="206">
        <v>22.940266879982119</v>
      </c>
      <c r="E4199" s="207">
        <v>23</v>
      </c>
      <c r="F4199" s="208">
        <v>24.016774791203801</v>
      </c>
      <c r="I4199" s="125"/>
    </row>
    <row r="4200" spans="1:9">
      <c r="A4200" s="216">
        <v>43640</v>
      </c>
      <c r="B4200" s="194">
        <v>22</v>
      </c>
      <c r="C4200" s="205">
        <v>149</v>
      </c>
      <c r="D4200" s="206">
        <v>22.80681518115216</v>
      </c>
      <c r="E4200" s="207">
        <v>23</v>
      </c>
      <c r="F4200" s="208">
        <v>23.96116843181133</v>
      </c>
      <c r="I4200" s="125"/>
    </row>
    <row r="4201" spans="1:9">
      <c r="A4201" s="216">
        <v>43640</v>
      </c>
      <c r="B4201" s="194">
        <v>23</v>
      </c>
      <c r="C4201" s="205">
        <v>164</v>
      </c>
      <c r="D4201" s="206">
        <v>22.673412915997915</v>
      </c>
      <c r="E4201" s="207">
        <v>23</v>
      </c>
      <c r="F4201" s="208">
        <v>23.904846727627458</v>
      </c>
      <c r="I4201" s="125"/>
    </row>
    <row r="4202" spans="1:9">
      <c r="A4202" s="216">
        <v>43641</v>
      </c>
      <c r="B4202" s="194">
        <v>0</v>
      </c>
      <c r="C4202" s="205">
        <v>179</v>
      </c>
      <c r="D4202" s="206">
        <v>22.540040375658918</v>
      </c>
      <c r="E4202" s="207">
        <v>23</v>
      </c>
      <c r="F4202" s="208">
        <v>23.84780972323135</v>
      </c>
      <c r="I4202" s="125"/>
    </row>
    <row r="4203" spans="1:9">
      <c r="A4203" s="216">
        <v>43641</v>
      </c>
      <c r="B4203" s="194">
        <v>1</v>
      </c>
      <c r="C4203" s="205">
        <v>194</v>
      </c>
      <c r="D4203" s="206">
        <v>22.406707998281945</v>
      </c>
      <c r="E4203" s="207">
        <v>23</v>
      </c>
      <c r="F4203" s="208">
        <v>23.790057459904759</v>
      </c>
      <c r="I4203" s="125"/>
    </row>
    <row r="4204" spans="1:9">
      <c r="A4204" s="216">
        <v>43641</v>
      </c>
      <c r="B4204" s="194">
        <v>2</v>
      </c>
      <c r="C4204" s="205">
        <v>209</v>
      </c>
      <c r="D4204" s="206">
        <v>22.273426301040899</v>
      </c>
      <c r="E4204" s="207">
        <v>23</v>
      </c>
      <c r="F4204" s="208">
        <v>23.73158998130684</v>
      </c>
      <c r="I4204" s="125"/>
    </row>
    <row r="4205" spans="1:9">
      <c r="A4205" s="216">
        <v>43641</v>
      </c>
      <c r="B4205" s="194">
        <v>3</v>
      </c>
      <c r="C4205" s="205">
        <v>224</v>
      </c>
      <c r="D4205" s="206">
        <v>22.14017553653548</v>
      </c>
      <c r="E4205" s="207">
        <v>23</v>
      </c>
      <c r="F4205" s="208">
        <v>23.672407332934853</v>
      </c>
      <c r="I4205" s="125"/>
    </row>
    <row r="4206" spans="1:9">
      <c r="A4206" s="216">
        <v>43641</v>
      </c>
      <c r="B4206" s="194">
        <v>4</v>
      </c>
      <c r="C4206" s="205">
        <v>239</v>
      </c>
      <c r="D4206" s="206">
        <v>22.006966163880861</v>
      </c>
      <c r="E4206" s="207">
        <v>23</v>
      </c>
      <c r="F4206" s="208">
        <v>23.612509558832926</v>
      </c>
      <c r="I4206" s="125"/>
    </row>
    <row r="4207" spans="1:9">
      <c r="A4207" s="216">
        <v>43641</v>
      </c>
      <c r="B4207" s="194">
        <v>5</v>
      </c>
      <c r="C4207" s="205">
        <v>254</v>
      </c>
      <c r="D4207" s="206">
        <v>21.873808700516975</v>
      </c>
      <c r="E4207" s="207">
        <v>23</v>
      </c>
      <c r="F4207" s="208">
        <v>23.551896703519688</v>
      </c>
      <c r="I4207" s="125"/>
    </row>
    <row r="4208" spans="1:9">
      <c r="A4208" s="216">
        <v>43641</v>
      </c>
      <c r="B4208" s="194">
        <v>6</v>
      </c>
      <c r="C4208" s="205">
        <v>269</v>
      </c>
      <c r="D4208" s="206">
        <v>21.74068338005668</v>
      </c>
      <c r="E4208" s="207">
        <v>23</v>
      </c>
      <c r="F4208" s="208">
        <v>23.490568814050405</v>
      </c>
      <c r="I4208" s="125"/>
    </row>
    <row r="4209" spans="1:9">
      <c r="A4209" s="216">
        <v>43641</v>
      </c>
      <c r="B4209" s="194">
        <v>7</v>
      </c>
      <c r="C4209" s="205">
        <v>284</v>
      </c>
      <c r="D4209" s="206">
        <v>21.607600702160425</v>
      </c>
      <c r="E4209" s="207">
        <v>23</v>
      </c>
      <c r="F4209" s="208">
        <v>23.4</v>
      </c>
      <c r="I4209" s="125"/>
    </row>
    <row r="4210" spans="1:9">
      <c r="A4210" s="216">
        <v>43641</v>
      </c>
      <c r="B4210" s="194">
        <v>8</v>
      </c>
      <c r="C4210" s="205">
        <v>299</v>
      </c>
      <c r="D4210" s="206">
        <v>21.474571165462066</v>
      </c>
      <c r="E4210" s="207">
        <v>23</v>
      </c>
      <c r="F4210" s="208">
        <v>23.365768116005299</v>
      </c>
      <c r="I4210" s="125"/>
    </row>
    <row r="4211" spans="1:9">
      <c r="A4211" s="216">
        <v>43641</v>
      </c>
      <c r="B4211" s="194">
        <v>9</v>
      </c>
      <c r="C4211" s="205">
        <v>314</v>
      </c>
      <c r="D4211" s="206">
        <v>21.34157500440665</v>
      </c>
      <c r="E4211" s="207">
        <v>23</v>
      </c>
      <c r="F4211" s="208">
        <v>23.302295401378004</v>
      </c>
      <c r="I4211" s="125"/>
    </row>
    <row r="4212" spans="1:9">
      <c r="A4212" s="216">
        <v>43641</v>
      </c>
      <c r="B4212" s="194">
        <v>10</v>
      </c>
      <c r="C4212" s="205">
        <v>329</v>
      </c>
      <c r="D4212" s="206">
        <v>21.208622759025957</v>
      </c>
      <c r="E4212" s="207">
        <v>23</v>
      </c>
      <c r="F4212" s="208">
        <v>23.238107839832622</v>
      </c>
      <c r="I4212" s="125"/>
    </row>
    <row r="4213" spans="1:9">
      <c r="A4213" s="216">
        <v>43641</v>
      </c>
      <c r="B4213" s="194">
        <v>11</v>
      </c>
      <c r="C4213" s="205">
        <v>344</v>
      </c>
      <c r="D4213" s="206">
        <v>21.075724810175416</v>
      </c>
      <c r="E4213" s="207">
        <v>23</v>
      </c>
      <c r="F4213" s="208">
        <v>23.173205478895937</v>
      </c>
      <c r="I4213" s="125"/>
    </row>
    <row r="4214" spans="1:9">
      <c r="A4214" s="216">
        <v>43641</v>
      </c>
      <c r="B4214" s="194">
        <v>12</v>
      </c>
      <c r="C4214" s="205">
        <v>359</v>
      </c>
      <c r="D4214" s="206">
        <v>20.942861512830859</v>
      </c>
      <c r="E4214" s="207">
        <v>23</v>
      </c>
      <c r="F4214" s="208">
        <v>23.107588368781435</v>
      </c>
      <c r="I4214" s="125"/>
    </row>
    <row r="4215" spans="1:9">
      <c r="A4215" s="216">
        <v>43641</v>
      </c>
      <c r="B4215" s="194">
        <v>13</v>
      </c>
      <c r="C4215" s="205">
        <v>14</v>
      </c>
      <c r="D4215" s="206">
        <v>20.810043366416551</v>
      </c>
      <c r="E4215" s="207">
        <v>23</v>
      </c>
      <c r="F4215" s="208">
        <v>23.041256558044196</v>
      </c>
      <c r="I4215" s="125"/>
    </row>
    <row r="4216" spans="1:9">
      <c r="A4216" s="216">
        <v>43641</v>
      </c>
      <c r="B4216" s="194">
        <v>14</v>
      </c>
      <c r="C4216" s="205">
        <v>29</v>
      </c>
      <c r="D4216" s="206">
        <v>20.677280754449043</v>
      </c>
      <c r="E4216" s="207">
        <v>23</v>
      </c>
      <c r="F4216" s="208">
        <v>22.9742100964733</v>
      </c>
      <c r="I4216" s="125"/>
    </row>
    <row r="4217" spans="1:9">
      <c r="A4217" s="216">
        <v>43641</v>
      </c>
      <c r="B4217" s="194">
        <v>15</v>
      </c>
      <c r="C4217" s="205">
        <v>44</v>
      </c>
      <c r="D4217" s="206">
        <v>20.544554031574194</v>
      </c>
      <c r="E4217" s="207">
        <v>23</v>
      </c>
      <c r="F4217" s="208">
        <v>22.906449034379648</v>
      </c>
      <c r="I4217" s="125"/>
    </row>
    <row r="4218" spans="1:9">
      <c r="A4218" s="216">
        <v>43641</v>
      </c>
      <c r="B4218" s="194">
        <v>16</v>
      </c>
      <c r="C4218" s="205">
        <v>59</v>
      </c>
      <c r="D4218" s="206">
        <v>20.4118737187747</v>
      </c>
      <c r="E4218" s="207">
        <v>23</v>
      </c>
      <c r="F4218" s="208">
        <v>22.837973422579338</v>
      </c>
      <c r="I4218" s="125"/>
    </row>
    <row r="4219" spans="1:9">
      <c r="A4219" s="216">
        <v>43641</v>
      </c>
      <c r="B4219" s="194">
        <v>17</v>
      </c>
      <c r="C4219" s="205">
        <v>74</v>
      </c>
      <c r="D4219" s="206">
        <v>20.279250180594772</v>
      </c>
      <c r="E4219" s="207">
        <v>23</v>
      </c>
      <c r="F4219" s="208">
        <v>22.768783311637151</v>
      </c>
      <c r="I4219" s="125"/>
    </row>
    <row r="4220" spans="1:9">
      <c r="A4220" s="216">
        <v>43641</v>
      </c>
      <c r="B4220" s="194">
        <v>18</v>
      </c>
      <c r="C4220" s="205">
        <v>89</v>
      </c>
      <c r="D4220" s="206">
        <v>20.14666377219271</v>
      </c>
      <c r="E4220" s="207">
        <v>23</v>
      </c>
      <c r="F4220" s="208">
        <v>22.698878754948666</v>
      </c>
      <c r="I4220" s="125"/>
    </row>
    <row r="4221" spans="1:9">
      <c r="A4221" s="216">
        <v>43641</v>
      </c>
      <c r="B4221" s="194">
        <v>19</v>
      </c>
      <c r="C4221" s="205">
        <v>104</v>
      </c>
      <c r="D4221" s="206">
        <v>20.014124937544011</v>
      </c>
      <c r="E4221" s="207">
        <v>23</v>
      </c>
      <c r="F4221" s="208">
        <v>22.628259804118471</v>
      </c>
      <c r="I4221" s="125"/>
    </row>
    <row r="4222" spans="1:9">
      <c r="A4222" s="216">
        <v>43641</v>
      </c>
      <c r="B4222" s="194">
        <v>20</v>
      </c>
      <c r="C4222" s="205">
        <v>119</v>
      </c>
      <c r="D4222" s="206">
        <v>19.881644179308751</v>
      </c>
      <c r="E4222" s="207">
        <v>23</v>
      </c>
      <c r="F4222" s="208">
        <v>22.556926511233328</v>
      </c>
      <c r="I4222" s="125"/>
    </row>
    <row r="4223" spans="1:9">
      <c r="A4223" s="216">
        <v>43641</v>
      </c>
      <c r="B4223" s="194">
        <v>21</v>
      </c>
      <c r="C4223" s="205">
        <v>134</v>
      </c>
      <c r="D4223" s="206">
        <v>19.749201794859346</v>
      </c>
      <c r="E4223" s="207">
        <v>23</v>
      </c>
      <c r="F4223" s="208">
        <v>22.484878931303953</v>
      </c>
      <c r="I4223" s="125"/>
    </row>
    <row r="4224" spans="1:9">
      <c r="A4224" s="216">
        <v>43641</v>
      </c>
      <c r="B4224" s="194">
        <v>22</v>
      </c>
      <c r="C4224" s="205">
        <v>149</v>
      </c>
      <c r="D4224" s="206">
        <v>19.616808229283151</v>
      </c>
      <c r="E4224" s="207">
        <v>23</v>
      </c>
      <c r="F4224" s="208">
        <v>22.412117118279085</v>
      </c>
      <c r="I4224" s="125"/>
    </row>
    <row r="4225" spans="1:9">
      <c r="A4225" s="216">
        <v>43641</v>
      </c>
      <c r="B4225" s="194">
        <v>23</v>
      </c>
      <c r="C4225" s="205">
        <v>164</v>
      </c>
      <c r="D4225" s="206">
        <v>19.484473986224202</v>
      </c>
      <c r="E4225" s="207">
        <v>23</v>
      </c>
      <c r="F4225" s="208">
        <v>22.338641124160432</v>
      </c>
      <c r="I4225" s="125"/>
    </row>
    <row r="4226" spans="1:9">
      <c r="A4226" s="216">
        <v>43642</v>
      </c>
      <c r="B4226" s="194">
        <v>0</v>
      </c>
      <c r="C4226" s="205">
        <v>179</v>
      </c>
      <c r="D4226" s="206">
        <v>19.352179364400399</v>
      </c>
      <c r="E4226" s="207">
        <v>23</v>
      </c>
      <c r="F4226" s="208">
        <v>22.264451006374486</v>
      </c>
      <c r="I4226" s="125"/>
    </row>
    <row r="4227" spans="1:9">
      <c r="A4227" s="216">
        <v>43642</v>
      </c>
      <c r="B4227" s="194">
        <v>1</v>
      </c>
      <c r="C4227" s="205">
        <v>194</v>
      </c>
      <c r="D4227" s="206">
        <v>19.219934808714925</v>
      </c>
      <c r="E4227" s="207">
        <v>23</v>
      </c>
      <c r="F4227" s="208">
        <v>22.189546819601134</v>
      </c>
      <c r="I4227" s="125"/>
    </row>
    <row r="4228" spans="1:9">
      <c r="A4228" s="216">
        <v>43642</v>
      </c>
      <c r="B4228" s="194">
        <v>2</v>
      </c>
      <c r="C4228" s="205">
        <v>209</v>
      </c>
      <c r="D4228" s="206">
        <v>19.087750825175362</v>
      </c>
      <c r="E4228" s="207">
        <v>23</v>
      </c>
      <c r="F4228" s="208">
        <v>22.113928619009684</v>
      </c>
      <c r="I4228" s="125"/>
    </row>
    <row r="4229" spans="1:9">
      <c r="A4229" s="216">
        <v>43642</v>
      </c>
      <c r="B4229" s="194">
        <v>3</v>
      </c>
      <c r="C4229" s="205">
        <v>224</v>
      </c>
      <c r="D4229" s="206">
        <v>18.95560771298733</v>
      </c>
      <c r="E4229" s="207">
        <v>23</v>
      </c>
      <c r="F4229" s="208">
        <v>22.03759646283217</v>
      </c>
      <c r="I4229" s="125"/>
    </row>
    <row r="4230" spans="1:9">
      <c r="A4230" s="216">
        <v>43642</v>
      </c>
      <c r="B4230" s="194">
        <v>4</v>
      </c>
      <c r="C4230" s="205">
        <v>239</v>
      </c>
      <c r="D4230" s="206">
        <v>18.823515918977591</v>
      </c>
      <c r="E4230" s="207">
        <v>23</v>
      </c>
      <c r="F4230" s="208">
        <v>21.960550407301795</v>
      </c>
      <c r="I4230" s="125"/>
    </row>
    <row r="4231" spans="1:9">
      <c r="A4231" s="216">
        <v>43642</v>
      </c>
      <c r="B4231" s="194">
        <v>5</v>
      </c>
      <c r="C4231" s="205">
        <v>254</v>
      </c>
      <c r="D4231" s="206">
        <v>18.691485988024397</v>
      </c>
      <c r="E4231" s="207">
        <v>23</v>
      </c>
      <c r="F4231" s="208">
        <v>21.882790510018353</v>
      </c>
      <c r="I4231" s="125"/>
    </row>
    <row r="4232" spans="1:9">
      <c r="A4232" s="216">
        <v>43642</v>
      </c>
      <c r="B4232" s="194">
        <v>6</v>
      </c>
      <c r="C4232" s="205">
        <v>269</v>
      </c>
      <c r="D4232" s="206">
        <v>18.559498123352114</v>
      </c>
      <c r="E4232" s="207">
        <v>23</v>
      </c>
      <c r="F4232" s="208">
        <v>21.804316829092159</v>
      </c>
      <c r="I4232" s="125"/>
    </row>
    <row r="4233" spans="1:9">
      <c r="A4233" s="216">
        <v>43642</v>
      </c>
      <c r="B4233" s="194">
        <v>7</v>
      </c>
      <c r="C4233" s="205">
        <v>284</v>
      </c>
      <c r="D4233" s="206">
        <v>18.427562850886261</v>
      </c>
      <c r="E4233" s="207">
        <v>23</v>
      </c>
      <c r="F4233" s="208">
        <v>21.7</v>
      </c>
      <c r="I4233" s="125"/>
    </row>
    <row r="4234" spans="1:9">
      <c r="A4234" s="216">
        <v>43642</v>
      </c>
      <c r="B4234" s="194">
        <v>8</v>
      </c>
      <c r="C4234" s="205">
        <v>299</v>
      </c>
      <c r="D4234" s="206">
        <v>18.295690677609855</v>
      </c>
      <c r="E4234" s="207">
        <v>23</v>
      </c>
      <c r="F4234" s="208">
        <v>21.645228350565731</v>
      </c>
      <c r="I4234" s="125"/>
    </row>
    <row r="4235" spans="1:9">
      <c r="A4235" s="216">
        <v>43642</v>
      </c>
      <c r="B4235" s="194">
        <v>9</v>
      </c>
      <c r="C4235" s="205">
        <v>314</v>
      </c>
      <c r="D4235" s="206">
        <v>18.16386184764383</v>
      </c>
      <c r="E4235" s="207">
        <v>23</v>
      </c>
      <c r="F4235" s="208">
        <v>21.564613672738915</v>
      </c>
      <c r="I4235" s="125"/>
    </row>
    <row r="4236" spans="1:9">
      <c r="A4236" s="216">
        <v>43642</v>
      </c>
      <c r="B4236" s="194">
        <v>10</v>
      </c>
      <c r="C4236" s="205">
        <v>329</v>
      </c>
      <c r="D4236" s="206">
        <v>18.032086866917325</v>
      </c>
      <c r="E4236" s="207">
        <v>23</v>
      </c>
      <c r="F4236" s="208">
        <v>21.483285449050129</v>
      </c>
      <c r="I4236" s="125"/>
    </row>
    <row r="4237" spans="1:9">
      <c r="A4237" s="216">
        <v>43642</v>
      </c>
      <c r="B4237" s="194">
        <v>11</v>
      </c>
      <c r="C4237" s="205">
        <v>344</v>
      </c>
      <c r="D4237" s="206">
        <v>17.900376246011547</v>
      </c>
      <c r="E4237" s="207">
        <v>23</v>
      </c>
      <c r="F4237" s="208">
        <v>21.401243739343769</v>
      </c>
      <c r="I4237" s="125"/>
    </row>
    <row r="4238" spans="1:9">
      <c r="A4238" s="216">
        <v>43642</v>
      </c>
      <c r="B4238" s="194">
        <v>12</v>
      </c>
      <c r="C4238" s="205">
        <v>359</v>
      </c>
      <c r="D4238" s="206">
        <v>17.768710227693418</v>
      </c>
      <c r="E4238" s="207">
        <v>23</v>
      </c>
      <c r="F4238" s="208">
        <v>21.318488606754187</v>
      </c>
      <c r="I4238" s="125"/>
    </row>
    <row r="4239" spans="1:9">
      <c r="A4239" s="216">
        <v>43642</v>
      </c>
      <c r="B4239" s="194">
        <v>13</v>
      </c>
      <c r="C4239" s="205">
        <v>14</v>
      </c>
      <c r="D4239" s="206">
        <v>17.637099360191257</v>
      </c>
      <c r="E4239" s="207">
        <v>23</v>
      </c>
      <c r="F4239" s="208">
        <v>21.235020113138461</v>
      </c>
      <c r="I4239" s="125"/>
    </row>
    <row r="4240" spans="1:9">
      <c r="A4240" s="216">
        <v>43642</v>
      </c>
      <c r="B4240" s="194">
        <v>14</v>
      </c>
      <c r="C4240" s="205">
        <v>29</v>
      </c>
      <c r="D4240" s="206">
        <v>17.505554036040962</v>
      </c>
      <c r="E4240" s="207">
        <v>23</v>
      </c>
      <c r="F4240" s="208">
        <v>21.150838318050234</v>
      </c>
      <c r="I4240" s="125"/>
    </row>
    <row r="4241" spans="1:9">
      <c r="A4241" s="216">
        <v>43642</v>
      </c>
      <c r="B4241" s="194">
        <v>15</v>
      </c>
      <c r="C4241" s="205">
        <v>44</v>
      </c>
      <c r="D4241" s="206">
        <v>17.374054618133528</v>
      </c>
      <c r="E4241" s="207">
        <v>23</v>
      </c>
      <c r="F4241" s="208">
        <v>21.065943287194813</v>
      </c>
      <c r="I4241" s="125"/>
    </row>
    <row r="4242" spans="1:9">
      <c r="A4242" s="216">
        <v>43642</v>
      </c>
      <c r="B4242" s="194">
        <v>16</v>
      </c>
      <c r="C4242" s="205">
        <v>59</v>
      </c>
      <c r="D4242" s="206">
        <v>17.24261161622735</v>
      </c>
      <c r="E4242" s="207">
        <v>23</v>
      </c>
      <c r="F4242" s="208">
        <v>20.980335083070258</v>
      </c>
      <c r="I4242" s="125"/>
    </row>
    <row r="4243" spans="1:9">
      <c r="A4243" s="216">
        <v>43642</v>
      </c>
      <c r="B4243" s="194">
        <v>17</v>
      </c>
      <c r="C4243" s="205">
        <v>74</v>
      </c>
      <c r="D4243" s="206">
        <v>17.111235424199549</v>
      </c>
      <c r="E4243" s="207">
        <v>23</v>
      </c>
      <c r="F4243" s="208">
        <v>20.894013768674711</v>
      </c>
      <c r="I4243" s="125"/>
    </row>
    <row r="4244" spans="1:9">
      <c r="A4244" s="216">
        <v>43642</v>
      </c>
      <c r="B4244" s="194">
        <v>18</v>
      </c>
      <c r="C4244" s="205">
        <v>89</v>
      </c>
      <c r="D4244" s="206">
        <v>16.979906405579754</v>
      </c>
      <c r="E4244" s="207">
        <v>23</v>
      </c>
      <c r="F4244" s="208">
        <v>20.806979410439084</v>
      </c>
      <c r="I4244" s="125"/>
    </row>
    <row r="4245" spans="1:9">
      <c r="A4245" s="216">
        <v>43642</v>
      </c>
      <c r="B4245" s="194">
        <v>19</v>
      </c>
      <c r="C4245" s="205">
        <v>104</v>
      </c>
      <c r="D4245" s="206">
        <v>16.848635092364361</v>
      </c>
      <c r="E4245" s="207">
        <v>23</v>
      </c>
      <c r="F4245" s="208">
        <v>20.719232072444385</v>
      </c>
      <c r="I4245" s="125"/>
    </row>
    <row r="4246" spans="1:9">
      <c r="A4246" s="216">
        <v>43642</v>
      </c>
      <c r="B4246" s="194">
        <v>20</v>
      </c>
      <c r="C4246" s="205">
        <v>119</v>
      </c>
      <c r="D4246" s="206">
        <v>16.71743185868479</v>
      </c>
      <c r="E4246" s="207">
        <v>23</v>
      </c>
      <c r="F4246" s="208">
        <v>20.630771820260136</v>
      </c>
      <c r="I4246" s="125"/>
    </row>
    <row r="4247" spans="1:9">
      <c r="A4247" s="216">
        <v>43642</v>
      </c>
      <c r="B4247" s="194">
        <v>21</v>
      </c>
      <c r="C4247" s="205">
        <v>134</v>
      </c>
      <c r="D4247" s="206">
        <v>16.586277070072697</v>
      </c>
      <c r="E4247" s="207">
        <v>23</v>
      </c>
      <c r="F4247" s="208">
        <v>20.541598720010512</v>
      </c>
      <c r="I4247" s="125"/>
    </row>
    <row r="4248" spans="1:9">
      <c r="A4248" s="216">
        <v>43642</v>
      </c>
      <c r="B4248" s="194">
        <v>22</v>
      </c>
      <c r="C4248" s="205">
        <v>149</v>
      </c>
      <c r="D4248" s="206">
        <v>16.455181180837712</v>
      </c>
      <c r="E4248" s="207">
        <v>23</v>
      </c>
      <c r="F4248" s="208">
        <v>20.451712838345131</v>
      </c>
      <c r="I4248" s="125"/>
    </row>
    <row r="4249" spans="1:9">
      <c r="A4249" s="216">
        <v>43642</v>
      </c>
      <c r="B4249" s="194">
        <v>23</v>
      </c>
      <c r="C4249" s="205">
        <v>164</v>
      </c>
      <c r="D4249" s="206">
        <v>16.324154704124112</v>
      </c>
      <c r="E4249" s="207">
        <v>23</v>
      </c>
      <c r="F4249" s="208">
        <v>20.36111424143634</v>
      </c>
      <c r="I4249" s="125"/>
    </row>
    <row r="4250" spans="1:9">
      <c r="A4250" s="216">
        <v>43643</v>
      </c>
      <c r="B4250" s="194">
        <v>0</v>
      </c>
      <c r="C4250" s="205">
        <v>179</v>
      </c>
      <c r="D4250" s="206">
        <v>16.193177948175617</v>
      </c>
      <c r="E4250" s="207">
        <v>23</v>
      </c>
      <c r="F4250" s="208">
        <v>20.269802999042952</v>
      </c>
      <c r="I4250" s="125"/>
    </row>
    <row r="4251" spans="1:9">
      <c r="A4251" s="216">
        <v>43643</v>
      </c>
      <c r="B4251" s="194">
        <v>1</v>
      </c>
      <c r="C4251" s="205">
        <v>194</v>
      </c>
      <c r="D4251" s="206">
        <v>16.06226136796181</v>
      </c>
      <c r="E4251" s="207">
        <v>23</v>
      </c>
      <c r="F4251" s="208">
        <v>20.177779178428921</v>
      </c>
      <c r="I4251" s="125"/>
    </row>
    <row r="4252" spans="1:9">
      <c r="A4252" s="216">
        <v>43643</v>
      </c>
      <c r="B4252" s="194">
        <v>2</v>
      </c>
      <c r="C4252" s="205">
        <v>209</v>
      </c>
      <c r="D4252" s="206">
        <v>15.931415478521558</v>
      </c>
      <c r="E4252" s="207">
        <v>23</v>
      </c>
      <c r="F4252" s="208">
        <v>20.085042847368726</v>
      </c>
      <c r="I4252" s="125"/>
    </row>
    <row r="4253" spans="1:9">
      <c r="A4253" s="216">
        <v>43643</v>
      </c>
      <c r="B4253" s="194">
        <v>3</v>
      </c>
      <c r="C4253" s="205">
        <v>224</v>
      </c>
      <c r="D4253" s="206">
        <v>15.800620588906895</v>
      </c>
      <c r="E4253" s="207">
        <v>23</v>
      </c>
      <c r="F4253" s="208">
        <v>19.991594078336234</v>
      </c>
      <c r="I4253" s="125"/>
    </row>
    <row r="4254" spans="1:9">
      <c r="A4254" s="216">
        <v>43643</v>
      </c>
      <c r="B4254" s="194">
        <v>4</v>
      </c>
      <c r="C4254" s="205">
        <v>239</v>
      </c>
      <c r="D4254" s="206">
        <v>15.66988715600246</v>
      </c>
      <c r="E4254" s="207">
        <v>23</v>
      </c>
      <c r="F4254" s="208">
        <v>19.897432938108537</v>
      </c>
      <c r="I4254" s="125"/>
    </row>
    <row r="4255" spans="1:9">
      <c r="A4255" s="216">
        <v>43643</v>
      </c>
      <c r="B4255" s="194">
        <v>5</v>
      </c>
      <c r="C4255" s="205">
        <v>254</v>
      </c>
      <c r="D4255" s="206">
        <v>15.539225695993082</v>
      </c>
      <c r="E4255" s="207">
        <v>23</v>
      </c>
      <c r="F4255" s="208">
        <v>19.802559497104397</v>
      </c>
      <c r="I4255" s="125"/>
    </row>
    <row r="4256" spans="1:9">
      <c r="A4256" s="216">
        <v>43643</v>
      </c>
      <c r="B4256" s="194">
        <v>6</v>
      </c>
      <c r="C4256" s="205">
        <v>269</v>
      </c>
      <c r="D4256" s="206">
        <v>15.408616519393945</v>
      </c>
      <c r="E4256" s="207">
        <v>23</v>
      </c>
      <c r="F4256" s="208">
        <v>19.706973828434187</v>
      </c>
      <c r="I4256" s="125"/>
    </row>
    <row r="4257" spans="1:9">
      <c r="A4257" s="216">
        <v>43643</v>
      </c>
      <c r="B4257" s="194">
        <v>7</v>
      </c>
      <c r="C4257" s="205">
        <v>284</v>
      </c>
      <c r="D4257" s="206">
        <v>15.278070083904822</v>
      </c>
      <c r="E4257" s="207">
        <v>23</v>
      </c>
      <c r="F4257" s="208">
        <v>19.600000000000001</v>
      </c>
      <c r="I4257" s="125"/>
    </row>
    <row r="4258" spans="1:9">
      <c r="A4258" s="216">
        <v>43643</v>
      </c>
      <c r="B4258" s="194">
        <v>8</v>
      </c>
      <c r="C4258" s="205">
        <v>299</v>
      </c>
      <c r="D4258" s="206">
        <v>15.147596946900421</v>
      </c>
      <c r="E4258" s="207">
        <v>23</v>
      </c>
      <c r="F4258" s="208">
        <v>19.513666090466373</v>
      </c>
      <c r="I4258" s="125"/>
    </row>
    <row r="4259" spans="1:9">
      <c r="A4259" s="216">
        <v>43643</v>
      </c>
      <c r="B4259" s="194">
        <v>9</v>
      </c>
      <c r="C4259" s="205">
        <v>314</v>
      </c>
      <c r="D4259" s="206">
        <v>15.017177341959496</v>
      </c>
      <c r="E4259" s="207">
        <v>23</v>
      </c>
      <c r="F4259" s="208">
        <v>19.415944166951675</v>
      </c>
      <c r="I4259" s="125"/>
    </row>
    <row r="4260" spans="1:9">
      <c r="A4260" s="216">
        <v>43643</v>
      </c>
      <c r="B4260" s="194">
        <v>10</v>
      </c>
      <c r="C4260" s="205">
        <v>329</v>
      </c>
      <c r="D4260" s="206">
        <v>14.886821766777985</v>
      </c>
      <c r="E4260" s="207">
        <v>23</v>
      </c>
      <c r="F4260" s="208">
        <v>19.317510304097709</v>
      </c>
      <c r="I4260" s="125"/>
    </row>
    <row r="4261" spans="1:9">
      <c r="A4261" s="216">
        <v>43643</v>
      </c>
      <c r="B4261" s="194">
        <v>11</v>
      </c>
      <c r="C4261" s="205">
        <v>344</v>
      </c>
      <c r="D4261" s="206">
        <v>14.756540741834669</v>
      </c>
      <c r="E4261" s="207">
        <v>23</v>
      </c>
      <c r="F4261" s="208">
        <v>19.218364575616391</v>
      </c>
      <c r="I4261" s="125"/>
    </row>
    <row r="4262" spans="1:9">
      <c r="A4262" s="216">
        <v>43643</v>
      </c>
      <c r="B4262" s="194">
        <v>12</v>
      </c>
      <c r="C4262" s="205">
        <v>359</v>
      </c>
      <c r="D4262" s="206">
        <v>14.626314559438924</v>
      </c>
      <c r="E4262" s="207">
        <v>23</v>
      </c>
      <c r="F4262" s="208">
        <v>19.118507055765548</v>
      </c>
      <c r="I4262" s="125"/>
    </row>
    <row r="4263" spans="1:9">
      <c r="A4263" s="216">
        <v>43643</v>
      </c>
      <c r="B4263" s="194">
        <v>13</v>
      </c>
      <c r="C4263" s="205">
        <v>14</v>
      </c>
      <c r="D4263" s="206">
        <v>14.496153740648481</v>
      </c>
      <c r="E4263" s="207">
        <v>23</v>
      </c>
      <c r="F4263" s="208">
        <v>19.017937819352326</v>
      </c>
      <c r="I4263" s="125"/>
    </row>
    <row r="4264" spans="1:9">
      <c r="A4264" s="216">
        <v>43643</v>
      </c>
      <c r="B4264" s="194">
        <v>14</v>
      </c>
      <c r="C4264" s="205">
        <v>29</v>
      </c>
      <c r="D4264" s="206">
        <v>14.366068746310248</v>
      </c>
      <c r="E4264" s="207">
        <v>23</v>
      </c>
      <c r="F4264" s="208">
        <v>18.916656940601939</v>
      </c>
      <c r="I4264" s="125"/>
    </row>
    <row r="4265" spans="1:9">
      <c r="A4265" s="216">
        <v>43643</v>
      </c>
      <c r="B4265" s="194">
        <v>15</v>
      </c>
      <c r="C4265" s="205">
        <v>44</v>
      </c>
      <c r="D4265" s="206">
        <v>14.236039891745804</v>
      </c>
      <c r="E4265" s="207">
        <v>23</v>
      </c>
      <c r="F4265" s="208">
        <v>18.814664497674372</v>
      </c>
      <c r="I4265" s="125"/>
    </row>
    <row r="4266" spans="1:9">
      <c r="A4266" s="216">
        <v>43643</v>
      </c>
      <c r="B4266" s="194">
        <v>16</v>
      </c>
      <c r="C4266" s="205">
        <v>59</v>
      </c>
      <c r="D4266" s="206">
        <v>14.106077717461858</v>
      </c>
      <c r="E4266" s="207">
        <v>23</v>
      </c>
      <c r="F4266" s="208">
        <v>18.711960565904349</v>
      </c>
      <c r="I4266" s="125"/>
    </row>
    <row r="4267" spans="1:9">
      <c r="A4267" s="216">
        <v>43643</v>
      </c>
      <c r="B4267" s="194">
        <v>17</v>
      </c>
      <c r="C4267" s="205">
        <v>74</v>
      </c>
      <c r="D4267" s="206">
        <v>13.976192627395108</v>
      </c>
      <c r="E4267" s="207">
        <v>23</v>
      </c>
      <c r="F4267" s="208">
        <v>18.608545221134136</v>
      </c>
      <c r="I4267" s="125"/>
    </row>
    <row r="4268" spans="1:9">
      <c r="A4268" s="216">
        <v>43643</v>
      </c>
      <c r="B4268" s="194">
        <v>18</v>
      </c>
      <c r="C4268" s="205">
        <v>89</v>
      </c>
      <c r="D4268" s="206">
        <v>13.846364997523892</v>
      </c>
      <c r="E4268" s="207">
        <v>23</v>
      </c>
      <c r="F4268" s="208">
        <v>18.504418544394383</v>
      </c>
      <c r="I4268" s="125"/>
    </row>
    <row r="4269" spans="1:9">
      <c r="A4269" s="216">
        <v>43643</v>
      </c>
      <c r="B4269" s="194">
        <v>19</v>
      </c>
      <c r="C4269" s="205">
        <v>104</v>
      </c>
      <c r="D4269" s="206">
        <v>13.716605350143141</v>
      </c>
      <c r="E4269" s="207">
        <v>23</v>
      </c>
      <c r="F4269" s="208">
        <v>18.399580610314672</v>
      </c>
      <c r="I4269" s="125"/>
    </row>
    <row r="4270" spans="1:9">
      <c r="A4270" s="216">
        <v>43643</v>
      </c>
      <c r="B4270" s="194">
        <v>20</v>
      </c>
      <c r="C4270" s="205">
        <v>119</v>
      </c>
      <c r="D4270" s="206">
        <v>13.586924090649291</v>
      </c>
      <c r="E4270" s="207">
        <v>23</v>
      </c>
      <c r="F4270" s="208">
        <v>18.294031497529275</v>
      </c>
      <c r="I4270" s="125"/>
    </row>
    <row r="4271" spans="1:9">
      <c r="A4271" s="216">
        <v>43643</v>
      </c>
      <c r="B4271" s="194">
        <v>21</v>
      </c>
      <c r="C4271" s="205">
        <v>134</v>
      </c>
      <c r="D4271" s="206">
        <v>13.457301635496037</v>
      </c>
      <c r="E4271" s="207">
        <v>23</v>
      </c>
      <c r="F4271" s="208">
        <v>18.187771287607504</v>
      </c>
      <c r="I4271" s="125"/>
    </row>
    <row r="4272" spans="1:9">
      <c r="A4272" s="216">
        <v>43643</v>
      </c>
      <c r="B4272" s="194">
        <v>22</v>
      </c>
      <c r="C4272" s="205">
        <v>149</v>
      </c>
      <c r="D4272" s="206">
        <v>13.327748410795834</v>
      </c>
      <c r="E4272" s="207">
        <v>23</v>
      </c>
      <c r="F4272" s="208">
        <v>18.080800059135242</v>
      </c>
      <c r="I4272" s="125"/>
    </row>
    <row r="4273" spans="1:9">
      <c r="A4273" s="216">
        <v>43643</v>
      </c>
      <c r="B4273" s="194">
        <v>23</v>
      </c>
      <c r="C4273" s="205">
        <v>164</v>
      </c>
      <c r="D4273" s="206">
        <v>13.198274922266364</v>
      </c>
      <c r="E4273" s="207">
        <v>23</v>
      </c>
      <c r="F4273" s="208">
        <v>17.973117891218919</v>
      </c>
      <c r="I4273" s="125"/>
    </row>
    <row r="4274" spans="1:9">
      <c r="A4274" s="216">
        <v>43644</v>
      </c>
      <c r="B4274" s="194">
        <v>0</v>
      </c>
      <c r="C4274" s="205">
        <v>179</v>
      </c>
      <c r="D4274" s="206">
        <v>13.068861507547354</v>
      </c>
      <c r="E4274" s="207">
        <v>23</v>
      </c>
      <c r="F4274" s="208">
        <v>17.864724867137198</v>
      </c>
      <c r="I4274" s="125"/>
    </row>
    <row r="4275" spans="1:9">
      <c r="A4275" s="216">
        <v>43644</v>
      </c>
      <c r="B4275" s="194">
        <v>1</v>
      </c>
      <c r="C4275" s="205">
        <v>194</v>
      </c>
      <c r="D4275" s="206">
        <v>12.939518634981368</v>
      </c>
      <c r="E4275" s="207">
        <v>23</v>
      </c>
      <c r="F4275" s="208">
        <v>17.755621067109857</v>
      </c>
      <c r="I4275" s="125"/>
    </row>
    <row r="4276" spans="1:9">
      <c r="A4276" s="216">
        <v>43644</v>
      </c>
      <c r="B4276" s="194">
        <v>2</v>
      </c>
      <c r="C4276" s="205">
        <v>209</v>
      </c>
      <c r="D4276" s="206">
        <v>12.810256830200615</v>
      </c>
      <c r="E4276" s="207">
        <v>23</v>
      </c>
      <c r="F4276" s="208">
        <v>17.645806573119529</v>
      </c>
      <c r="I4276" s="125"/>
    </row>
    <row r="4277" spans="1:9">
      <c r="A4277" s="216">
        <v>43644</v>
      </c>
      <c r="B4277" s="194">
        <v>3</v>
      </c>
      <c r="C4277" s="205">
        <v>224</v>
      </c>
      <c r="D4277" s="206">
        <v>12.681056414207887</v>
      </c>
      <c r="E4277" s="207">
        <v>23</v>
      </c>
      <c r="F4277" s="208">
        <v>17.535281467691135</v>
      </c>
      <c r="I4277" s="125"/>
    </row>
    <row r="4278" spans="1:9">
      <c r="A4278" s="216">
        <v>43644</v>
      </c>
      <c r="B4278" s="194">
        <v>4</v>
      </c>
      <c r="C4278" s="205">
        <v>239</v>
      </c>
      <c r="D4278" s="206">
        <v>12.551927856435441</v>
      </c>
      <c r="E4278" s="207">
        <v>23</v>
      </c>
      <c r="F4278" s="208">
        <v>17.424045833915329</v>
      </c>
      <c r="I4278" s="125"/>
    </row>
    <row r="4279" spans="1:9">
      <c r="A4279" s="216">
        <v>43644</v>
      </c>
      <c r="B4279" s="194">
        <v>5</v>
      </c>
      <c r="C4279" s="205">
        <v>254</v>
      </c>
      <c r="D4279" s="206">
        <v>12.422881683269225</v>
      </c>
      <c r="E4279" s="207">
        <v>23</v>
      </c>
      <c r="F4279" s="208">
        <v>17.312099754183379</v>
      </c>
      <c r="I4279" s="125"/>
    </row>
    <row r="4280" spans="1:9">
      <c r="A4280" s="216">
        <v>43644</v>
      </c>
      <c r="B4280" s="194">
        <v>6</v>
      </c>
      <c r="C4280" s="205">
        <v>269</v>
      </c>
      <c r="D4280" s="206">
        <v>12.293898218631512</v>
      </c>
      <c r="E4280" s="207">
        <v>23</v>
      </c>
      <c r="F4280" s="208">
        <v>17.199443315195211</v>
      </c>
      <c r="I4280" s="125"/>
    </row>
    <row r="4281" spans="1:9">
      <c r="A4281" s="216">
        <v>43644</v>
      </c>
      <c r="B4281" s="194">
        <v>7</v>
      </c>
      <c r="C4281" s="205">
        <v>284</v>
      </c>
      <c r="D4281" s="206">
        <v>12.164987932039821</v>
      </c>
      <c r="E4281" s="207">
        <v>23</v>
      </c>
      <c r="F4281" s="208">
        <v>17.100000000000001</v>
      </c>
      <c r="I4281" s="125"/>
    </row>
    <row r="4282" spans="1:9">
      <c r="A4282" s="216">
        <v>43644</v>
      </c>
      <c r="B4282" s="194">
        <v>8</v>
      </c>
      <c r="C4282" s="205">
        <v>299</v>
      </c>
      <c r="D4282" s="206">
        <v>12.036161352547197</v>
      </c>
      <c r="E4282" s="207">
        <v>23</v>
      </c>
      <c r="F4282" s="208">
        <v>16.971999694002236</v>
      </c>
      <c r="I4282" s="125"/>
    </row>
    <row r="4283" spans="1:9">
      <c r="A4283" s="216">
        <v>43644</v>
      </c>
      <c r="B4283" s="194">
        <v>9</v>
      </c>
      <c r="C4283" s="205">
        <v>314</v>
      </c>
      <c r="D4283" s="206">
        <v>11.907398805133198</v>
      </c>
      <c r="E4283" s="207">
        <v>23</v>
      </c>
      <c r="F4283" s="208">
        <v>16.857212685539835</v>
      </c>
      <c r="I4283" s="125"/>
    </row>
    <row r="4284" spans="1:9">
      <c r="A4284" s="216">
        <v>43644</v>
      </c>
      <c r="B4284" s="194">
        <v>10</v>
      </c>
      <c r="C4284" s="205">
        <v>329</v>
      </c>
      <c r="D4284" s="206">
        <v>11.77871079992201</v>
      </c>
      <c r="E4284" s="207">
        <v>23</v>
      </c>
      <c r="F4284" s="208">
        <v>16.741715657659029</v>
      </c>
      <c r="I4284" s="125"/>
    </row>
    <row r="4285" spans="1:9">
      <c r="A4285" s="216">
        <v>43644</v>
      </c>
      <c r="B4285" s="194">
        <v>11</v>
      </c>
      <c r="C4285" s="205">
        <v>344</v>
      </c>
      <c r="D4285" s="206">
        <v>11.650107810128247</v>
      </c>
      <c r="E4285" s="207">
        <v>23</v>
      </c>
      <c r="F4285" s="208">
        <v>16.625508697325557</v>
      </c>
      <c r="I4285" s="125"/>
    </row>
    <row r="4286" spans="1:9">
      <c r="A4286" s="216">
        <v>43644</v>
      </c>
      <c r="B4286" s="194">
        <v>12</v>
      </c>
      <c r="C4286" s="205">
        <v>359</v>
      </c>
      <c r="D4286" s="206">
        <v>11.521570140796484</v>
      </c>
      <c r="E4286" s="207">
        <v>23</v>
      </c>
      <c r="F4286" s="208">
        <v>16.508591894673188</v>
      </c>
      <c r="I4286" s="125"/>
    </row>
    <row r="4287" spans="1:9">
      <c r="A4287" s="216">
        <v>43644</v>
      </c>
      <c r="B4287" s="194">
        <v>13</v>
      </c>
      <c r="C4287" s="205">
        <v>14</v>
      </c>
      <c r="D4287" s="206">
        <v>11.393108324340915</v>
      </c>
      <c r="E4287" s="207">
        <v>23</v>
      </c>
      <c r="F4287" s="208">
        <v>16.39096533651653</v>
      </c>
      <c r="I4287" s="125"/>
    </row>
    <row r="4288" spans="1:9">
      <c r="A4288" s="216">
        <v>43644</v>
      </c>
      <c r="B4288" s="194">
        <v>14</v>
      </c>
      <c r="C4288" s="205">
        <v>29</v>
      </c>
      <c r="D4288" s="206">
        <v>11.264732893629343</v>
      </c>
      <c r="E4288" s="207">
        <v>23</v>
      </c>
      <c r="F4288" s="208">
        <v>16.27262911018903</v>
      </c>
      <c r="I4288" s="125"/>
    </row>
    <row r="4289" spans="1:9">
      <c r="A4289" s="216">
        <v>43644</v>
      </c>
      <c r="B4289" s="194">
        <v>15</v>
      </c>
      <c r="C4289" s="205">
        <v>44</v>
      </c>
      <c r="D4289" s="206">
        <v>11.136424116808712</v>
      </c>
      <c r="E4289" s="207">
        <v>23</v>
      </c>
      <c r="F4289" s="208">
        <v>16.153583307558961</v>
      </c>
      <c r="I4289" s="125"/>
    </row>
    <row r="4290" spans="1:9">
      <c r="A4290" s="216">
        <v>43644</v>
      </c>
      <c r="B4290" s="194">
        <v>16</v>
      </c>
      <c r="C4290" s="205">
        <v>59</v>
      </c>
      <c r="D4290" s="206">
        <v>11.008192527834808</v>
      </c>
      <c r="E4290" s="207">
        <v>23</v>
      </c>
      <c r="F4290" s="208">
        <v>16.033828017083565</v>
      </c>
      <c r="I4290" s="125"/>
    </row>
    <row r="4291" spans="1:9">
      <c r="A4291" s="216">
        <v>43644</v>
      </c>
      <c r="B4291" s="194">
        <v>17</v>
      </c>
      <c r="C4291" s="205">
        <v>74</v>
      </c>
      <c r="D4291" s="206">
        <v>10.880048641226381</v>
      </c>
      <c r="E4291" s="207">
        <v>23</v>
      </c>
      <c r="F4291" s="208">
        <v>15.913363329104229</v>
      </c>
      <c r="I4291" s="125"/>
    </row>
    <row r="4292" spans="1:9">
      <c r="A4292" s="216">
        <v>43644</v>
      </c>
      <c r="B4292" s="194">
        <v>18</v>
      </c>
      <c r="C4292" s="205">
        <v>89</v>
      </c>
      <c r="D4292" s="206">
        <v>10.751972785682256</v>
      </c>
      <c r="E4292" s="207">
        <v>23</v>
      </c>
      <c r="F4292" s="208">
        <v>15.792189334530633</v>
      </c>
      <c r="I4292" s="125"/>
    </row>
    <row r="4293" spans="1:9">
      <c r="A4293" s="216">
        <v>43644</v>
      </c>
      <c r="B4293" s="194">
        <v>19</v>
      </c>
      <c r="C4293" s="205">
        <v>104</v>
      </c>
      <c r="D4293" s="206">
        <v>10.623975457489792</v>
      </c>
      <c r="E4293" s="207">
        <v>23</v>
      </c>
      <c r="F4293" s="208">
        <v>15.670306124814104</v>
      </c>
      <c r="I4293" s="125"/>
    </row>
    <row r="4294" spans="1:9">
      <c r="A4294" s="216">
        <v>43644</v>
      </c>
      <c r="B4294" s="194">
        <v>20</v>
      </c>
      <c r="C4294" s="205">
        <v>119</v>
      </c>
      <c r="D4294" s="206">
        <v>10.496067133576048</v>
      </c>
      <c r="E4294" s="207">
        <v>23</v>
      </c>
      <c r="F4294" s="208">
        <v>15.547713790607247</v>
      </c>
      <c r="I4294" s="125"/>
    </row>
    <row r="4295" spans="1:9">
      <c r="A4295" s="216">
        <v>43644</v>
      </c>
      <c r="B4295" s="194">
        <v>21</v>
      </c>
      <c r="C4295" s="205">
        <v>134</v>
      </c>
      <c r="D4295" s="206">
        <v>10.368228203341801</v>
      </c>
      <c r="E4295" s="207">
        <v>23</v>
      </c>
      <c r="F4295" s="208">
        <v>15.424412427225391</v>
      </c>
      <c r="I4295" s="125"/>
    </row>
    <row r="4296" spans="1:9">
      <c r="A4296" s="216">
        <v>43644</v>
      </c>
      <c r="B4296" s="194">
        <v>22</v>
      </c>
      <c r="C4296" s="205">
        <v>149</v>
      </c>
      <c r="D4296" s="206">
        <v>10.240469144619624</v>
      </c>
      <c r="E4296" s="207">
        <v>23</v>
      </c>
      <c r="F4296" s="208">
        <v>15.300402126462842</v>
      </c>
      <c r="I4296" s="125"/>
    </row>
    <row r="4297" spans="1:9">
      <c r="A4297" s="216">
        <v>43644</v>
      </c>
      <c r="B4297" s="194">
        <v>23</v>
      </c>
      <c r="C4297" s="205">
        <v>164</v>
      </c>
      <c r="D4297" s="206">
        <v>10.11280043609986</v>
      </c>
      <c r="E4297" s="207">
        <v>23</v>
      </c>
      <c r="F4297" s="208">
        <v>15.175682980617395</v>
      </c>
      <c r="I4297" s="125"/>
    </row>
    <row r="4298" spans="1:9">
      <c r="A4298" s="216">
        <v>43645</v>
      </c>
      <c r="B4298" s="194">
        <v>0</v>
      </c>
      <c r="C4298" s="205">
        <v>179</v>
      </c>
      <c r="D4298" s="206">
        <v>9.9852024880135559</v>
      </c>
      <c r="E4298" s="207">
        <v>23</v>
      </c>
      <c r="F4298" s="208">
        <v>15.050255088154287</v>
      </c>
      <c r="I4298" s="125"/>
    </row>
    <row r="4299" spans="1:9">
      <c r="A4299" s="216">
        <v>43645</v>
      </c>
      <c r="B4299" s="194">
        <v>1</v>
      </c>
      <c r="C4299" s="205">
        <v>194</v>
      </c>
      <c r="D4299" s="206">
        <v>9.8576857409989316</v>
      </c>
      <c r="E4299" s="207">
        <v>23</v>
      </c>
      <c r="F4299" s="208">
        <v>14.924118539708857</v>
      </c>
      <c r="I4299" s="125"/>
    </row>
    <row r="4300" spans="1:9">
      <c r="A4300" s="216">
        <v>43645</v>
      </c>
      <c r="B4300" s="194">
        <v>2</v>
      </c>
      <c r="C4300" s="205">
        <v>209</v>
      </c>
      <c r="D4300" s="206">
        <v>9.7302607148560583</v>
      </c>
      <c r="E4300" s="207">
        <v>23</v>
      </c>
      <c r="F4300" s="208">
        <v>14.797273430647806</v>
      </c>
      <c r="I4300" s="125"/>
    </row>
    <row r="4301" spans="1:9">
      <c r="A4301" s="216">
        <v>43645</v>
      </c>
      <c r="B4301" s="194">
        <v>3</v>
      </c>
      <c r="C4301" s="205">
        <v>224</v>
      </c>
      <c r="D4301" s="206">
        <v>9.6029077621153647</v>
      </c>
      <c r="E4301" s="207">
        <v>23</v>
      </c>
      <c r="F4301" s="208">
        <v>14.669719859759311</v>
      </c>
      <c r="I4301" s="125"/>
    </row>
    <row r="4302" spans="1:9">
      <c r="A4302" s="216">
        <v>43645</v>
      </c>
      <c r="B4302" s="194">
        <v>4</v>
      </c>
      <c r="C4302" s="205">
        <v>239</v>
      </c>
      <c r="D4302" s="206">
        <v>9.4756373644634095</v>
      </c>
      <c r="E4302" s="207">
        <v>23</v>
      </c>
      <c r="F4302" s="208">
        <v>14.541457922149803</v>
      </c>
      <c r="I4302" s="125"/>
    </row>
    <row r="4303" spans="1:9">
      <c r="A4303" s="216">
        <v>43645</v>
      </c>
      <c r="B4303" s="194">
        <v>5</v>
      </c>
      <c r="C4303" s="205">
        <v>254</v>
      </c>
      <c r="D4303" s="206">
        <v>9.34846006275734</v>
      </c>
      <c r="E4303" s="207">
        <v>23</v>
      </c>
      <c r="F4303" s="208">
        <v>14.412487713456912</v>
      </c>
      <c r="I4303" s="125"/>
    </row>
    <row r="4304" spans="1:9">
      <c r="A4304" s="216">
        <v>43645</v>
      </c>
      <c r="B4304" s="194">
        <v>6</v>
      </c>
      <c r="C4304" s="205">
        <v>269</v>
      </c>
      <c r="D4304" s="206">
        <v>9.2213561907658459</v>
      </c>
      <c r="E4304" s="207">
        <v>23</v>
      </c>
      <c r="F4304" s="208">
        <v>14.28280933420119</v>
      </c>
      <c r="I4304" s="125"/>
    </row>
    <row r="4305" spans="1:9">
      <c r="A4305" s="216">
        <v>43645</v>
      </c>
      <c r="B4305" s="194">
        <v>7</v>
      </c>
      <c r="C4305" s="205">
        <v>284</v>
      </c>
      <c r="D4305" s="206">
        <v>9.0943362328152944</v>
      </c>
      <c r="E4305" s="207">
        <v>23</v>
      </c>
      <c r="F4305" s="208">
        <v>14.2</v>
      </c>
      <c r="I4305" s="125"/>
    </row>
    <row r="4306" spans="1:9">
      <c r="A4306" s="216">
        <v>43645</v>
      </c>
      <c r="B4306" s="194">
        <v>8</v>
      </c>
      <c r="C4306" s="205">
        <v>299</v>
      </c>
      <c r="D4306" s="206">
        <v>8.9674107304858808</v>
      </c>
      <c r="E4306" s="207">
        <v>23</v>
      </c>
      <c r="F4306" s="208">
        <v>14.021328453068378</v>
      </c>
      <c r="I4306" s="125"/>
    </row>
    <row r="4307" spans="1:9">
      <c r="A4307" s="216">
        <v>43645</v>
      </c>
      <c r="B4307" s="194">
        <v>9</v>
      </c>
      <c r="C4307" s="205">
        <v>314</v>
      </c>
      <c r="D4307" s="206">
        <v>8.8405600203429913</v>
      </c>
      <c r="E4307" s="207">
        <v>23</v>
      </c>
      <c r="F4307" s="208">
        <v>13.889526149295648</v>
      </c>
      <c r="I4307" s="125"/>
    </row>
    <row r="4308" spans="1:9">
      <c r="A4308" s="216">
        <v>43645</v>
      </c>
      <c r="B4308" s="194">
        <v>10</v>
      </c>
      <c r="C4308" s="205">
        <v>329</v>
      </c>
      <c r="D4308" s="206">
        <v>8.7137945873405442</v>
      </c>
      <c r="E4308" s="207">
        <v>23</v>
      </c>
      <c r="F4308" s="208">
        <v>13.757016069724841</v>
      </c>
      <c r="I4308" s="125"/>
    </row>
    <row r="4309" spans="1:9">
      <c r="A4309" s="216">
        <v>43645</v>
      </c>
      <c r="B4309" s="194">
        <v>11</v>
      </c>
      <c r="C4309" s="205">
        <v>344</v>
      </c>
      <c r="D4309" s="206">
        <v>8.5871249740955591</v>
      </c>
      <c r="E4309" s="207">
        <v>23</v>
      </c>
      <c r="F4309" s="208">
        <v>13.623798313322766</v>
      </c>
      <c r="I4309" s="125"/>
    </row>
    <row r="4310" spans="1:9">
      <c r="A4310" s="216">
        <v>43645</v>
      </c>
      <c r="B4310" s="194">
        <v>12</v>
      </c>
      <c r="C4310" s="205">
        <v>359</v>
      </c>
      <c r="D4310" s="206">
        <v>8.4605315201201847</v>
      </c>
      <c r="E4310" s="207">
        <v>23</v>
      </c>
      <c r="F4310" s="208">
        <v>13.489872984082822</v>
      </c>
      <c r="I4310" s="125"/>
    </row>
    <row r="4311" spans="1:9">
      <c r="A4311" s="216">
        <v>43645</v>
      </c>
      <c r="B4311" s="194">
        <v>13</v>
      </c>
      <c r="C4311" s="205">
        <v>14</v>
      </c>
      <c r="D4311" s="206">
        <v>8.3340247500140663</v>
      </c>
      <c r="E4311" s="207">
        <v>23</v>
      </c>
      <c r="F4311" s="208">
        <v>13.355240182110535</v>
      </c>
      <c r="I4311" s="125"/>
    </row>
    <row r="4312" spans="1:9">
      <c r="A4312" s="216">
        <v>43645</v>
      </c>
      <c r="B4312" s="194">
        <v>14</v>
      </c>
      <c r="C4312" s="205">
        <v>29</v>
      </c>
      <c r="D4312" s="206">
        <v>8.2076151497295768</v>
      </c>
      <c r="E4312" s="207">
        <v>23</v>
      </c>
      <c r="F4312" s="208">
        <v>13.219900008046466</v>
      </c>
      <c r="I4312" s="125"/>
    </row>
    <row r="4313" spans="1:9">
      <c r="A4313" s="216">
        <v>43645</v>
      </c>
      <c r="B4313" s="194">
        <v>15</v>
      </c>
      <c r="C4313" s="205">
        <v>44</v>
      </c>
      <c r="D4313" s="206">
        <v>8.0812830400606117</v>
      </c>
      <c r="E4313" s="207">
        <v>23</v>
      </c>
      <c r="F4313" s="208">
        <v>13.083852569135175</v>
      </c>
      <c r="I4313" s="125"/>
    </row>
    <row r="4314" spans="1:9">
      <c r="A4314" s="216">
        <v>43645</v>
      </c>
      <c r="B4314" s="194">
        <v>16</v>
      </c>
      <c r="C4314" s="205">
        <v>59</v>
      </c>
      <c r="D4314" s="206">
        <v>7.9550389666775345</v>
      </c>
      <c r="E4314" s="207">
        <v>23</v>
      </c>
      <c r="F4314" s="208">
        <v>12.947097964118797</v>
      </c>
      <c r="I4314" s="125"/>
    </row>
    <row r="4315" spans="1:9">
      <c r="A4315" s="216">
        <v>43645</v>
      </c>
      <c r="B4315" s="194">
        <v>17</v>
      </c>
      <c r="C4315" s="205">
        <v>74</v>
      </c>
      <c r="D4315" s="206">
        <v>7.8288934769722118</v>
      </c>
      <c r="E4315" s="207">
        <v>23</v>
      </c>
      <c r="F4315" s="208">
        <v>12.809636296804214</v>
      </c>
      <c r="I4315" s="125"/>
    </row>
    <row r="4316" spans="1:9">
      <c r="A4316" s="216">
        <v>43645</v>
      </c>
      <c r="B4316" s="194">
        <v>18</v>
      </c>
      <c r="C4316" s="205">
        <v>89</v>
      </c>
      <c r="D4316" s="206">
        <v>7.7028268529352317</v>
      </c>
      <c r="E4316" s="207">
        <v>23</v>
      </c>
      <c r="F4316" s="208">
        <v>12.67146767467878</v>
      </c>
      <c r="I4316" s="125"/>
    </row>
    <row r="4317" spans="1:9">
      <c r="A4317" s="216">
        <v>43645</v>
      </c>
      <c r="B4317" s="194">
        <v>19</v>
      </c>
      <c r="C4317" s="205">
        <v>104</v>
      </c>
      <c r="D4317" s="206">
        <v>7.5768496423216902</v>
      </c>
      <c r="E4317" s="207">
        <v>23</v>
      </c>
      <c r="F4317" s="208">
        <v>12.532592201166111</v>
      </c>
      <c r="I4317" s="125"/>
    </row>
    <row r="4318" spans="1:9">
      <c r="A4318" s="216">
        <v>43645</v>
      </c>
      <c r="B4318" s="194">
        <v>20</v>
      </c>
      <c r="C4318" s="205">
        <v>119</v>
      </c>
      <c r="D4318" s="206">
        <v>7.4509723934971817</v>
      </c>
      <c r="E4318" s="207">
        <v>23</v>
      </c>
      <c r="F4318" s="208">
        <v>12.393009980246177</v>
      </c>
      <c r="I4318" s="125"/>
    </row>
    <row r="4319" spans="1:9">
      <c r="A4319" s="216">
        <v>43645</v>
      </c>
      <c r="B4319" s="194">
        <v>21</v>
      </c>
      <c r="C4319" s="205">
        <v>134</v>
      </c>
      <c r="D4319" s="206">
        <v>7.3251753900996164</v>
      </c>
      <c r="E4319" s="207">
        <v>23</v>
      </c>
      <c r="F4319" s="208">
        <v>12.252721121131032</v>
      </c>
      <c r="I4319" s="125"/>
    </row>
    <row r="4320" spans="1:9">
      <c r="A4320" s="216">
        <v>43645</v>
      </c>
      <c r="B4320" s="194">
        <v>22</v>
      </c>
      <c r="C4320" s="205">
        <v>149</v>
      </c>
      <c r="D4320" s="206">
        <v>7.1994692014919792</v>
      </c>
      <c r="E4320" s="207">
        <v>23</v>
      </c>
      <c r="F4320" s="208">
        <v>12.111725730499288</v>
      </c>
      <c r="I4320" s="125"/>
    </row>
    <row r="4321" spans="1:9">
      <c r="A4321" s="216">
        <v>43645</v>
      </c>
      <c r="B4321" s="194">
        <v>23</v>
      </c>
      <c r="C4321" s="205">
        <v>164</v>
      </c>
      <c r="D4321" s="206">
        <v>7.0738643179879546</v>
      </c>
      <c r="E4321" s="207">
        <v>23</v>
      </c>
      <c r="F4321" s="208">
        <v>11.970023910837071</v>
      </c>
      <c r="I4321" s="125"/>
    </row>
    <row r="4322" spans="1:9">
      <c r="A4322" s="216">
        <v>43646</v>
      </c>
      <c r="B4322" s="194">
        <v>0</v>
      </c>
      <c r="C4322" s="205">
        <v>179</v>
      </c>
      <c r="D4322" s="206">
        <v>6.9483410838677173</v>
      </c>
      <c r="E4322" s="207">
        <v>23</v>
      </c>
      <c r="F4322" s="208">
        <v>11.827615774671116</v>
      </c>
      <c r="I4322" s="125"/>
    </row>
    <row r="4323" spans="1:9">
      <c r="A4323" s="216">
        <v>43646</v>
      </c>
      <c r="B4323" s="194">
        <v>1</v>
      </c>
      <c r="C4323" s="205">
        <v>194</v>
      </c>
      <c r="D4323" s="206">
        <v>6.8229100494579598</v>
      </c>
      <c r="E4323" s="207">
        <v>23</v>
      </c>
      <c r="F4323" s="208">
        <v>11.684501428767007</v>
      </c>
      <c r="I4323" s="125"/>
    </row>
    <row r="4324" spans="1:9">
      <c r="A4324" s="216">
        <v>43646</v>
      </c>
      <c r="B4324" s="194">
        <v>2</v>
      </c>
      <c r="C4324" s="205">
        <v>209</v>
      </c>
      <c r="D4324" s="206">
        <v>6.6975817071272559</v>
      </c>
      <c r="E4324" s="207">
        <v>23</v>
      </c>
      <c r="F4324" s="208">
        <v>11.540680980431333</v>
      </c>
      <c r="I4324" s="125"/>
    </row>
    <row r="4325" spans="1:9">
      <c r="A4325" s="216">
        <v>43646</v>
      </c>
      <c r="B4325" s="194">
        <v>3</v>
      </c>
      <c r="C4325" s="205">
        <v>224</v>
      </c>
      <c r="D4325" s="206">
        <v>6.5723364225402747</v>
      </c>
      <c r="E4325" s="207">
        <v>23</v>
      </c>
      <c r="F4325" s="208">
        <v>11.396154542361572</v>
      </c>
      <c r="I4325" s="125"/>
    </row>
    <row r="4326" spans="1:9">
      <c r="A4326" s="216">
        <v>43646</v>
      </c>
      <c r="B4326" s="194">
        <v>4</v>
      </c>
      <c r="C4326" s="205">
        <v>239</v>
      </c>
      <c r="D4326" s="206">
        <v>6.4471847078368683</v>
      </c>
      <c r="E4326" s="207">
        <v>23</v>
      </c>
      <c r="F4326" s="208">
        <v>11.250922222987683</v>
      </c>
      <c r="I4326" s="125"/>
    </row>
    <row r="4327" spans="1:9">
      <c r="A4327" s="216">
        <v>43646</v>
      </c>
      <c r="B4327" s="194">
        <v>5</v>
      </c>
      <c r="C4327" s="205">
        <v>254</v>
      </c>
      <c r="D4327" s="206">
        <v>6.3221370764597395</v>
      </c>
      <c r="E4327" s="207">
        <v>23</v>
      </c>
      <c r="F4327" s="208">
        <v>11.10498413127722</v>
      </c>
      <c r="I4327" s="125"/>
    </row>
    <row r="4328" spans="1:9">
      <c r="A4328" s="216">
        <v>43646</v>
      </c>
      <c r="B4328" s="194">
        <v>6</v>
      </c>
      <c r="C4328" s="205">
        <v>269</v>
      </c>
      <c r="D4328" s="206">
        <v>6.1971738951581301</v>
      </c>
      <c r="E4328" s="207">
        <v>23</v>
      </c>
      <c r="F4328" s="208">
        <v>10.958340383307146</v>
      </c>
      <c r="I4328" s="125"/>
    </row>
    <row r="4329" spans="1:9">
      <c r="A4329" s="216">
        <v>43646</v>
      </c>
      <c r="B4329" s="194">
        <v>7</v>
      </c>
      <c r="C4329" s="205">
        <v>284</v>
      </c>
      <c r="D4329" s="206">
        <v>6.0723056580809498</v>
      </c>
      <c r="E4329" s="207">
        <v>23</v>
      </c>
      <c r="F4329" s="208">
        <v>10.8</v>
      </c>
      <c r="I4329" s="125"/>
    </row>
    <row r="4330" spans="1:9">
      <c r="A4330" s="216">
        <v>43646</v>
      </c>
      <c r="B4330" s="194">
        <v>8</v>
      </c>
      <c r="C4330" s="205">
        <v>299</v>
      </c>
      <c r="D4330" s="206">
        <v>5.9475429187898499</v>
      </c>
      <c r="E4330" s="207">
        <v>23</v>
      </c>
      <c r="F4330" s="208">
        <v>10.662936351324888</v>
      </c>
      <c r="I4330" s="125"/>
    </row>
    <row r="4331" spans="1:9">
      <c r="A4331" s="216">
        <v>43646</v>
      </c>
      <c r="B4331" s="194">
        <v>9</v>
      </c>
      <c r="C4331" s="205">
        <v>314</v>
      </c>
      <c r="D4331" s="206">
        <v>5.822866025678195</v>
      </c>
      <c r="E4331" s="207">
        <v>23</v>
      </c>
      <c r="F4331" s="208">
        <v>10.514176295736917</v>
      </c>
      <c r="I4331" s="125"/>
    </row>
    <row r="4332" spans="1:9">
      <c r="A4332" s="216">
        <v>43646</v>
      </c>
      <c r="B4332" s="194">
        <v>10</v>
      </c>
      <c r="C4332" s="205">
        <v>329</v>
      </c>
      <c r="D4332" s="206">
        <v>5.6982854747229794</v>
      </c>
      <c r="E4332" s="207">
        <v>23</v>
      </c>
      <c r="F4332" s="208">
        <v>10.364711030912446</v>
      </c>
      <c r="I4332" s="125"/>
    </row>
    <row r="4333" spans="1:9">
      <c r="A4333" s="216">
        <v>43646</v>
      </c>
      <c r="B4333" s="194">
        <v>11</v>
      </c>
      <c r="C4333" s="205">
        <v>344</v>
      </c>
      <c r="D4333" s="206">
        <v>5.5738118206113541</v>
      </c>
      <c r="E4333" s="207">
        <v>23</v>
      </c>
      <c r="F4333" s="208">
        <v>10.214540669147993</v>
      </c>
      <c r="I4333" s="125"/>
    </row>
    <row r="4334" spans="1:9">
      <c r="A4334" s="216">
        <v>43646</v>
      </c>
      <c r="B4334" s="194">
        <v>12</v>
      </c>
      <c r="C4334" s="205">
        <v>359</v>
      </c>
      <c r="D4334" s="206">
        <v>5.4494254130258923</v>
      </c>
      <c r="E4334" s="207">
        <v>23</v>
      </c>
      <c r="F4334" s="208">
        <v>10.063665328331979</v>
      </c>
      <c r="I4334" s="125"/>
    </row>
    <row r="4335" spans="1:9">
      <c r="A4335" s="216">
        <v>43646</v>
      </c>
      <c r="B4335" s="194">
        <v>13</v>
      </c>
      <c r="C4335" s="205">
        <v>14</v>
      </c>
      <c r="D4335" s="206">
        <v>5.3251367491381529</v>
      </c>
      <c r="E4335" s="207">
        <v>23</v>
      </c>
      <c r="F4335" s="208">
        <v>9.9120851236019547</v>
      </c>
      <c r="I4335" s="125"/>
    </row>
    <row r="4336" spans="1:9">
      <c r="A4336" s="216">
        <v>43646</v>
      </c>
      <c r="B4336" s="194">
        <v>14</v>
      </c>
      <c r="C4336" s="205">
        <v>29</v>
      </c>
      <c r="D4336" s="206">
        <v>5.2009563841681938</v>
      </c>
      <c r="E4336" s="207">
        <v>23</v>
      </c>
      <c r="F4336" s="208">
        <v>9.7598001655261157</v>
      </c>
      <c r="I4336" s="125"/>
    </row>
    <row r="4337" spans="1:9">
      <c r="A4337" s="216">
        <v>43646</v>
      </c>
      <c r="B4337" s="194">
        <v>15</v>
      </c>
      <c r="C4337" s="205">
        <v>44</v>
      </c>
      <c r="D4337" s="206">
        <v>5.0768646701374109</v>
      </c>
      <c r="E4337" s="207">
        <v>23</v>
      </c>
      <c r="F4337" s="208">
        <v>9.6068105754213917</v>
      </c>
      <c r="I4337" s="125"/>
    </row>
    <row r="4338" spans="1:9">
      <c r="A4338" s="216">
        <v>43646</v>
      </c>
      <c r="B4338" s="194">
        <v>16</v>
      </c>
      <c r="C4338" s="205">
        <v>59</v>
      </c>
      <c r="D4338" s="206">
        <v>4.9528721435416401</v>
      </c>
      <c r="E4338" s="207">
        <v>23</v>
      </c>
      <c r="F4338" s="208">
        <v>9.453116468377587</v>
      </c>
      <c r="I4338" s="125"/>
    </row>
    <row r="4339" spans="1:9">
      <c r="A4339" s="216">
        <v>43646</v>
      </c>
      <c r="B4339" s="194">
        <v>17</v>
      </c>
      <c r="C4339" s="205">
        <v>74</v>
      </c>
      <c r="D4339" s="206">
        <v>4.8289893032364262</v>
      </c>
      <c r="E4339" s="207">
        <v>23</v>
      </c>
      <c r="F4339" s="208">
        <v>9.2987179600165604</v>
      </c>
      <c r="I4339" s="125"/>
    </row>
    <row r="4340" spans="1:9">
      <c r="A4340" s="216">
        <v>43646</v>
      </c>
      <c r="B4340" s="194">
        <v>18</v>
      </c>
      <c r="C4340" s="205">
        <v>89</v>
      </c>
      <c r="D4340" s="206">
        <v>4.7051964809321589</v>
      </c>
      <c r="E4340" s="207">
        <v>23</v>
      </c>
      <c r="F4340" s="208">
        <v>9.1436151716919056</v>
      </c>
      <c r="I4340" s="125"/>
    </row>
    <row r="4341" spans="1:9">
      <c r="A4341" s="216">
        <v>43646</v>
      </c>
      <c r="B4341" s="194">
        <v>19</v>
      </c>
      <c r="C4341" s="205">
        <v>104</v>
      </c>
      <c r="D4341" s="206">
        <v>4.5815042354240632</v>
      </c>
      <c r="E4341" s="207">
        <v>23</v>
      </c>
      <c r="F4341" s="208">
        <v>8.9878082201528997</v>
      </c>
      <c r="I4341" s="125"/>
    </row>
    <row r="4342" spans="1:9">
      <c r="A4342" s="216">
        <v>43646</v>
      </c>
      <c r="B4342" s="194">
        <v>20</v>
      </c>
      <c r="C4342" s="205">
        <v>119</v>
      </c>
      <c r="D4342" s="206">
        <v>4.4579231251509555</v>
      </c>
      <c r="E4342" s="207">
        <v>23</v>
      </c>
      <c r="F4342" s="208">
        <v>8.8312972244279564</v>
      </c>
      <c r="I4342" s="125"/>
    </row>
    <row r="4343" spans="1:9">
      <c r="A4343" s="216">
        <v>43646</v>
      </c>
      <c r="B4343" s="194">
        <v>21</v>
      </c>
      <c r="C4343" s="205">
        <v>134</v>
      </c>
      <c r="D4343" s="206">
        <v>4.3344334434249276</v>
      </c>
      <c r="E4343" s="207">
        <v>23</v>
      </c>
      <c r="F4343" s="208">
        <v>8.6740823041101578</v>
      </c>
      <c r="I4343" s="125"/>
    </row>
    <row r="4344" spans="1:9">
      <c r="A4344" s="216">
        <v>43646</v>
      </c>
      <c r="B4344" s="194">
        <v>22</v>
      </c>
      <c r="C4344" s="205">
        <v>149</v>
      </c>
      <c r="D4344" s="206">
        <v>4.211045750419089</v>
      </c>
      <c r="E4344" s="207">
        <v>23</v>
      </c>
      <c r="F4344" s="208">
        <v>8.5161635793271984</v>
      </c>
      <c r="I4344" s="125"/>
    </row>
    <row r="4345" spans="1:9">
      <c r="A4345" s="216">
        <v>43646</v>
      </c>
      <c r="B4345" s="194">
        <v>23</v>
      </c>
      <c r="C4345" s="205">
        <v>164</v>
      </c>
      <c r="D4345" s="206">
        <v>4.0877706047888296</v>
      </c>
      <c r="E4345" s="207">
        <v>23</v>
      </c>
      <c r="F4345" s="208">
        <v>8.3575411690320323</v>
      </c>
      <c r="I4345" s="125"/>
    </row>
    <row r="4346" spans="1:9">
      <c r="A4346" s="216">
        <v>43647</v>
      </c>
      <c r="B4346" s="194">
        <v>0</v>
      </c>
      <c r="C4346" s="205">
        <v>179</v>
      </c>
      <c r="D4346" s="206">
        <v>3.9645559459950164</v>
      </c>
      <c r="E4346" s="207">
        <v>23</v>
      </c>
      <c r="F4346" s="208">
        <v>8.19821512842978</v>
      </c>
      <c r="I4346" s="125"/>
    </row>
    <row r="4347" spans="1:9">
      <c r="A4347" s="216">
        <v>43647</v>
      </c>
      <c r="B4347" s="194">
        <v>1</v>
      </c>
      <c r="C4347" s="205">
        <v>194</v>
      </c>
      <c r="D4347" s="206">
        <v>3.8414770663416675</v>
      </c>
      <c r="E4347" s="207">
        <v>23</v>
      </c>
      <c r="F4347" s="208">
        <v>8.0381857182516114</v>
      </c>
      <c r="I4347" s="125"/>
    </row>
    <row r="4348" spans="1:9">
      <c r="A4348" s="216">
        <v>43647</v>
      </c>
      <c r="B4348" s="194">
        <v>2</v>
      </c>
      <c r="C4348" s="205">
        <v>209</v>
      </c>
      <c r="D4348" s="206">
        <v>3.7185121114146114</v>
      </c>
      <c r="E4348" s="207">
        <v>23</v>
      </c>
      <c r="F4348" s="208">
        <v>7.8774529862089082</v>
      </c>
      <c r="I4348" s="125"/>
    </row>
    <row r="4349" spans="1:9">
      <c r="A4349" s="216">
        <v>43647</v>
      </c>
      <c r="B4349" s="194">
        <v>3</v>
      </c>
      <c r="C4349" s="205">
        <v>224</v>
      </c>
      <c r="D4349" s="206">
        <v>3.5956414353165655</v>
      </c>
      <c r="E4349" s="207">
        <v>23</v>
      </c>
      <c r="F4349" s="208">
        <v>7.7160170606203593</v>
      </c>
      <c r="I4349" s="125"/>
    </row>
    <row r="4350" spans="1:9">
      <c r="A4350" s="216">
        <v>43647</v>
      </c>
      <c r="B4350" s="194">
        <v>4</v>
      </c>
      <c r="C4350" s="205">
        <v>239</v>
      </c>
      <c r="D4350" s="206">
        <v>3.4728755988464854</v>
      </c>
      <c r="E4350" s="207">
        <v>23</v>
      </c>
      <c r="F4350" s="208">
        <v>7.5538780631895719</v>
      </c>
      <c r="I4350" s="125"/>
    </row>
    <row r="4351" spans="1:9">
      <c r="A4351" s="216">
        <v>43647</v>
      </c>
      <c r="B4351" s="194">
        <v>5</v>
      </c>
      <c r="C4351" s="205">
        <v>254</v>
      </c>
      <c r="D4351" s="206">
        <v>3.3502251247239201</v>
      </c>
      <c r="E4351" s="207">
        <v>23</v>
      </c>
      <c r="F4351" s="208">
        <v>7.3910361161389915</v>
      </c>
      <c r="I4351" s="125"/>
    </row>
    <row r="4352" spans="1:9">
      <c r="A4352" s="216">
        <v>43647</v>
      </c>
      <c r="B4352" s="194">
        <v>6</v>
      </c>
      <c r="C4352" s="205">
        <v>269</v>
      </c>
      <c r="D4352" s="206">
        <v>3.2276703284946962</v>
      </c>
      <c r="E4352" s="207">
        <v>23</v>
      </c>
      <c r="F4352" s="208">
        <v>7.227491347724424</v>
      </c>
      <c r="I4352" s="125"/>
    </row>
    <row r="4353" spans="1:9">
      <c r="A4353" s="216">
        <v>43647</v>
      </c>
      <c r="B4353" s="194">
        <v>7</v>
      </c>
      <c r="C4353" s="205">
        <v>284</v>
      </c>
      <c r="D4353" s="206">
        <v>3.1052218123113562</v>
      </c>
      <c r="E4353" s="207">
        <v>23</v>
      </c>
      <c r="F4353" s="208">
        <v>7.1</v>
      </c>
      <c r="I4353" s="125"/>
    </row>
    <row r="4354" spans="1:9">
      <c r="A4354" s="216">
        <v>43647</v>
      </c>
      <c r="B4354" s="194">
        <v>8</v>
      </c>
      <c r="C4354" s="205">
        <v>299</v>
      </c>
      <c r="D4354" s="206">
        <v>2.982890019873139</v>
      </c>
      <c r="E4354" s="207">
        <v>23</v>
      </c>
      <c r="F4354" s="208">
        <v>6.8982938407026495</v>
      </c>
      <c r="I4354" s="125"/>
    </row>
    <row r="4355" spans="1:9">
      <c r="A4355" s="216">
        <v>43647</v>
      </c>
      <c r="B4355" s="194">
        <v>9</v>
      </c>
      <c r="C4355" s="205">
        <v>314</v>
      </c>
      <c r="D4355" s="206">
        <v>2.8606553864551643</v>
      </c>
      <c r="E4355" s="207">
        <v>23</v>
      </c>
      <c r="F4355" s="208">
        <v>6.7326413577810484</v>
      </c>
      <c r="I4355" s="125"/>
    </row>
    <row r="4356" spans="1:9">
      <c r="A4356" s="216">
        <v>43647</v>
      </c>
      <c r="B4356" s="194">
        <v>10</v>
      </c>
      <c r="C4356" s="205">
        <v>329</v>
      </c>
      <c r="D4356" s="206">
        <v>2.7385283965645613</v>
      </c>
      <c r="E4356" s="207">
        <v>23</v>
      </c>
      <c r="F4356" s="208">
        <v>6.566286553813967</v>
      </c>
      <c r="I4356" s="125"/>
    </row>
    <row r="4357" spans="1:9">
      <c r="A4357" s="216">
        <v>43647</v>
      </c>
      <c r="B4357" s="194">
        <v>11</v>
      </c>
      <c r="C4357" s="205">
        <v>344</v>
      </c>
      <c r="D4357" s="206">
        <v>2.6165196125418788</v>
      </c>
      <c r="E4357" s="207">
        <v>23</v>
      </c>
      <c r="F4357" s="208">
        <v>6.3992295561619272</v>
      </c>
      <c r="I4357" s="125"/>
    </row>
    <row r="4358" spans="1:9">
      <c r="A4358" s="216">
        <v>43647</v>
      </c>
      <c r="B4358" s="194">
        <v>12</v>
      </c>
      <c r="C4358" s="205">
        <v>359</v>
      </c>
      <c r="D4358" s="206">
        <v>2.4946093910307354</v>
      </c>
      <c r="E4358" s="207">
        <v>23</v>
      </c>
      <c r="F4358" s="208">
        <v>6.2314704964845191</v>
      </c>
      <c r="I4358" s="125"/>
    </row>
    <row r="4359" spans="1:9">
      <c r="A4359" s="216">
        <v>43647</v>
      </c>
      <c r="B4359" s="194">
        <v>13</v>
      </c>
      <c r="C4359" s="205">
        <v>14</v>
      </c>
      <c r="D4359" s="206">
        <v>2.3728082375126291</v>
      </c>
      <c r="E4359" s="207">
        <v>23</v>
      </c>
      <c r="F4359" s="208">
        <v>6.0630095014128216</v>
      </c>
      <c r="I4359" s="125"/>
    </row>
    <row r="4360" spans="1:9">
      <c r="A4360" s="216">
        <v>43647</v>
      </c>
      <c r="B4360" s="194">
        <v>14</v>
      </c>
      <c r="C4360" s="205">
        <v>29</v>
      </c>
      <c r="D4360" s="206">
        <v>2.2511267150230196</v>
      </c>
      <c r="E4360" s="207">
        <v>23</v>
      </c>
      <c r="F4360" s="208">
        <v>5.8938466980997362</v>
      </c>
      <c r="I4360" s="125"/>
    </row>
    <row r="4361" spans="1:9">
      <c r="A4361" s="216">
        <v>43647</v>
      </c>
      <c r="B4361" s="194">
        <v>15</v>
      </c>
      <c r="C4361" s="205">
        <v>44</v>
      </c>
      <c r="D4361" s="206">
        <v>2.1295451812773081</v>
      </c>
      <c r="E4361" s="207">
        <v>23</v>
      </c>
      <c r="F4361" s="208">
        <v>5.7239822199067447</v>
      </c>
      <c r="I4361" s="125"/>
    </row>
    <row r="4362" spans="1:9">
      <c r="A4362" s="216">
        <v>43647</v>
      </c>
      <c r="B4362" s="194">
        <v>16</v>
      </c>
      <c r="C4362" s="205">
        <v>59</v>
      </c>
      <c r="D4362" s="206">
        <v>2.0080741414108161</v>
      </c>
      <c r="E4362" s="207">
        <v>23</v>
      </c>
      <c r="F4362" s="208">
        <v>5.5534161970049212</v>
      </c>
      <c r="I4362" s="125"/>
    </row>
    <row r="4363" spans="1:9">
      <c r="A4363" s="216">
        <v>43647</v>
      </c>
      <c r="B4363" s="194">
        <v>17</v>
      </c>
      <c r="C4363" s="205">
        <v>74</v>
      </c>
      <c r="D4363" s="206">
        <v>1.8867241591931361</v>
      </c>
      <c r="E4363" s="207">
        <v>23</v>
      </c>
      <c r="F4363" s="208">
        <v>5.3821487543584112</v>
      </c>
      <c r="I4363" s="125"/>
    </row>
    <row r="4364" spans="1:9">
      <c r="A4364" s="216">
        <v>43647</v>
      </c>
      <c r="B4364" s="194">
        <v>18</v>
      </c>
      <c r="C4364" s="205">
        <v>89</v>
      </c>
      <c r="D4364" s="206">
        <v>1.7654756327664245</v>
      </c>
      <c r="E4364" s="207">
        <v>23</v>
      </c>
      <c r="F4364" s="208">
        <v>5.2101800289356248</v>
      </c>
      <c r="I4364" s="125"/>
    </row>
    <row r="4365" spans="1:9">
      <c r="A4365" s="216">
        <v>43647</v>
      </c>
      <c r="B4365" s="194">
        <v>19</v>
      </c>
      <c r="C4365" s="205">
        <v>104</v>
      </c>
      <c r="D4365" s="206">
        <v>1.6443389883249893</v>
      </c>
      <c r="E4365" s="207">
        <v>23</v>
      </c>
      <c r="F4365" s="208">
        <v>5.0375101506405429</v>
      </c>
      <c r="I4365" s="125"/>
    </row>
    <row r="4366" spans="1:9">
      <c r="A4366" s="216">
        <v>43647</v>
      </c>
      <c r="B4366" s="194">
        <v>20</v>
      </c>
      <c r="C4366" s="205">
        <v>119</v>
      </c>
      <c r="D4366" s="206">
        <v>1.5233248497008844</v>
      </c>
      <c r="E4366" s="207">
        <v>23</v>
      </c>
      <c r="F4366" s="208">
        <v>4.8641392498480229</v>
      </c>
      <c r="I4366" s="125"/>
    </row>
    <row r="4367" spans="1:9">
      <c r="A4367" s="216">
        <v>43647</v>
      </c>
      <c r="B4367" s="194">
        <v>21</v>
      </c>
      <c r="C4367" s="205">
        <v>134</v>
      </c>
      <c r="D4367" s="206">
        <v>1.4024135166675933</v>
      </c>
      <c r="E4367" s="207">
        <v>23</v>
      </c>
      <c r="F4367" s="208">
        <v>4.6900674633480577</v>
      </c>
      <c r="I4367" s="125"/>
    </row>
    <row r="4368" spans="1:9">
      <c r="A4368" s="216">
        <v>43647</v>
      </c>
      <c r="B4368" s="194">
        <v>22</v>
      </c>
      <c r="C4368" s="205">
        <v>149</v>
      </c>
      <c r="D4368" s="206">
        <v>1.2816155542975594</v>
      </c>
      <c r="E4368" s="207">
        <v>23</v>
      </c>
      <c r="F4368" s="208">
        <v>4.5152949226292804</v>
      </c>
      <c r="I4368" s="125"/>
    </row>
    <row r="4369" spans="1:9">
      <c r="A4369" s="216">
        <v>43647</v>
      </c>
      <c r="B4369" s="194">
        <v>23</v>
      </c>
      <c r="C4369" s="205">
        <v>164</v>
      </c>
      <c r="D4369" s="206">
        <v>1.1609415267560053</v>
      </c>
      <c r="E4369" s="207">
        <v>23</v>
      </c>
      <c r="F4369" s="208">
        <v>4.3398217597168554</v>
      </c>
      <c r="I4369" s="125"/>
    </row>
    <row r="4370" spans="1:9">
      <c r="A4370" s="216">
        <v>43648</v>
      </c>
      <c r="B4370" s="194">
        <v>0</v>
      </c>
      <c r="C4370" s="205">
        <v>179</v>
      </c>
      <c r="D4370" s="206">
        <v>1.0403717343979224</v>
      </c>
      <c r="E4370" s="207">
        <v>23</v>
      </c>
      <c r="F4370" s="208">
        <v>4.163648115036267</v>
      </c>
      <c r="I4370" s="125"/>
    </row>
    <row r="4371" spans="1:9">
      <c r="A4371" s="216">
        <v>43648</v>
      </c>
      <c r="B4371" s="194">
        <v>1</v>
      </c>
      <c r="C4371" s="205">
        <v>194</v>
      </c>
      <c r="D4371" s="206">
        <v>0.9199167426470467</v>
      </c>
      <c r="E4371" s="207">
        <v>23</v>
      </c>
      <c r="F4371" s="208">
        <v>3.9867741177722849</v>
      </c>
      <c r="I4371" s="125"/>
    </row>
    <row r="4372" spans="1:9">
      <c r="A4372" s="216">
        <v>43648</v>
      </c>
      <c r="B4372" s="194">
        <v>2</v>
      </c>
      <c r="C4372" s="205">
        <v>209</v>
      </c>
      <c r="D4372" s="206">
        <v>0.79958711631320512</v>
      </c>
      <c r="E4372" s="207">
        <v>23</v>
      </c>
      <c r="F4372" s="208">
        <v>3.8091999035243873</v>
      </c>
      <c r="I4372" s="125"/>
    </row>
    <row r="4373" spans="1:9">
      <c r="A4373" s="216">
        <v>43648</v>
      </c>
      <c r="B4373" s="194">
        <v>3</v>
      </c>
      <c r="C4373" s="205">
        <v>224</v>
      </c>
      <c r="D4373" s="206">
        <v>0.6793631559116875</v>
      </c>
      <c r="E4373" s="207">
        <v>23</v>
      </c>
      <c r="F4373" s="208">
        <v>3.6309256124309286</v>
      </c>
      <c r="I4373" s="125"/>
    </row>
    <row r="4374" spans="1:9">
      <c r="A4374" s="216">
        <v>43648</v>
      </c>
      <c r="B4374" s="194">
        <v>4</v>
      </c>
      <c r="C4374" s="205">
        <v>239</v>
      </c>
      <c r="D4374" s="206">
        <v>0.55925544555634588</v>
      </c>
      <c r="E4374" s="207">
        <v>23</v>
      </c>
      <c r="F4374" s="208">
        <v>3.4519513792144352</v>
      </c>
      <c r="I4374" s="125"/>
    </row>
    <row r="4375" spans="1:9">
      <c r="A4375" s="216">
        <v>43648</v>
      </c>
      <c r="B4375" s="194">
        <v>5</v>
      </c>
      <c r="C4375" s="205">
        <v>254</v>
      </c>
      <c r="D4375" s="206">
        <v>0.43927449278271524</v>
      </c>
      <c r="E4375" s="207">
        <v>23</v>
      </c>
      <c r="F4375" s="208">
        <v>3.2722773391220272</v>
      </c>
      <c r="I4375" s="125"/>
    </row>
    <row r="4376" spans="1:9">
      <c r="A4376" s="216">
        <v>43648</v>
      </c>
      <c r="B4376" s="194">
        <v>6</v>
      </c>
      <c r="C4376" s="205">
        <v>269</v>
      </c>
      <c r="D4376" s="206">
        <v>0.31940065614094237</v>
      </c>
      <c r="E4376" s="207">
        <v>23</v>
      </c>
      <c r="F4376" s="208">
        <v>3.091903633975619</v>
      </c>
      <c r="I4376" s="125"/>
    </row>
    <row r="4377" spans="1:9">
      <c r="A4377" s="216">
        <v>43648</v>
      </c>
      <c r="B4377" s="194">
        <v>7</v>
      </c>
      <c r="C4377" s="205">
        <v>284</v>
      </c>
      <c r="D4377" s="206">
        <v>0.19964450139923429</v>
      </c>
      <c r="E4377" s="207">
        <v>23</v>
      </c>
      <c r="F4377" s="208">
        <v>2.9</v>
      </c>
      <c r="I4377" s="125"/>
    </row>
    <row r="4378" spans="1:9">
      <c r="A4378" s="216">
        <v>43648</v>
      </c>
      <c r="B4378" s="194">
        <v>8</v>
      </c>
      <c r="C4378" s="205">
        <v>299</v>
      </c>
      <c r="D4378" s="206">
        <v>8.0016554097710468E-2</v>
      </c>
      <c r="E4378" s="207">
        <v>23</v>
      </c>
      <c r="F4378" s="208">
        <v>2.7290577763473323</v>
      </c>
      <c r="I4378" s="125"/>
    </row>
    <row r="4379" spans="1:9">
      <c r="A4379" s="216">
        <v>43648</v>
      </c>
      <c r="B4379" s="194">
        <v>9</v>
      </c>
      <c r="C4379" s="205">
        <v>313</v>
      </c>
      <c r="D4379" s="206">
        <v>59.960497134840125</v>
      </c>
      <c r="E4379" s="207">
        <v>23</v>
      </c>
      <c r="F4379" s="208">
        <v>2.5465859021817039</v>
      </c>
      <c r="I4379" s="125"/>
    </row>
    <row r="4380" spans="1:9">
      <c r="A4380" s="216">
        <v>43648</v>
      </c>
      <c r="B4380" s="194">
        <v>10</v>
      </c>
      <c r="C4380" s="205">
        <v>328</v>
      </c>
      <c r="D4380" s="206">
        <v>59.841096847289919</v>
      </c>
      <c r="E4380" s="207">
        <v>23</v>
      </c>
      <c r="F4380" s="208">
        <v>2.3634149175258301</v>
      </c>
      <c r="I4380" s="125"/>
    </row>
    <row r="4381" spans="1:9">
      <c r="A4381" s="216">
        <v>43648</v>
      </c>
      <c r="B4381" s="194">
        <v>11</v>
      </c>
      <c r="C4381" s="205">
        <v>343</v>
      </c>
      <c r="D4381" s="206">
        <v>59.721826140234953</v>
      </c>
      <c r="E4381" s="207">
        <v>23</v>
      </c>
      <c r="F4381" s="208">
        <v>2.1795449608400475</v>
      </c>
      <c r="I4381" s="125"/>
    </row>
    <row r="4382" spans="1:9">
      <c r="A4382" s="216">
        <v>43648</v>
      </c>
      <c r="B4382" s="194">
        <v>12</v>
      </c>
      <c r="C4382" s="205">
        <v>358</v>
      </c>
      <c r="D4382" s="206">
        <v>59.602665470133616</v>
      </c>
      <c r="E4382" s="207">
        <v>23</v>
      </c>
      <c r="F4382" s="208">
        <v>1.9949761772558361</v>
      </c>
      <c r="I4382" s="125"/>
    </row>
    <row r="4383" spans="1:9">
      <c r="A4383" s="216">
        <v>43648</v>
      </c>
      <c r="B4383" s="194">
        <v>13</v>
      </c>
      <c r="C4383" s="205">
        <v>13</v>
      </c>
      <c r="D4383" s="206">
        <v>59.483625284875075</v>
      </c>
      <c r="E4383" s="207">
        <v>23</v>
      </c>
      <c r="F4383" s="208">
        <v>1.8097087062908201</v>
      </c>
      <c r="I4383" s="125"/>
    </row>
    <row r="4384" spans="1:9">
      <c r="A4384" s="216">
        <v>43648</v>
      </c>
      <c r="B4384" s="194">
        <v>14</v>
      </c>
      <c r="C4384" s="205">
        <v>28</v>
      </c>
      <c r="D4384" s="206">
        <v>59.364716148880348</v>
      </c>
      <c r="E4384" s="207">
        <v>23</v>
      </c>
      <c r="F4384" s="208">
        <v>1.6237426900493546</v>
      </c>
      <c r="I4384" s="125"/>
    </row>
    <row r="4385" spans="1:9">
      <c r="A4385" s="216">
        <v>43648</v>
      </c>
      <c r="B4385" s="194">
        <v>15</v>
      </c>
      <c r="C4385" s="205">
        <v>43</v>
      </c>
      <c r="D4385" s="206">
        <v>59.245918460601956</v>
      </c>
      <c r="E4385" s="207">
        <v>23</v>
      </c>
      <c r="F4385" s="208">
        <v>1.4370782711893781</v>
      </c>
      <c r="I4385" s="125"/>
    </row>
    <row r="4386" spans="1:9">
      <c r="A4386" s="216">
        <v>43648</v>
      </c>
      <c r="B4386" s="194">
        <v>16</v>
      </c>
      <c r="C4386" s="205">
        <v>58</v>
      </c>
      <c r="D4386" s="206">
        <v>59.127242726436293</v>
      </c>
      <c r="E4386" s="207">
        <v>23</v>
      </c>
      <c r="F4386" s="208">
        <v>1.2497155928684833</v>
      </c>
      <c r="I4386" s="125"/>
    </row>
    <row r="4387" spans="1:9">
      <c r="A4387" s="216">
        <v>43648</v>
      </c>
      <c r="B4387" s="194">
        <v>17</v>
      </c>
      <c r="C4387" s="205">
        <v>73</v>
      </c>
      <c r="D4387" s="206">
        <v>59.008699452397764</v>
      </c>
      <c r="E4387" s="207">
        <v>23</v>
      </c>
      <c r="F4387" s="208">
        <v>1.0616547967001111</v>
      </c>
      <c r="I4387" s="125"/>
    </row>
    <row r="4388" spans="1:9">
      <c r="A4388" s="216">
        <v>43648</v>
      </c>
      <c r="B4388" s="194">
        <v>18</v>
      </c>
      <c r="C4388" s="205">
        <v>88</v>
      </c>
      <c r="D4388" s="206">
        <v>58.890269055044087</v>
      </c>
      <c r="E4388" s="207">
        <v>23</v>
      </c>
      <c r="F4388" s="208">
        <v>0.87289603113042347</v>
      </c>
      <c r="I4388" s="125"/>
    </row>
    <row r="4389" spans="1:9">
      <c r="A4389" s="216">
        <v>43648</v>
      </c>
      <c r="B4389" s="194">
        <v>19</v>
      </c>
      <c r="C4389" s="205">
        <v>103</v>
      </c>
      <c r="D4389" s="206">
        <v>58.771962040873973</v>
      </c>
      <c r="E4389" s="207">
        <v>23</v>
      </c>
      <c r="F4389" s="208">
        <v>0.68343943883142799</v>
      </c>
      <c r="I4389" s="125"/>
    </row>
    <row r="4390" spans="1:9">
      <c r="A4390" s="216">
        <v>43648</v>
      </c>
      <c r="B4390" s="194">
        <v>20</v>
      </c>
      <c r="C4390" s="205">
        <v>118</v>
      </c>
      <c r="D4390" s="206">
        <v>58.653788915246992</v>
      </c>
      <c r="E4390" s="207">
        <v>23</v>
      </c>
      <c r="F4390" s="208">
        <v>0.49328516297862279</v>
      </c>
      <c r="I4390" s="125"/>
    </row>
    <row r="4391" spans="1:9">
      <c r="A4391" s="216">
        <v>43648</v>
      </c>
      <c r="B4391" s="194">
        <v>21</v>
      </c>
      <c r="C4391" s="205">
        <v>133</v>
      </c>
      <c r="D4391" s="206">
        <v>58.535730134268533</v>
      </c>
      <c r="E4391" s="207">
        <v>23</v>
      </c>
      <c r="F4391" s="208">
        <v>0.30243335365483404</v>
      </c>
      <c r="I4391" s="125"/>
    </row>
    <row r="4392" spans="1:9">
      <c r="A4392" s="216">
        <v>43648</v>
      </c>
      <c r="B4392" s="194">
        <v>22</v>
      </c>
      <c r="C4392" s="205">
        <v>148</v>
      </c>
      <c r="D4392" s="206">
        <v>58.417796105043749</v>
      </c>
      <c r="E4392" s="207">
        <v>23</v>
      </c>
      <c r="F4392" s="208">
        <v>0.110884157260287</v>
      </c>
      <c r="I4392" s="125"/>
    </row>
    <row r="4393" spans="1:9">
      <c r="A4393" s="216">
        <v>43648</v>
      </c>
      <c r="B4393" s="194">
        <v>23</v>
      </c>
      <c r="C4393" s="205">
        <v>163</v>
      </c>
      <c r="D4393" s="206">
        <v>58.299997450222918</v>
      </c>
      <c r="E4393" s="207">
        <v>22</v>
      </c>
      <c r="F4393" s="208">
        <v>59.918637714242422</v>
      </c>
      <c r="I4393" s="125"/>
    </row>
    <row r="4394" spans="1:9">
      <c r="A4394" s="216">
        <v>43649</v>
      </c>
      <c r="B4394" s="194">
        <v>0</v>
      </c>
      <c r="C4394" s="205">
        <v>178</v>
      </c>
      <c r="D4394" s="206">
        <v>58.182314468723462</v>
      </c>
      <c r="E4394" s="207">
        <v>22</v>
      </c>
      <c r="F4394" s="208">
        <v>59.72569417845321</v>
      </c>
      <c r="I4394" s="125"/>
    </row>
    <row r="4395" spans="1:9">
      <c r="A4395" s="216">
        <v>43649</v>
      </c>
      <c r="B4395" s="194">
        <v>1</v>
      </c>
      <c r="C4395" s="205">
        <v>193</v>
      </c>
      <c r="D4395" s="206">
        <v>58.064757724037008</v>
      </c>
      <c r="E4395" s="207">
        <v>22</v>
      </c>
      <c r="F4395" s="208">
        <v>59.532053695699645</v>
      </c>
      <c r="I4395" s="125"/>
    </row>
    <row r="4396" spans="1:9">
      <c r="A4396" s="216">
        <v>43649</v>
      </c>
      <c r="B4396" s="194">
        <v>2</v>
      </c>
      <c r="C4396" s="205">
        <v>208</v>
      </c>
      <c r="D4396" s="206">
        <v>57.947337778534802</v>
      </c>
      <c r="E4396" s="207">
        <v>22</v>
      </c>
      <c r="F4396" s="208">
        <v>59.337716412267056</v>
      </c>
      <c r="I4396" s="125"/>
    </row>
    <row r="4397" spans="1:9">
      <c r="A4397" s="216">
        <v>43649</v>
      </c>
      <c r="B4397" s="194">
        <v>3</v>
      </c>
      <c r="C4397" s="205">
        <v>223</v>
      </c>
      <c r="D4397" s="206">
        <v>57.830034931906766</v>
      </c>
      <c r="E4397" s="207">
        <v>22</v>
      </c>
      <c r="F4397" s="208">
        <v>59.142682481513731</v>
      </c>
      <c r="I4397" s="125"/>
    </row>
    <row r="4398" spans="1:9">
      <c r="A4398" s="216">
        <v>43649</v>
      </c>
      <c r="B4398" s="194">
        <v>4</v>
      </c>
      <c r="C4398" s="205">
        <v>238</v>
      </c>
      <c r="D4398" s="206">
        <v>57.712859744951857</v>
      </c>
      <c r="E4398" s="207">
        <v>22</v>
      </c>
      <c r="F4398" s="208">
        <v>58.94695205077781</v>
      </c>
      <c r="I4398" s="125"/>
    </row>
    <row r="4399" spans="1:9">
      <c r="A4399" s="216">
        <v>43649</v>
      </c>
      <c r="B4399" s="194">
        <v>5</v>
      </c>
      <c r="C4399" s="205">
        <v>253</v>
      </c>
      <c r="D4399" s="206">
        <v>57.595822780979233</v>
      </c>
      <c r="E4399" s="207">
        <v>22</v>
      </c>
      <c r="F4399" s="208">
        <v>58.750525270093092</v>
      </c>
      <c r="I4399" s="125"/>
    </row>
    <row r="4400" spans="1:9">
      <c r="A4400" s="216">
        <v>43649</v>
      </c>
      <c r="B4400" s="194">
        <v>6</v>
      </c>
      <c r="C4400" s="205">
        <v>268</v>
      </c>
      <c r="D4400" s="206">
        <v>57.47890433770408</v>
      </c>
      <c r="E4400" s="207">
        <v>22</v>
      </c>
      <c r="F4400" s="208">
        <v>58.55340229003609</v>
      </c>
      <c r="I4400" s="125"/>
    </row>
    <row r="4401" spans="1:9">
      <c r="A4401" s="216">
        <v>43649</v>
      </c>
      <c r="B4401" s="194">
        <v>7</v>
      </c>
      <c r="C4401" s="205">
        <v>283</v>
      </c>
      <c r="D4401" s="206">
        <v>57.36211499541696</v>
      </c>
      <c r="E4401" s="207">
        <v>22</v>
      </c>
      <c r="F4401" s="208">
        <v>58.4</v>
      </c>
      <c r="I4401" s="125"/>
    </row>
    <row r="4402" spans="1:9">
      <c r="A4402" s="216">
        <v>43649</v>
      </c>
      <c r="B4402" s="194">
        <v>8</v>
      </c>
      <c r="C4402" s="205">
        <v>298</v>
      </c>
      <c r="D4402" s="206">
        <v>57.245465257840351</v>
      </c>
      <c r="E4402" s="207">
        <v>22</v>
      </c>
      <c r="F4402" s="208">
        <v>58.157068334422064</v>
      </c>
      <c r="I4402" s="125"/>
    </row>
    <row r="4403" spans="1:9">
      <c r="A4403" s="216">
        <v>43649</v>
      </c>
      <c r="B4403" s="194">
        <v>9</v>
      </c>
      <c r="C4403" s="205">
        <v>313</v>
      </c>
      <c r="D4403" s="206">
        <v>57.128935479203165</v>
      </c>
      <c r="E4403" s="207">
        <v>22</v>
      </c>
      <c r="F4403" s="208">
        <v>57.957857664804422</v>
      </c>
      <c r="I4403" s="125"/>
    </row>
    <row r="4404" spans="1:9">
      <c r="A4404" s="216">
        <v>43649</v>
      </c>
      <c r="B4404" s="194">
        <v>10</v>
      </c>
      <c r="C4404" s="205">
        <v>328</v>
      </c>
      <c r="D4404" s="206">
        <v>57.012536260525621</v>
      </c>
      <c r="E4404" s="207">
        <v>22</v>
      </c>
      <c r="F4404" s="208">
        <v>57.757951403254353</v>
      </c>
      <c r="I4404" s="125"/>
    </row>
    <row r="4405" spans="1:9">
      <c r="A4405" s="216">
        <v>43649</v>
      </c>
      <c r="B4405" s="194">
        <v>11</v>
      </c>
      <c r="C4405" s="205">
        <v>343</v>
      </c>
      <c r="D4405" s="206">
        <v>56.89627800413291</v>
      </c>
      <c r="E4405" s="207">
        <v>22</v>
      </c>
      <c r="F4405" s="208">
        <v>57.557349700687297</v>
      </c>
      <c r="I4405" s="125"/>
    </row>
    <row r="4406" spans="1:9">
      <c r="A4406" s="216">
        <v>43649</v>
      </c>
      <c r="B4406" s="194">
        <v>12</v>
      </c>
      <c r="C4406" s="205">
        <v>358</v>
      </c>
      <c r="D4406" s="206">
        <v>56.780141143714218</v>
      </c>
      <c r="E4406" s="207">
        <v>22</v>
      </c>
      <c r="F4406" s="208">
        <v>57.356052715244488</v>
      </c>
      <c r="I4406" s="125"/>
    </row>
    <row r="4407" spans="1:9">
      <c r="A4407" s="216">
        <v>43649</v>
      </c>
      <c r="B4407" s="194">
        <v>13</v>
      </c>
      <c r="C4407" s="205">
        <v>13</v>
      </c>
      <c r="D4407" s="206">
        <v>56.664136238566982</v>
      </c>
      <c r="E4407" s="207">
        <v>22</v>
      </c>
      <c r="F4407" s="208">
        <v>57.154060601142831</v>
      </c>
      <c r="I4407" s="125"/>
    </row>
    <row r="4408" spans="1:9">
      <c r="A4408" s="216">
        <v>43649</v>
      </c>
      <c r="B4408" s="194">
        <v>14</v>
      </c>
      <c r="C4408" s="205">
        <v>28</v>
      </c>
      <c r="D4408" s="206">
        <v>56.54827372968839</v>
      </c>
      <c r="E4408" s="207">
        <v>22</v>
      </c>
      <c r="F4408" s="208">
        <v>56.951373506294303</v>
      </c>
      <c r="I4408" s="125"/>
    </row>
    <row r="4409" spans="1:9">
      <c r="A4409" s="216">
        <v>43649</v>
      </c>
      <c r="B4409" s="194">
        <v>15</v>
      </c>
      <c r="C4409" s="205">
        <v>43</v>
      </c>
      <c r="D4409" s="206">
        <v>56.432534068621294</v>
      </c>
      <c r="E4409" s="207">
        <v>22</v>
      </c>
      <c r="F4409" s="208">
        <v>56.747991592690497</v>
      </c>
      <c r="I4409" s="125"/>
    </row>
    <row r="4410" spans="1:9">
      <c r="A4410" s="216">
        <v>43649</v>
      </c>
      <c r="B4410" s="194">
        <v>16</v>
      </c>
      <c r="C4410" s="205">
        <v>58</v>
      </c>
      <c r="D4410" s="206">
        <v>56.316927696253742</v>
      </c>
      <c r="E4410" s="207">
        <v>22</v>
      </c>
      <c r="F4410" s="208">
        <v>56.543915013799051</v>
      </c>
      <c r="I4410" s="125"/>
    </row>
    <row r="4411" spans="1:9">
      <c r="A4411" s="216">
        <v>43649</v>
      </c>
      <c r="B4411" s="194">
        <v>17</v>
      </c>
      <c r="C4411" s="205">
        <v>73</v>
      </c>
      <c r="D4411" s="206">
        <v>56.201465170642564</v>
      </c>
      <c r="E4411" s="207">
        <v>22</v>
      </c>
      <c r="F4411" s="208">
        <v>56.33914392354292</v>
      </c>
      <c r="I4411" s="125"/>
    </row>
    <row r="4412" spans="1:9">
      <c r="A4412" s="216">
        <v>43649</v>
      </c>
      <c r="B4412" s="194">
        <v>18</v>
      </c>
      <c r="C4412" s="205">
        <v>88</v>
      </c>
      <c r="D4412" s="206">
        <v>56.086126901648754</v>
      </c>
      <c r="E4412" s="207">
        <v>22</v>
      </c>
      <c r="F4412" s="208">
        <v>56.133678483252467</v>
      </c>
      <c r="I4412" s="125"/>
    </row>
    <row r="4413" spans="1:9">
      <c r="A4413" s="216">
        <v>43649</v>
      </c>
      <c r="B4413" s="194">
        <v>19</v>
      </c>
      <c r="C4413" s="205">
        <v>103</v>
      </c>
      <c r="D4413" s="206">
        <v>55.970923329010134</v>
      </c>
      <c r="E4413" s="207">
        <v>22</v>
      </c>
      <c r="F4413" s="208">
        <v>55.927518847876385</v>
      </c>
      <c r="I4413" s="125"/>
    </row>
    <row r="4414" spans="1:9">
      <c r="A4414" s="216">
        <v>43649</v>
      </c>
      <c r="B4414" s="194">
        <v>20</v>
      </c>
      <c r="C4414" s="205">
        <v>118</v>
      </c>
      <c r="D4414" s="206">
        <v>55.855865009383479</v>
      </c>
      <c r="E4414" s="207">
        <v>22</v>
      </c>
      <c r="F4414" s="208">
        <v>55.720665175188842</v>
      </c>
      <c r="I4414" s="125"/>
    </row>
    <row r="4415" spans="1:9">
      <c r="A4415" s="216">
        <v>43649</v>
      </c>
      <c r="B4415" s="194">
        <v>21</v>
      </c>
      <c r="C4415" s="205">
        <v>133</v>
      </c>
      <c r="D4415" s="206">
        <v>55.740932351625361</v>
      </c>
      <c r="E4415" s="207">
        <v>22</v>
      </c>
      <c r="F4415" s="208">
        <v>55.513117623426353</v>
      </c>
      <c r="I4415" s="125"/>
    </row>
    <row r="4416" spans="1:9">
      <c r="A4416" s="216">
        <v>43649</v>
      </c>
      <c r="B4416" s="194">
        <v>22</v>
      </c>
      <c r="C4416" s="205">
        <v>148</v>
      </c>
      <c r="D4416" s="206">
        <v>55.626135793555136</v>
      </c>
      <c r="E4416" s="207">
        <v>22</v>
      </c>
      <c r="F4416" s="208">
        <v>55.304876351358772</v>
      </c>
      <c r="I4416" s="125"/>
    </row>
    <row r="4417" spans="1:9">
      <c r="A4417" s="216">
        <v>43649</v>
      </c>
      <c r="B4417" s="194">
        <v>23</v>
      </c>
      <c r="C4417" s="205">
        <v>163</v>
      </c>
      <c r="D4417" s="206">
        <v>55.511485890499443</v>
      </c>
      <c r="E4417" s="207">
        <v>22</v>
      </c>
      <c r="F4417" s="208">
        <v>55.095941515911875</v>
      </c>
      <c r="I4417" s="125"/>
    </row>
    <row r="4418" spans="1:9">
      <c r="A4418" s="216">
        <v>43650</v>
      </c>
      <c r="B4418" s="194">
        <v>0</v>
      </c>
      <c r="C4418" s="205">
        <v>178</v>
      </c>
      <c r="D4418" s="206">
        <v>55.396963068932337</v>
      </c>
      <c r="E4418" s="207">
        <v>22</v>
      </c>
      <c r="F4418" s="208">
        <v>54.88631328153609</v>
      </c>
      <c r="I4418" s="125"/>
    </row>
    <row r="4419" spans="1:9">
      <c r="A4419" s="216">
        <v>43650</v>
      </c>
      <c r="B4419" s="194">
        <v>1</v>
      </c>
      <c r="C4419" s="205">
        <v>193</v>
      </c>
      <c r="D4419" s="206">
        <v>55.28257772594543</v>
      </c>
      <c r="E4419" s="207">
        <v>22</v>
      </c>
      <c r="F4419" s="208">
        <v>54.675991806149256</v>
      </c>
      <c r="I4419" s="125"/>
    </row>
    <row r="4420" spans="1:9">
      <c r="A4420" s="216">
        <v>43650</v>
      </c>
      <c r="B4420" s="194">
        <v>2</v>
      </c>
      <c r="C4420" s="205">
        <v>208</v>
      </c>
      <c r="D4420" s="206">
        <v>55.168340474281194</v>
      </c>
      <c r="E4420" s="207">
        <v>22</v>
      </c>
      <c r="F4420" s="208">
        <v>54.464977248164175</v>
      </c>
      <c r="I4420" s="125"/>
    </row>
    <row r="4421" spans="1:9">
      <c r="A4421" s="216">
        <v>43650</v>
      </c>
      <c r="B4421" s="194">
        <v>3</v>
      </c>
      <c r="C4421" s="205">
        <v>223</v>
      </c>
      <c r="D4421" s="206">
        <v>55.054231602019854</v>
      </c>
      <c r="E4421" s="207">
        <v>22</v>
      </c>
      <c r="F4421" s="208">
        <v>54.253269773571162</v>
      </c>
      <c r="I4421" s="125"/>
    </row>
    <row r="4422" spans="1:9">
      <c r="A4422" s="216">
        <v>43650</v>
      </c>
      <c r="B4422" s="194">
        <v>4</v>
      </c>
      <c r="C4422" s="205">
        <v>238</v>
      </c>
      <c r="D4422" s="206">
        <v>54.940261659892258</v>
      </c>
      <c r="E4422" s="207">
        <v>22</v>
      </c>
      <c r="F4422" s="208">
        <v>54.040869544133301</v>
      </c>
      <c r="I4422" s="125"/>
    </row>
    <row r="4423" spans="1:9">
      <c r="A4423" s="216">
        <v>43650</v>
      </c>
      <c r="B4423" s="194">
        <v>5</v>
      </c>
      <c r="C4423" s="205">
        <v>253</v>
      </c>
      <c r="D4423" s="206">
        <v>54.826441201323632</v>
      </c>
      <c r="E4423" s="207">
        <v>22</v>
      </c>
      <c r="F4423" s="208">
        <v>53.827776715005626</v>
      </c>
      <c r="I4423" s="125"/>
    </row>
    <row r="4424" spans="1:9">
      <c r="A4424" s="216">
        <v>43650</v>
      </c>
      <c r="B4424" s="194">
        <v>6</v>
      </c>
      <c r="C4424" s="205">
        <v>268</v>
      </c>
      <c r="D4424" s="206">
        <v>54.712750511075683</v>
      </c>
      <c r="E4424" s="207">
        <v>22</v>
      </c>
      <c r="F4424" s="208">
        <v>53.613991456060575</v>
      </c>
      <c r="I4424" s="125"/>
    </row>
    <row r="4425" spans="1:9">
      <c r="A4425" s="216">
        <v>43650</v>
      </c>
      <c r="B4425" s="194">
        <v>7</v>
      </c>
      <c r="C4425" s="205">
        <v>283</v>
      </c>
      <c r="D4425" s="206">
        <v>54.599200140660287</v>
      </c>
      <c r="E4425" s="207">
        <v>22</v>
      </c>
      <c r="F4425" s="208">
        <v>53.4</v>
      </c>
      <c r="I4425" s="125"/>
    </row>
    <row r="4426" spans="1:9">
      <c r="A4426" s="216">
        <v>43650</v>
      </c>
      <c r="B4426" s="194">
        <v>8</v>
      </c>
      <c r="C4426" s="205">
        <v>298</v>
      </c>
      <c r="D4426" s="206">
        <v>54.485800638216233</v>
      </c>
      <c r="E4426" s="207">
        <v>22</v>
      </c>
      <c r="F4426" s="208">
        <v>53.18434429265082</v>
      </c>
      <c r="I4426" s="125"/>
    </row>
    <row r="4427" spans="1:9">
      <c r="A4427" s="216">
        <v>43650</v>
      </c>
      <c r="B4427" s="194">
        <v>9</v>
      </c>
      <c r="C4427" s="205">
        <v>313</v>
      </c>
      <c r="D4427" s="206">
        <v>54.37253228908844</v>
      </c>
      <c r="E4427" s="207">
        <v>22</v>
      </c>
      <c r="F4427" s="208">
        <v>52.968482718556302</v>
      </c>
      <c r="I4427" s="125"/>
    </row>
    <row r="4428" spans="1:9">
      <c r="A4428" s="216">
        <v>43650</v>
      </c>
      <c r="B4428" s="194">
        <v>10</v>
      </c>
      <c r="C4428" s="205">
        <v>328</v>
      </c>
      <c r="D4428" s="206">
        <v>54.259405661023266</v>
      </c>
      <c r="E4428" s="207">
        <v>22</v>
      </c>
      <c r="F4428" s="208">
        <v>52.751929368194155</v>
      </c>
      <c r="I4428" s="125"/>
    </row>
    <row r="4429" spans="1:9">
      <c r="A4429" s="216">
        <v>43650</v>
      </c>
      <c r="B4429" s="194">
        <v>11</v>
      </c>
      <c r="C4429" s="205">
        <v>343</v>
      </c>
      <c r="D4429" s="206">
        <v>54.146431241641721</v>
      </c>
      <c r="E4429" s="207">
        <v>22</v>
      </c>
      <c r="F4429" s="208">
        <v>52.534684406786667</v>
      </c>
      <c r="I4429" s="125"/>
    </row>
    <row r="4430" spans="1:9">
      <c r="A4430" s="216">
        <v>43650</v>
      </c>
      <c r="B4430" s="194">
        <v>12</v>
      </c>
      <c r="C4430" s="205">
        <v>358</v>
      </c>
      <c r="D4430" s="206">
        <v>54.033589373484574</v>
      </c>
      <c r="E4430" s="207">
        <v>22</v>
      </c>
      <c r="F4430" s="208">
        <v>52.316748000011444</v>
      </c>
      <c r="I4430" s="125"/>
    </row>
    <row r="4431" spans="1:9">
      <c r="A4431" s="216">
        <v>43650</v>
      </c>
      <c r="B4431" s="194">
        <v>13</v>
      </c>
      <c r="C4431" s="205">
        <v>13</v>
      </c>
      <c r="D4431" s="206">
        <v>53.920890640600021</v>
      </c>
      <c r="E4431" s="207">
        <v>22</v>
      </c>
      <c r="F4431" s="208">
        <v>52.098120314064928</v>
      </c>
      <c r="I4431" s="125"/>
    </row>
    <row r="4432" spans="1:9">
      <c r="A4432" s="216">
        <v>43650</v>
      </c>
      <c r="B4432" s="194">
        <v>14</v>
      </c>
      <c r="C4432" s="205">
        <v>28</v>
      </c>
      <c r="D4432" s="206">
        <v>53.808345432133819</v>
      </c>
      <c r="E4432" s="207">
        <v>22</v>
      </c>
      <c r="F4432" s="208">
        <v>51.878801513135357</v>
      </c>
      <c r="I4432" s="125"/>
    </row>
    <row r="4433" spans="1:9">
      <c r="A4433" s="216">
        <v>43650</v>
      </c>
      <c r="B4433" s="194">
        <v>15</v>
      </c>
      <c r="C4433" s="205">
        <v>43</v>
      </c>
      <c r="D4433" s="206">
        <v>53.695934164924211</v>
      </c>
      <c r="E4433" s="207">
        <v>22</v>
      </c>
      <c r="F4433" s="208">
        <v>51.658791769294794</v>
      </c>
      <c r="I4433" s="125"/>
    </row>
    <row r="4434" spans="1:9">
      <c r="A4434" s="216">
        <v>43650</v>
      </c>
      <c r="B4434" s="194">
        <v>16</v>
      </c>
      <c r="C4434" s="205">
        <v>58</v>
      </c>
      <c r="D4434" s="206">
        <v>53.583667382968656</v>
      </c>
      <c r="E4434" s="207">
        <v>22</v>
      </c>
      <c r="F4434" s="208">
        <v>51.438091247715647</v>
      </c>
      <c r="I4434" s="125"/>
    </row>
    <row r="4435" spans="1:9">
      <c r="A4435" s="216">
        <v>43650</v>
      </c>
      <c r="B4435" s="194">
        <v>17</v>
      </c>
      <c r="C4435" s="205">
        <v>73</v>
      </c>
      <c r="D4435" s="206">
        <v>53.471555512180089</v>
      </c>
      <c r="E4435" s="207">
        <v>22</v>
      </c>
      <c r="F4435" s="208">
        <v>51.216700114024363</v>
      </c>
      <c r="I4435" s="125"/>
    </row>
    <row r="4436" spans="1:9">
      <c r="A4436" s="216">
        <v>43650</v>
      </c>
      <c r="B4436" s="194">
        <v>18</v>
      </c>
      <c r="C4436" s="205">
        <v>88</v>
      </c>
      <c r="D4436" s="206">
        <v>53.359578985504186</v>
      </c>
      <c r="E4436" s="207">
        <v>22</v>
      </c>
      <c r="F4436" s="208">
        <v>50.994618544256127</v>
      </c>
      <c r="I4436" s="125"/>
    </row>
    <row r="4437" spans="1:9">
      <c r="A4437" s="216">
        <v>43650</v>
      </c>
      <c r="B4437" s="194">
        <v>19</v>
      </c>
      <c r="C4437" s="205">
        <v>103</v>
      </c>
      <c r="D4437" s="206">
        <v>53.247748227878446</v>
      </c>
      <c r="E4437" s="207">
        <v>22</v>
      </c>
      <c r="F4437" s="208">
        <v>50.771846700026941</v>
      </c>
      <c r="I4437" s="125"/>
    </row>
    <row r="4438" spans="1:9">
      <c r="A4438" s="216">
        <v>43650</v>
      </c>
      <c r="B4438" s="194">
        <v>20</v>
      </c>
      <c r="C4438" s="205">
        <v>118</v>
      </c>
      <c r="D4438" s="206">
        <v>53.136073779702997</v>
      </c>
      <c r="E4438" s="207">
        <v>22</v>
      </c>
      <c r="F4438" s="208">
        <v>50.548384750872231</v>
      </c>
      <c r="I4438" s="125"/>
    </row>
    <row r="4439" spans="1:9">
      <c r="A4439" s="216">
        <v>43650</v>
      </c>
      <c r="B4439" s="194">
        <v>21</v>
      </c>
      <c r="C4439" s="205">
        <v>133</v>
      </c>
      <c r="D4439" s="206">
        <v>53.024536033345839</v>
      </c>
      <c r="E4439" s="207">
        <v>22</v>
      </c>
      <c r="F4439" s="208">
        <v>50.324232871805279</v>
      </c>
      <c r="I4439" s="125"/>
    </row>
    <row r="4440" spans="1:9">
      <c r="A4440" s="216">
        <v>43650</v>
      </c>
      <c r="B4440" s="194">
        <v>22</v>
      </c>
      <c r="C4440" s="205">
        <v>148</v>
      </c>
      <c r="D4440" s="206">
        <v>52.913145410178686</v>
      </c>
      <c r="E4440" s="207">
        <v>22</v>
      </c>
      <c r="F4440" s="208">
        <v>50.099391230814163</v>
      </c>
      <c r="I4440" s="125"/>
    </row>
    <row r="4441" spans="1:9">
      <c r="A4441" s="216">
        <v>43650</v>
      </c>
      <c r="B4441" s="194">
        <v>23</v>
      </c>
      <c r="C4441" s="205">
        <v>163</v>
      </c>
      <c r="D4441" s="206">
        <v>52.801912448086341</v>
      </c>
      <c r="E4441" s="207">
        <v>22</v>
      </c>
      <c r="F4441" s="208">
        <v>49.873859996339291</v>
      </c>
      <c r="I4441" s="125"/>
    </row>
    <row r="4442" spans="1:9">
      <c r="A4442" s="216">
        <v>43651</v>
      </c>
      <c r="B4442" s="194">
        <v>0</v>
      </c>
      <c r="C4442" s="205">
        <v>178</v>
      </c>
      <c r="D4442" s="206">
        <v>52.690817537589965</v>
      </c>
      <c r="E4442" s="207">
        <v>22</v>
      </c>
      <c r="F4442" s="208">
        <v>49.647639344876922</v>
      </c>
      <c r="I4442" s="125"/>
    </row>
    <row r="4443" spans="1:9">
      <c r="A4443" s="216">
        <v>43651</v>
      </c>
      <c r="B4443" s="194">
        <v>1</v>
      </c>
      <c r="C4443" s="205">
        <v>193</v>
      </c>
      <c r="D4443" s="206">
        <v>52.579871096870647</v>
      </c>
      <c r="E4443" s="207">
        <v>22</v>
      </c>
      <c r="F4443" s="208">
        <v>49.420729445791309</v>
      </c>
      <c r="I4443" s="125"/>
    </row>
    <row r="4444" spans="1:9">
      <c r="A4444" s="216">
        <v>43651</v>
      </c>
      <c r="B4444" s="194">
        <v>2</v>
      </c>
      <c r="C4444" s="205">
        <v>208</v>
      </c>
      <c r="D4444" s="206">
        <v>52.469083720734488</v>
      </c>
      <c r="E4444" s="207">
        <v>22</v>
      </c>
      <c r="F4444" s="208">
        <v>49.193130471461686</v>
      </c>
      <c r="I4444" s="125"/>
    </row>
    <row r="4445" spans="1:9">
      <c r="A4445" s="216">
        <v>43651</v>
      </c>
      <c r="B4445" s="194">
        <v>3</v>
      </c>
      <c r="C4445" s="205">
        <v>223</v>
      </c>
      <c r="D4445" s="206">
        <v>52.358435638827814</v>
      </c>
      <c r="E4445" s="207">
        <v>22</v>
      </c>
      <c r="F4445" s="208">
        <v>48.964842594740716</v>
      </c>
      <c r="I4445" s="125"/>
    </row>
    <row r="4446" spans="1:9">
      <c r="A4446" s="216">
        <v>43651</v>
      </c>
      <c r="B4446" s="194">
        <v>4</v>
      </c>
      <c r="C4446" s="205">
        <v>238</v>
      </c>
      <c r="D4446" s="206">
        <v>52.247937404511049</v>
      </c>
      <c r="E4446" s="207">
        <v>22</v>
      </c>
      <c r="F4446" s="208">
        <v>48.73586598892615</v>
      </c>
      <c r="I4446" s="125"/>
    </row>
    <row r="4447" spans="1:9">
      <c r="A4447" s="216">
        <v>43651</v>
      </c>
      <c r="B4447" s="194">
        <v>5</v>
      </c>
      <c r="C4447" s="205">
        <v>253</v>
      </c>
      <c r="D4447" s="206">
        <v>52.137599550933373</v>
      </c>
      <c r="E4447" s="207">
        <v>22</v>
      </c>
      <c r="F4447" s="208">
        <v>48.50620082521651</v>
      </c>
      <c r="I4447" s="125"/>
    </row>
    <row r="4448" spans="1:9">
      <c r="A4448" s="216">
        <v>43651</v>
      </c>
      <c r="B4448" s="194">
        <v>6</v>
      </c>
      <c r="C4448" s="205">
        <v>268</v>
      </c>
      <c r="D4448" s="206">
        <v>52.027402344006077</v>
      </c>
      <c r="E4448" s="207">
        <v>22</v>
      </c>
      <c r="F4448" s="208">
        <v>48.27584728297829</v>
      </c>
      <c r="I4448" s="125"/>
    </row>
    <row r="4449" spans="1:9">
      <c r="A4449" s="216">
        <v>43651</v>
      </c>
      <c r="B4449" s="194">
        <v>7</v>
      </c>
      <c r="C4449" s="205">
        <v>283</v>
      </c>
      <c r="D4449" s="206">
        <v>51.917356314630752</v>
      </c>
      <c r="E4449" s="207">
        <v>22</v>
      </c>
      <c r="F4449" s="208">
        <v>48.1</v>
      </c>
      <c r="I4449" s="125"/>
    </row>
    <row r="4450" spans="1:9">
      <c r="A4450" s="216">
        <v>43651</v>
      </c>
      <c r="B4450" s="194">
        <v>8</v>
      </c>
      <c r="C4450" s="205">
        <v>298</v>
      </c>
      <c r="D4450" s="206">
        <v>51.807471993040508</v>
      </c>
      <c r="E4450" s="207">
        <v>22</v>
      </c>
      <c r="F4450" s="208">
        <v>47.813075751870286</v>
      </c>
      <c r="I4450" s="125"/>
    </row>
    <row r="4451" spans="1:9">
      <c r="A4451" s="216">
        <v>43651</v>
      </c>
      <c r="B4451" s="194">
        <v>9</v>
      </c>
      <c r="C4451" s="205">
        <v>313</v>
      </c>
      <c r="D4451" s="206">
        <v>51.697729641630303</v>
      </c>
      <c r="E4451" s="207">
        <v>22</v>
      </c>
      <c r="F4451" s="208">
        <v>47.580658118957473</v>
      </c>
      <c r="I4451" s="125"/>
    </row>
    <row r="4452" spans="1:9">
      <c r="A4452" s="216">
        <v>43651</v>
      </c>
      <c r="B4452" s="194">
        <v>10</v>
      </c>
      <c r="C4452" s="205">
        <v>328</v>
      </c>
      <c r="D4452" s="206">
        <v>51.58813978945318</v>
      </c>
      <c r="E4452" s="207">
        <v>22</v>
      </c>
      <c r="F4452" s="208">
        <v>47.347552803883843</v>
      </c>
      <c r="I4452" s="125"/>
    </row>
    <row r="4453" spans="1:9">
      <c r="A4453" s="216">
        <v>43651</v>
      </c>
      <c r="B4453" s="194">
        <v>11</v>
      </c>
      <c r="C4453" s="205">
        <v>343</v>
      </c>
      <c r="D4453" s="206">
        <v>51.478712962983764</v>
      </c>
      <c r="E4453" s="207">
        <v>22</v>
      </c>
      <c r="F4453" s="208">
        <v>47.11375998315674</v>
      </c>
      <c r="I4453" s="125"/>
    </row>
    <row r="4454" spans="1:9">
      <c r="A4454" s="216">
        <v>43651</v>
      </c>
      <c r="B4454" s="194">
        <v>12</v>
      </c>
      <c r="C4454" s="205">
        <v>358</v>
      </c>
      <c r="D4454" s="206">
        <v>51.369429422014719</v>
      </c>
      <c r="E4454" s="207">
        <v>22</v>
      </c>
      <c r="F4454" s="208">
        <v>46.879279838978789</v>
      </c>
      <c r="I4454" s="125"/>
    </row>
    <row r="4455" spans="1:9">
      <c r="A4455" s="216">
        <v>43651</v>
      </c>
      <c r="B4455" s="194">
        <v>13</v>
      </c>
      <c r="C4455" s="205">
        <v>13</v>
      </c>
      <c r="D4455" s="206">
        <v>51.260299711405537</v>
      </c>
      <c r="E4455" s="207">
        <v>22</v>
      </c>
      <c r="F4455" s="208">
        <v>46.644112546173986</v>
      </c>
      <c r="I4455" s="125"/>
    </row>
    <row r="4456" spans="1:9">
      <c r="A4456" s="216">
        <v>43651</v>
      </c>
      <c r="B4456" s="194">
        <v>14</v>
      </c>
      <c r="C4456" s="205">
        <v>28</v>
      </c>
      <c r="D4456" s="206">
        <v>51.151334295752235</v>
      </c>
      <c r="E4456" s="207">
        <v>22</v>
      </c>
      <c r="F4456" s="208">
        <v>46.408258279975385</v>
      </c>
      <c r="I4456" s="125"/>
    </row>
    <row r="4457" spans="1:9">
      <c r="A4457" s="216">
        <v>43651</v>
      </c>
      <c r="B4457" s="194">
        <v>15</v>
      </c>
      <c r="C4457" s="205">
        <v>43</v>
      </c>
      <c r="D4457" s="206">
        <v>51.042513490752413</v>
      </c>
      <c r="E4457" s="207">
        <v>22</v>
      </c>
      <c r="F4457" s="208">
        <v>46.171717223994406</v>
      </c>
      <c r="I4457" s="125"/>
    </row>
    <row r="4458" spans="1:9">
      <c r="A4458" s="216">
        <v>43651</v>
      </c>
      <c r="B4458" s="194">
        <v>16</v>
      </c>
      <c r="C4458" s="205">
        <v>58</v>
      </c>
      <c r="D4458" s="206">
        <v>50.933847858195804</v>
      </c>
      <c r="E4458" s="207">
        <v>22</v>
      </c>
      <c r="F4458" s="208">
        <v>45.934489554374736</v>
      </c>
      <c r="I4458" s="125"/>
    </row>
    <row r="4459" spans="1:9">
      <c r="A4459" s="216">
        <v>43651</v>
      </c>
      <c r="B4459" s="194">
        <v>17</v>
      </c>
      <c r="C4459" s="205">
        <v>73</v>
      </c>
      <c r="D4459" s="206">
        <v>50.825347760044792</v>
      </c>
      <c r="E4459" s="207">
        <v>22</v>
      </c>
      <c r="F4459" s="208">
        <v>45.696575450353478</v>
      </c>
      <c r="I4459" s="125"/>
    </row>
    <row r="4460" spans="1:9">
      <c r="A4460" s="216">
        <v>43651</v>
      </c>
      <c r="B4460" s="194">
        <v>18</v>
      </c>
      <c r="C4460" s="205">
        <v>88</v>
      </c>
      <c r="D4460" s="206">
        <v>50.716993588186483</v>
      </c>
      <c r="E4460" s="207">
        <v>22</v>
      </c>
      <c r="F4460" s="208">
        <v>45.457975091593852</v>
      </c>
      <c r="I4460" s="125"/>
    </row>
    <row r="4461" spans="1:9">
      <c r="A4461" s="216">
        <v>43651</v>
      </c>
      <c r="B4461" s="194">
        <v>19</v>
      </c>
      <c r="C4461" s="205">
        <v>103</v>
      </c>
      <c r="D4461" s="206">
        <v>50.608795861019189</v>
      </c>
      <c r="E4461" s="207">
        <v>22</v>
      </c>
      <c r="F4461" s="208">
        <v>45.218688658207356</v>
      </c>
      <c r="I4461" s="125"/>
    </row>
    <row r="4462" spans="1:9">
      <c r="A4462" s="216">
        <v>43651</v>
      </c>
      <c r="B4462" s="194">
        <v>20</v>
      </c>
      <c r="C4462" s="205">
        <v>118</v>
      </c>
      <c r="D4462" s="206">
        <v>50.500764977745689</v>
      </c>
      <c r="E4462" s="207">
        <v>22</v>
      </c>
      <c r="F4462" s="208">
        <v>44.978716328067492</v>
      </c>
      <c r="I4462" s="125"/>
    </row>
    <row r="4463" spans="1:9">
      <c r="A4463" s="216">
        <v>43651</v>
      </c>
      <c r="B4463" s="194">
        <v>21</v>
      </c>
      <c r="C4463" s="205">
        <v>133</v>
      </c>
      <c r="D4463" s="206">
        <v>50.392881345101159</v>
      </c>
      <c r="E4463" s="207">
        <v>22</v>
      </c>
      <c r="F4463" s="208">
        <v>44.738058287537825</v>
      </c>
      <c r="I4463" s="125"/>
    </row>
    <row r="4464" spans="1:9">
      <c r="A4464" s="216">
        <v>43651</v>
      </c>
      <c r="B4464" s="194">
        <v>22</v>
      </c>
      <c r="C4464" s="205">
        <v>148</v>
      </c>
      <c r="D4464" s="206">
        <v>50.285155360840577</v>
      </c>
      <c r="E4464" s="207">
        <v>22</v>
      </c>
      <c r="F4464" s="208">
        <v>44.496714715382453</v>
      </c>
      <c r="I4464" s="125"/>
    </row>
    <row r="4465" spans="1:9">
      <c r="A4465" s="216">
        <v>43651</v>
      </c>
      <c r="B4465" s="194">
        <v>23</v>
      </c>
      <c r="C4465" s="205">
        <v>163</v>
      </c>
      <c r="D4465" s="206">
        <v>50.177597538065584</v>
      </c>
      <c r="E4465" s="207">
        <v>22</v>
      </c>
      <c r="F4465" s="208">
        <v>44.254685790763233</v>
      </c>
      <c r="I4465" s="125"/>
    </row>
    <row r="4466" spans="1:9">
      <c r="A4466" s="216">
        <v>43652</v>
      </c>
      <c r="B4466" s="194">
        <v>0</v>
      </c>
      <c r="C4466" s="205">
        <v>178</v>
      </c>
      <c r="D4466" s="206">
        <v>50.07018824151487</v>
      </c>
      <c r="E4466" s="207">
        <v>22</v>
      </c>
      <c r="F4466" s="208">
        <v>44.011971704111517</v>
      </c>
      <c r="I4466" s="125"/>
    </row>
    <row r="4467" spans="1:9">
      <c r="A4467" s="216">
        <v>43652</v>
      </c>
      <c r="B4467" s="194">
        <v>1</v>
      </c>
      <c r="C4467" s="205">
        <v>193</v>
      </c>
      <c r="D4467" s="206">
        <v>49.962937864644346</v>
      </c>
      <c r="E4467" s="207">
        <v>22</v>
      </c>
      <c r="F4467" s="208">
        <v>43.768572630058173</v>
      </c>
      <c r="I4467" s="125"/>
    </row>
    <row r="4468" spans="1:9">
      <c r="A4468" s="216">
        <v>43652</v>
      </c>
      <c r="B4468" s="194">
        <v>2</v>
      </c>
      <c r="C4468" s="205">
        <v>208</v>
      </c>
      <c r="D4468" s="206">
        <v>49.855856917175743</v>
      </c>
      <c r="E4468" s="207">
        <v>22</v>
      </c>
      <c r="F4468" s="208">
        <v>43.524488751758028</v>
      </c>
      <c r="I4468" s="125"/>
    </row>
    <row r="4469" spans="1:9">
      <c r="A4469" s="216">
        <v>43652</v>
      </c>
      <c r="B4469" s="194">
        <v>3</v>
      </c>
      <c r="C4469" s="205">
        <v>223</v>
      </c>
      <c r="D4469" s="206">
        <v>49.748925760449083</v>
      </c>
      <c r="E4469" s="207">
        <v>22</v>
      </c>
      <c r="F4469" s="208">
        <v>43.279720258263907</v>
      </c>
      <c r="I4469" s="125"/>
    </row>
    <row r="4470" spans="1:9">
      <c r="A4470" s="216">
        <v>43652</v>
      </c>
      <c r="B4470" s="194">
        <v>4</v>
      </c>
      <c r="C4470" s="205">
        <v>238</v>
      </c>
      <c r="D4470" s="206">
        <v>49.642154784286276</v>
      </c>
      <c r="E4470" s="207">
        <v>22</v>
      </c>
      <c r="F4470" s="208">
        <v>43.034267330907454</v>
      </c>
      <c r="I4470" s="125"/>
    </row>
    <row r="4471" spans="1:9">
      <c r="A4471" s="216">
        <v>43652</v>
      </c>
      <c r="B4471" s="194">
        <v>5</v>
      </c>
      <c r="C4471" s="205">
        <v>253</v>
      </c>
      <c r="D4471" s="206">
        <v>49.535554553319798</v>
      </c>
      <c r="E4471" s="207">
        <v>22</v>
      </c>
      <c r="F4471" s="208">
        <v>42.788130151396331</v>
      </c>
      <c r="I4471" s="125"/>
    </row>
    <row r="4472" spans="1:9">
      <c r="A4472" s="216">
        <v>43652</v>
      </c>
      <c r="B4472" s="194">
        <v>6</v>
      </c>
      <c r="C4472" s="205">
        <v>268</v>
      </c>
      <c r="D4472" s="206">
        <v>49.429105268649209</v>
      </c>
      <c r="E4472" s="207">
        <v>22</v>
      </c>
      <c r="F4472" s="208">
        <v>42.541308910133537</v>
      </c>
      <c r="I4472" s="125"/>
    </row>
    <row r="4473" spans="1:9">
      <c r="A4473" s="216">
        <v>43652</v>
      </c>
      <c r="B4473" s="194">
        <v>7</v>
      </c>
      <c r="C4473" s="205">
        <v>283</v>
      </c>
      <c r="D4473" s="206">
        <v>49.322817453144125</v>
      </c>
      <c r="E4473" s="207">
        <v>22</v>
      </c>
      <c r="F4473" s="208">
        <v>42.3</v>
      </c>
      <c r="I4473" s="125"/>
    </row>
    <row r="4474" spans="1:9">
      <c r="A4474" s="216">
        <v>43652</v>
      </c>
      <c r="B4474" s="194">
        <v>8</v>
      </c>
      <c r="C4474" s="205">
        <v>298</v>
      </c>
      <c r="D4474" s="206">
        <v>49.216701609612983</v>
      </c>
      <c r="E4474" s="207">
        <v>22</v>
      </c>
      <c r="F4474" s="208">
        <v>42.045614975794834</v>
      </c>
      <c r="I4474" s="125"/>
    </row>
    <row r="4475" spans="1:9">
      <c r="A4475" s="216">
        <v>43652</v>
      </c>
      <c r="B4475" s="194">
        <v>9</v>
      </c>
      <c r="C4475" s="205">
        <v>313</v>
      </c>
      <c r="D4475" s="206">
        <v>49.110737973210234</v>
      </c>
      <c r="E4475" s="207">
        <v>22</v>
      </c>
      <c r="F4475" s="208">
        <v>41.796742654642216</v>
      </c>
      <c r="I4475" s="125"/>
    </row>
    <row r="4476" spans="1:9">
      <c r="A4476" s="216">
        <v>43652</v>
      </c>
      <c r="B4476" s="194">
        <v>10</v>
      </c>
      <c r="C4476" s="205">
        <v>328</v>
      </c>
      <c r="D4476" s="206">
        <v>49.004937045028782</v>
      </c>
      <c r="E4476" s="207">
        <v>22</v>
      </c>
      <c r="F4476" s="208">
        <v>41.547187012812756</v>
      </c>
      <c r="I4476" s="125"/>
    </row>
    <row r="4477" spans="1:9">
      <c r="A4477" s="216">
        <v>43652</v>
      </c>
      <c r="B4477" s="194">
        <v>11</v>
      </c>
      <c r="C4477" s="205">
        <v>343</v>
      </c>
      <c r="D4477" s="206">
        <v>48.89930932306811</v>
      </c>
      <c r="E4477" s="207">
        <v>22</v>
      </c>
      <c r="F4477" s="208">
        <v>41.296948234520485</v>
      </c>
      <c r="I4477" s="125"/>
    </row>
    <row r="4478" spans="1:9">
      <c r="A4478" s="216">
        <v>43652</v>
      </c>
      <c r="B4478" s="194">
        <v>12</v>
      </c>
      <c r="C4478" s="205">
        <v>358</v>
      </c>
      <c r="D4478" s="206">
        <v>48.793835038751467</v>
      </c>
      <c r="E4478" s="207">
        <v>22</v>
      </c>
      <c r="F4478" s="208">
        <v>41.046026512756413</v>
      </c>
      <c r="I4478" s="125"/>
    </row>
    <row r="4479" spans="1:9">
      <c r="A4479" s="216">
        <v>43652</v>
      </c>
      <c r="B4479" s="194">
        <v>13</v>
      </c>
      <c r="C4479" s="205">
        <v>13</v>
      </c>
      <c r="D4479" s="206">
        <v>48.688524688526513</v>
      </c>
      <c r="E4479" s="207">
        <v>22</v>
      </c>
      <c r="F4479" s="208">
        <v>40.794422032599797</v>
      </c>
      <c r="I4479" s="125"/>
    </row>
    <row r="4480" spans="1:9">
      <c r="A4480" s="216">
        <v>43652</v>
      </c>
      <c r="B4480" s="194">
        <v>14</v>
      </c>
      <c r="C4480" s="205">
        <v>28</v>
      </c>
      <c r="D4480" s="206">
        <v>48.583388767662541</v>
      </c>
      <c r="E4480" s="207">
        <v>22</v>
      </c>
      <c r="F4480" s="208">
        <v>40.542134979470319</v>
      </c>
      <c r="I4480" s="125"/>
    </row>
    <row r="4481" spans="1:9">
      <c r="A4481" s="216">
        <v>43652</v>
      </c>
      <c r="B4481" s="194">
        <v>15</v>
      </c>
      <c r="C4481" s="205">
        <v>43</v>
      </c>
      <c r="D4481" s="206">
        <v>48.47840750343039</v>
      </c>
      <c r="E4481" s="207">
        <v>22</v>
      </c>
      <c r="F4481" s="208">
        <v>40.289165550499462</v>
      </c>
      <c r="I4481" s="125"/>
    </row>
    <row r="4482" spans="1:9">
      <c r="A4482" s="216">
        <v>43652</v>
      </c>
      <c r="B4482" s="194">
        <v>16</v>
      </c>
      <c r="C4482" s="205">
        <v>58</v>
      </c>
      <c r="D4482" s="206">
        <v>48.373591407700474</v>
      </c>
      <c r="E4482" s="207">
        <v>22</v>
      </c>
      <c r="F4482" s="208">
        <v>40.035513926314579</v>
      </c>
      <c r="I4482" s="125"/>
    </row>
    <row r="4483" spans="1:9">
      <c r="A4483" s="216">
        <v>43652</v>
      </c>
      <c r="B4483" s="194">
        <v>17</v>
      </c>
      <c r="C4483" s="205">
        <v>73</v>
      </c>
      <c r="D4483" s="206">
        <v>48.268950912084847</v>
      </c>
      <c r="E4483" s="207">
        <v>22</v>
      </c>
      <c r="F4483" s="208">
        <v>39.781180296374998</v>
      </c>
      <c r="I4483" s="125"/>
    </row>
    <row r="4484" spans="1:9">
      <c r="A4484" s="216">
        <v>43652</v>
      </c>
      <c r="B4484" s="194">
        <v>18</v>
      </c>
      <c r="C4484" s="205">
        <v>88</v>
      </c>
      <c r="D4484" s="206">
        <v>48.164466319520329</v>
      </c>
      <c r="E4484" s="207">
        <v>22</v>
      </c>
      <c r="F4484" s="208">
        <v>39.526164856261019</v>
      </c>
      <c r="I4484" s="125"/>
    </row>
    <row r="4485" spans="1:9">
      <c r="A4485" s="216">
        <v>43652</v>
      </c>
      <c r="B4485" s="194">
        <v>19</v>
      </c>
      <c r="C4485" s="205">
        <v>103</v>
      </c>
      <c r="D4485" s="206">
        <v>48.060148097617912</v>
      </c>
      <c r="E4485" s="207">
        <v>22</v>
      </c>
      <c r="F4485" s="208">
        <v>39.270467793437831</v>
      </c>
      <c r="I4485" s="125"/>
    </row>
    <row r="4486" spans="1:9">
      <c r="A4486" s="216">
        <v>43652</v>
      </c>
      <c r="B4486" s="194">
        <v>20</v>
      </c>
      <c r="C4486" s="205">
        <v>118</v>
      </c>
      <c r="D4486" s="206">
        <v>47.956006635140511</v>
      </c>
      <c r="E4486" s="207">
        <v>22</v>
      </c>
      <c r="F4486" s="208">
        <v>39.014089295753678</v>
      </c>
      <c r="I4486" s="125"/>
    </row>
    <row r="4487" spans="1:9">
      <c r="A4487" s="216">
        <v>43652</v>
      </c>
      <c r="B4487" s="194">
        <v>21</v>
      </c>
      <c r="C4487" s="205">
        <v>133</v>
      </c>
      <c r="D4487" s="206">
        <v>47.852022270067209</v>
      </c>
      <c r="E4487" s="207">
        <v>22</v>
      </c>
      <c r="F4487" s="208">
        <v>38.757029560061014</v>
      </c>
      <c r="I4487" s="125"/>
    </row>
    <row r="4488" spans="1:9">
      <c r="A4488" s="216">
        <v>43652</v>
      </c>
      <c r="B4488" s="194">
        <v>22</v>
      </c>
      <c r="C4488" s="205">
        <v>148</v>
      </c>
      <c r="D4488" s="206">
        <v>47.748205485759172</v>
      </c>
      <c r="E4488" s="207">
        <v>22</v>
      </c>
      <c r="F4488" s="208">
        <v>38.499288774994866</v>
      </c>
      <c r="I4488" s="125"/>
    </row>
    <row r="4489" spans="1:9">
      <c r="A4489" s="216">
        <v>43652</v>
      </c>
      <c r="B4489" s="194">
        <v>23</v>
      </c>
      <c r="C4489" s="205">
        <v>163</v>
      </c>
      <c r="D4489" s="206">
        <v>47.644566646779367</v>
      </c>
      <c r="E4489" s="207">
        <v>22</v>
      </c>
      <c r="F4489" s="208">
        <v>38.240867132482776</v>
      </c>
      <c r="I4489" s="125"/>
    </row>
    <row r="4490" spans="1:9">
      <c r="A4490" s="216">
        <v>43653</v>
      </c>
      <c r="B4490" s="194">
        <v>0</v>
      </c>
      <c r="C4490" s="205">
        <v>178</v>
      </c>
      <c r="D4490" s="206">
        <v>47.541086126084338</v>
      </c>
      <c r="E4490" s="207">
        <v>22</v>
      </c>
      <c r="F4490" s="208">
        <v>37.981764824835764</v>
      </c>
      <c r="I4490" s="125"/>
    </row>
    <row r="4491" spans="1:9">
      <c r="A4491" s="216">
        <v>43653</v>
      </c>
      <c r="B4491" s="194">
        <v>1</v>
      </c>
      <c r="C4491" s="205">
        <v>193</v>
      </c>
      <c r="D4491" s="206">
        <v>47.43777428518797</v>
      </c>
      <c r="E4491" s="207">
        <v>22</v>
      </c>
      <c r="F4491" s="208">
        <v>37.721982044778599</v>
      </c>
      <c r="I4491" s="125"/>
    </row>
    <row r="4492" spans="1:9">
      <c r="A4492" s="216">
        <v>43653</v>
      </c>
      <c r="B4492" s="194">
        <v>2</v>
      </c>
      <c r="C4492" s="205">
        <v>208</v>
      </c>
      <c r="D4492" s="206">
        <v>47.334641602615193</v>
      </c>
      <c r="E4492" s="207">
        <v>22</v>
      </c>
      <c r="F4492" s="208">
        <v>37.461518982485984</v>
      </c>
      <c r="I4492" s="125"/>
    </row>
    <row r="4493" spans="1:9">
      <c r="A4493" s="216">
        <v>43653</v>
      </c>
      <c r="B4493" s="194">
        <v>3</v>
      </c>
      <c r="C4493" s="205">
        <v>223</v>
      </c>
      <c r="D4493" s="206">
        <v>47.231668406725476</v>
      </c>
      <c r="E4493" s="207">
        <v>22</v>
      </c>
      <c r="F4493" s="208">
        <v>37.200375837286046</v>
      </c>
      <c r="I4493" s="125"/>
    </row>
    <row r="4494" spans="1:9">
      <c r="A4494" s="216">
        <v>43653</v>
      </c>
      <c r="B4494" s="194">
        <v>4</v>
      </c>
      <c r="C4494" s="205">
        <v>238</v>
      </c>
      <c r="D4494" s="206">
        <v>47.128865055963161</v>
      </c>
      <c r="E4494" s="207">
        <v>22</v>
      </c>
      <c r="F4494" s="208">
        <v>36.938552800176083</v>
      </c>
      <c r="I4494" s="125"/>
    </row>
    <row r="4495" spans="1:9">
      <c r="A4495" s="216">
        <v>43653</v>
      </c>
      <c r="B4495" s="194">
        <v>5</v>
      </c>
      <c r="C4495" s="205">
        <v>253</v>
      </c>
      <c r="D4495" s="206">
        <v>47.026242023819123</v>
      </c>
      <c r="E4495" s="207">
        <v>22</v>
      </c>
      <c r="F4495" s="208">
        <v>36.676050062498931</v>
      </c>
      <c r="I4495" s="125"/>
    </row>
    <row r="4496" spans="1:9">
      <c r="A4496" s="216">
        <v>43653</v>
      </c>
      <c r="B4496" s="194">
        <v>6</v>
      </c>
      <c r="C4496" s="205">
        <v>268</v>
      </c>
      <c r="D4496" s="206">
        <v>46.923779635054643</v>
      </c>
      <c r="E4496" s="207">
        <v>22</v>
      </c>
      <c r="F4496" s="208">
        <v>36.412867827733848</v>
      </c>
      <c r="I4496" s="125"/>
    </row>
    <row r="4497" spans="1:9">
      <c r="A4497" s="216">
        <v>43653</v>
      </c>
      <c r="B4497" s="194">
        <v>7</v>
      </c>
      <c r="C4497" s="205">
        <v>283</v>
      </c>
      <c r="D4497" s="206">
        <v>46.821488242667328</v>
      </c>
      <c r="E4497" s="207">
        <v>22</v>
      </c>
      <c r="F4497" s="208">
        <v>36.200000000000003</v>
      </c>
      <c r="I4497" s="125"/>
    </row>
    <row r="4498" spans="1:9">
      <c r="A4498" s="216">
        <v>43653</v>
      </c>
      <c r="B4498" s="194">
        <v>8</v>
      </c>
      <c r="C4498" s="205">
        <v>298</v>
      </c>
      <c r="D4498" s="206">
        <v>46.719378375341876</v>
      </c>
      <c r="E4498" s="207">
        <v>22</v>
      </c>
      <c r="F4498" s="208">
        <v>35.884465621120611</v>
      </c>
      <c r="I4498" s="125"/>
    </row>
    <row r="4499" spans="1:9">
      <c r="A4499" s="216">
        <v>43653</v>
      </c>
      <c r="B4499" s="194">
        <v>9</v>
      </c>
      <c r="C4499" s="205">
        <v>313</v>
      </c>
      <c r="D4499" s="206">
        <v>46.617430197043177</v>
      </c>
      <c r="E4499" s="207">
        <v>22</v>
      </c>
      <c r="F4499" s="208">
        <v>35.619246046457675</v>
      </c>
      <c r="I4499" s="125"/>
    </row>
    <row r="4500" spans="1:9">
      <c r="A4500" s="216">
        <v>43653</v>
      </c>
      <c r="B4500" s="194">
        <v>10</v>
      </c>
      <c r="C4500" s="205">
        <v>328</v>
      </c>
      <c r="D4500" s="206">
        <v>46.515654192643296</v>
      </c>
      <c r="E4500" s="207">
        <v>22</v>
      </c>
      <c r="F4500" s="208">
        <v>35.353347751394537</v>
      </c>
      <c r="I4500" s="125"/>
    </row>
    <row r="4501" spans="1:9">
      <c r="A4501" s="216">
        <v>43653</v>
      </c>
      <c r="B4501" s="194">
        <v>11</v>
      </c>
      <c r="C4501" s="205">
        <v>343</v>
      </c>
      <c r="D4501" s="206">
        <v>46.414060828099082</v>
      </c>
      <c r="E4501" s="207">
        <v>22</v>
      </c>
      <c r="F4501" s="208">
        <v>35.086770929534836</v>
      </c>
      <c r="I4501" s="125"/>
    </row>
    <row r="4502" spans="1:9">
      <c r="A4502" s="216">
        <v>43653</v>
      </c>
      <c r="B4502" s="194">
        <v>12</v>
      </c>
      <c r="C4502" s="205">
        <v>358</v>
      </c>
      <c r="D4502" s="206">
        <v>46.312630301420086</v>
      </c>
      <c r="E4502" s="207">
        <v>22</v>
      </c>
      <c r="F4502" s="208">
        <v>34.819515783821728</v>
      </c>
      <c r="I4502" s="125"/>
    </row>
    <row r="4503" spans="1:9">
      <c r="A4503" s="216">
        <v>43653</v>
      </c>
      <c r="B4503" s="194">
        <v>13</v>
      </c>
      <c r="C4503" s="205">
        <v>13</v>
      </c>
      <c r="D4503" s="206">
        <v>46.211373074876292</v>
      </c>
      <c r="E4503" s="207">
        <v>22</v>
      </c>
      <c r="F4503" s="208">
        <v>34.551582511638443</v>
      </c>
      <c r="I4503" s="125"/>
    </row>
    <row r="4504" spans="1:9">
      <c r="A4504" s="216">
        <v>43653</v>
      </c>
      <c r="B4504" s="194">
        <v>14</v>
      </c>
      <c r="C4504" s="205">
        <v>28</v>
      </c>
      <c r="D4504" s="206">
        <v>46.110299609052845</v>
      </c>
      <c r="E4504" s="207">
        <v>22</v>
      </c>
      <c r="F4504" s="208">
        <v>34.282971301721687</v>
      </c>
      <c r="I4504" s="125"/>
    </row>
    <row r="4505" spans="1:9">
      <c r="A4505" s="216">
        <v>43653</v>
      </c>
      <c r="B4505" s="194">
        <v>15</v>
      </c>
      <c r="C4505" s="205">
        <v>43</v>
      </c>
      <c r="D4505" s="206">
        <v>46.00939009754768</v>
      </c>
      <c r="E4505" s="207">
        <v>22</v>
      </c>
      <c r="F4505" s="208">
        <v>34.013682361158715</v>
      </c>
      <c r="I4505" s="125"/>
    </row>
    <row r="4506" spans="1:9">
      <c r="A4506" s="216">
        <v>43653</v>
      </c>
      <c r="B4506" s="194">
        <v>16</v>
      </c>
      <c r="C4506" s="205">
        <v>58</v>
      </c>
      <c r="D4506" s="206">
        <v>45.908654998183351</v>
      </c>
      <c r="E4506" s="207">
        <v>22</v>
      </c>
      <c r="F4506" s="208">
        <v>33.74371588542985</v>
      </c>
      <c r="I4506" s="125"/>
    </row>
    <row r="4507" spans="1:9">
      <c r="A4507" s="216">
        <v>43653</v>
      </c>
      <c r="B4507" s="194">
        <v>17</v>
      </c>
      <c r="C4507" s="205">
        <v>73</v>
      </c>
      <c r="D4507" s="206">
        <v>45.80810476732438</v>
      </c>
      <c r="E4507" s="207">
        <v>22</v>
      </c>
      <c r="F4507" s="208">
        <v>33.473072070362875</v>
      </c>
      <c r="I4507" s="125"/>
    </row>
    <row r="4508" spans="1:9">
      <c r="A4508" s="216">
        <v>43653</v>
      </c>
      <c r="B4508" s="194">
        <v>18</v>
      </c>
      <c r="C4508" s="205">
        <v>88</v>
      </c>
      <c r="D4508" s="206">
        <v>45.707719593449383</v>
      </c>
      <c r="E4508" s="207">
        <v>22</v>
      </c>
      <c r="F4508" s="208">
        <v>33.201751121235716</v>
      </c>
      <c r="I4508" s="125"/>
    </row>
    <row r="4509" spans="1:9">
      <c r="A4509" s="216">
        <v>43653</v>
      </c>
      <c r="B4509" s="194">
        <v>19</v>
      </c>
      <c r="C4509" s="205">
        <v>103</v>
      </c>
      <c r="D4509" s="206">
        <v>45.607509969776174</v>
      </c>
      <c r="E4509" s="207">
        <v>22</v>
      </c>
      <c r="F4509" s="208">
        <v>32.929753234601122</v>
      </c>
      <c r="I4509" s="125"/>
    </row>
    <row r="4510" spans="1:9">
      <c r="A4510" s="216">
        <v>43653</v>
      </c>
      <c r="B4510" s="194">
        <v>20</v>
      </c>
      <c r="C4510" s="205">
        <v>118</v>
      </c>
      <c r="D4510" s="206">
        <v>45.507486229519145</v>
      </c>
      <c r="E4510" s="207">
        <v>22</v>
      </c>
      <c r="F4510" s="208">
        <v>32.657078607363559</v>
      </c>
      <c r="I4510" s="125"/>
    </row>
    <row r="4511" spans="1:9">
      <c r="A4511" s="216">
        <v>43653</v>
      </c>
      <c r="B4511" s="194">
        <v>21</v>
      </c>
      <c r="C4511" s="205">
        <v>133</v>
      </c>
      <c r="D4511" s="206">
        <v>45.407628695374456</v>
      </c>
      <c r="E4511" s="207">
        <v>22</v>
      </c>
      <c r="F4511" s="208">
        <v>32.383727449017954</v>
      </c>
      <c r="I4511" s="125"/>
    </row>
    <row r="4512" spans="1:9">
      <c r="A4512" s="216">
        <v>43653</v>
      </c>
      <c r="B4512" s="194">
        <v>22</v>
      </c>
      <c r="C4512" s="205">
        <v>148</v>
      </c>
      <c r="D4512" s="206">
        <v>45.307947775949629</v>
      </c>
      <c r="E4512" s="207">
        <v>22</v>
      </c>
      <c r="F4512" s="208">
        <v>32.109699951079165</v>
      </c>
      <c r="I4512" s="125"/>
    </row>
    <row r="4513" spans="1:9">
      <c r="A4513" s="216">
        <v>43653</v>
      </c>
      <c r="B4513" s="194">
        <v>23</v>
      </c>
      <c r="C4513" s="205">
        <v>163</v>
      </c>
      <c r="D4513" s="206">
        <v>45.208453820562227</v>
      </c>
      <c r="E4513" s="207">
        <v>22</v>
      </c>
      <c r="F4513" s="208">
        <v>31.834996314575719</v>
      </c>
      <c r="I4513" s="125"/>
    </row>
    <row r="4514" spans="1:9">
      <c r="A4514" s="216">
        <v>43654</v>
      </c>
      <c r="B4514" s="194">
        <v>0</v>
      </c>
      <c r="C4514" s="205">
        <v>178</v>
      </c>
      <c r="D4514" s="206">
        <v>45.109127126886506</v>
      </c>
      <c r="E4514" s="207">
        <v>22</v>
      </c>
      <c r="F4514" s="208">
        <v>31.559616747048054</v>
      </c>
      <c r="I4514" s="125"/>
    </row>
    <row r="4515" spans="1:9">
      <c r="A4515" s="216">
        <v>43654</v>
      </c>
      <c r="B4515" s="194">
        <v>1</v>
      </c>
      <c r="C4515" s="205">
        <v>193</v>
      </c>
      <c r="D4515" s="206">
        <v>45.00997813913159</v>
      </c>
      <c r="E4515" s="207">
        <v>22</v>
      </c>
      <c r="F4515" s="208">
        <v>31.283561447202501</v>
      </c>
      <c r="I4515" s="125"/>
    </row>
    <row r="4516" spans="1:9">
      <c r="A4516" s="216">
        <v>43654</v>
      </c>
      <c r="B4516" s="194">
        <v>2</v>
      </c>
      <c r="C4516" s="205">
        <v>208</v>
      </c>
      <c r="D4516" s="206">
        <v>44.911017181854049</v>
      </c>
      <c r="E4516" s="207">
        <v>22</v>
      </c>
      <c r="F4516" s="208">
        <v>31.006830614071745</v>
      </c>
      <c r="I4516" s="125"/>
    </row>
    <row r="4517" spans="1:9">
      <c r="A4517" s="216">
        <v>43654</v>
      </c>
      <c r="B4517" s="194">
        <v>3</v>
      </c>
      <c r="C4517" s="205">
        <v>223</v>
      </c>
      <c r="D4517" s="206">
        <v>44.812224587321907</v>
      </c>
      <c r="E4517" s="207">
        <v>22</v>
      </c>
      <c r="F4517" s="208">
        <v>30.729424456305097</v>
      </c>
      <c r="I4517" s="125"/>
    </row>
    <row r="4518" spans="1:9">
      <c r="A4518" s="216">
        <v>43654</v>
      </c>
      <c r="B4518" s="194">
        <v>4</v>
      </c>
      <c r="C4518" s="205">
        <v>238</v>
      </c>
      <c r="D4518" s="206">
        <v>44.713610677329143</v>
      </c>
      <c r="E4518" s="207">
        <v>22</v>
      </c>
      <c r="F4518" s="208">
        <v>30.451343176772596</v>
      </c>
      <c r="I4518" s="125"/>
    </row>
    <row r="4519" spans="1:9">
      <c r="A4519" s="216">
        <v>43654</v>
      </c>
      <c r="B4519" s="194">
        <v>5</v>
      </c>
      <c r="C4519" s="205">
        <v>253</v>
      </c>
      <c r="D4519" s="206">
        <v>44.615185890060047</v>
      </c>
      <c r="E4519" s="207">
        <v>22</v>
      </c>
      <c r="F4519" s="208">
        <v>30.172586969319397</v>
      </c>
      <c r="I4519" s="125"/>
    </row>
    <row r="4520" spans="1:9">
      <c r="A4520" s="216">
        <v>43654</v>
      </c>
      <c r="B4520" s="194">
        <v>6</v>
      </c>
      <c r="C4520" s="205">
        <v>268</v>
      </c>
      <c r="D4520" s="206">
        <v>44.516930513434545</v>
      </c>
      <c r="E4520" s="207">
        <v>22</v>
      </c>
      <c r="F4520" s="208">
        <v>29.893156046811171</v>
      </c>
      <c r="I4520" s="125"/>
    </row>
    <row r="4521" spans="1:9">
      <c r="A4521" s="216">
        <v>43654</v>
      </c>
      <c r="B4521" s="194">
        <v>7</v>
      </c>
      <c r="C4521" s="205">
        <v>283</v>
      </c>
      <c r="D4521" s="206">
        <v>44.418854864911737</v>
      </c>
      <c r="E4521" s="207">
        <v>22</v>
      </c>
      <c r="F4521" s="208">
        <v>29.6</v>
      </c>
      <c r="I4521" s="125"/>
    </row>
    <row r="4522" spans="1:9">
      <c r="A4522" s="216">
        <v>43654</v>
      </c>
      <c r="B4522" s="194">
        <v>8</v>
      </c>
      <c r="C4522" s="205">
        <v>298</v>
      </c>
      <c r="D4522" s="206">
        <v>44.320969377747588</v>
      </c>
      <c r="E4522" s="207">
        <v>22</v>
      </c>
      <c r="F4522" s="208">
        <v>29.332270860082303</v>
      </c>
      <c r="I4522" s="125"/>
    </row>
    <row r="4523" spans="1:9">
      <c r="A4523" s="216">
        <v>43654</v>
      </c>
      <c r="B4523" s="194">
        <v>9</v>
      </c>
      <c r="C4523" s="205">
        <v>313</v>
      </c>
      <c r="D4523" s="206">
        <v>44.223254335257707</v>
      </c>
      <c r="E4523" s="207">
        <v>22</v>
      </c>
      <c r="F4523" s="208">
        <v>29.05081700780606</v>
      </c>
      <c r="I4523" s="125"/>
    </row>
    <row r="4524" spans="1:9">
      <c r="A4524" s="216">
        <v>43654</v>
      </c>
      <c r="B4524" s="194">
        <v>10</v>
      </c>
      <c r="C4524" s="205">
        <v>328</v>
      </c>
      <c r="D4524" s="206">
        <v>44.125720070276202</v>
      </c>
      <c r="E4524" s="207">
        <v>22</v>
      </c>
      <c r="F4524" s="208">
        <v>28.768689255002755</v>
      </c>
      <c r="I4524" s="125"/>
    </row>
    <row r="4525" spans="1:9">
      <c r="A4525" s="216">
        <v>43654</v>
      </c>
      <c r="B4525" s="194">
        <v>11</v>
      </c>
      <c r="C4525" s="205">
        <v>343</v>
      </c>
      <c r="D4525" s="206">
        <v>44.028377010554323</v>
      </c>
      <c r="E4525" s="207">
        <v>22</v>
      </c>
      <c r="F4525" s="208">
        <v>28.485887803768009</v>
      </c>
      <c r="I4525" s="125"/>
    </row>
    <row r="4526" spans="1:9">
      <c r="A4526" s="216">
        <v>43654</v>
      </c>
      <c r="B4526" s="194">
        <v>12</v>
      </c>
      <c r="C4526" s="205">
        <v>358</v>
      </c>
      <c r="D4526" s="206">
        <v>43.93120533774777</v>
      </c>
      <c r="E4526" s="207">
        <v>22</v>
      </c>
      <c r="F4526" s="208">
        <v>28.202412869211457</v>
      </c>
      <c r="I4526" s="125"/>
    </row>
    <row r="4527" spans="1:9">
      <c r="A4527" s="216">
        <v>43654</v>
      </c>
      <c r="B4527" s="194">
        <v>13</v>
      </c>
      <c r="C4527" s="205">
        <v>13</v>
      </c>
      <c r="D4527" s="206">
        <v>43.834215477080534</v>
      </c>
      <c r="E4527" s="207">
        <v>22</v>
      </c>
      <c r="F4527" s="208">
        <v>27.918264647780759</v>
      </c>
      <c r="I4527" s="125"/>
    </row>
    <row r="4528" spans="1:9">
      <c r="A4528" s="216">
        <v>43654</v>
      </c>
      <c r="B4528" s="194">
        <v>14</v>
      </c>
      <c r="C4528" s="205">
        <v>28</v>
      </c>
      <c r="D4528" s="206">
        <v>43.737417852567546</v>
      </c>
      <c r="E4528" s="207">
        <v>22</v>
      </c>
      <c r="F4528" s="208">
        <v>27.633443345748674</v>
      </c>
      <c r="I4528" s="125"/>
    </row>
    <row r="4529" spans="1:9">
      <c r="A4529" s="216">
        <v>43654</v>
      </c>
      <c r="B4529" s="194">
        <v>15</v>
      </c>
      <c r="C4529" s="205">
        <v>43</v>
      </c>
      <c r="D4529" s="206">
        <v>43.640792621176843</v>
      </c>
      <c r="E4529" s="207">
        <v>22</v>
      </c>
      <c r="F4529" s="208">
        <v>27.347949176123691</v>
      </c>
      <c r="I4529" s="125"/>
    </row>
    <row r="4530" spans="1:9">
      <c r="A4530" s="216">
        <v>43654</v>
      </c>
      <c r="B4530" s="194">
        <v>16</v>
      </c>
      <c r="C4530" s="205">
        <v>58</v>
      </c>
      <c r="D4530" s="206">
        <v>43.544350203596309</v>
      </c>
      <c r="E4530" s="207">
        <v>22</v>
      </c>
      <c r="F4530" s="208">
        <v>27.061782342666447</v>
      </c>
      <c r="I4530" s="125"/>
    </row>
    <row r="4531" spans="1:9">
      <c r="A4531" s="216">
        <v>43654</v>
      </c>
      <c r="B4531" s="194">
        <v>17</v>
      </c>
      <c r="C4531" s="205">
        <v>73</v>
      </c>
      <c r="D4531" s="206">
        <v>43.448101018733496</v>
      </c>
      <c r="E4531" s="207">
        <v>22</v>
      </c>
      <c r="F4531" s="208">
        <v>26.77494304946201</v>
      </c>
      <c r="I4531" s="125"/>
    </row>
    <row r="4532" spans="1:9">
      <c r="A4532" s="216">
        <v>43654</v>
      </c>
      <c r="B4532" s="194">
        <v>18</v>
      </c>
      <c r="C4532" s="205">
        <v>88</v>
      </c>
      <c r="D4532" s="206">
        <v>43.352025219252255</v>
      </c>
      <c r="E4532" s="207">
        <v>22</v>
      </c>
      <c r="F4532" s="208">
        <v>26.487431510558679</v>
      </c>
      <c r="I4532" s="125"/>
    </row>
    <row r="4533" spans="1:9">
      <c r="A4533" s="216">
        <v>43654</v>
      </c>
      <c r="B4533" s="194">
        <v>19</v>
      </c>
      <c r="C4533" s="205">
        <v>103</v>
      </c>
      <c r="D4533" s="206">
        <v>43.256133260444471</v>
      </c>
      <c r="E4533" s="207">
        <v>22</v>
      </c>
      <c r="F4533" s="208">
        <v>26.199247933943042</v>
      </c>
      <c r="I4533" s="125"/>
    </row>
    <row r="4534" spans="1:9">
      <c r="A4534" s="216">
        <v>43654</v>
      </c>
      <c r="B4534" s="194">
        <v>20</v>
      </c>
      <c r="C4534" s="205">
        <v>118</v>
      </c>
      <c r="D4534" s="206">
        <v>43.160435439218645</v>
      </c>
      <c r="E4534" s="207">
        <v>22</v>
      </c>
      <c r="F4534" s="208">
        <v>25.910392518215701</v>
      </c>
      <c r="I4534" s="125"/>
    </row>
    <row r="4535" spans="1:9">
      <c r="A4535" s="216">
        <v>43654</v>
      </c>
      <c r="B4535" s="194">
        <v>21</v>
      </c>
      <c r="C4535" s="205">
        <v>133</v>
      </c>
      <c r="D4535" s="206">
        <v>43.064912020597603</v>
      </c>
      <c r="E4535" s="207">
        <v>22</v>
      </c>
      <c r="F4535" s="208">
        <v>25.62086548167585</v>
      </c>
      <c r="I4535" s="125"/>
    </row>
    <row r="4536" spans="1:9">
      <c r="A4536" s="216">
        <v>43654</v>
      </c>
      <c r="B4536" s="194">
        <v>22</v>
      </c>
      <c r="C4536" s="205">
        <v>148</v>
      </c>
      <c r="D4536" s="206">
        <v>42.969573416127105</v>
      </c>
      <c r="E4536" s="207">
        <v>22</v>
      </c>
      <c r="F4536" s="208">
        <v>25.330667030024117</v>
      </c>
      <c r="I4536" s="125"/>
    </row>
    <row r="4537" spans="1:9">
      <c r="A4537" s="216">
        <v>43654</v>
      </c>
      <c r="B4537" s="194">
        <v>23</v>
      </c>
      <c r="C4537" s="205">
        <v>163</v>
      </c>
      <c r="D4537" s="206">
        <v>42.874429918147143</v>
      </c>
      <c r="E4537" s="207">
        <v>22</v>
      </c>
      <c r="F4537" s="208">
        <v>25.039797369296011</v>
      </c>
      <c r="I4537" s="125"/>
    </row>
    <row r="4538" spans="1:9">
      <c r="A4538" s="216">
        <v>43655</v>
      </c>
      <c r="B4538" s="194">
        <v>0</v>
      </c>
      <c r="C4538" s="205">
        <v>178</v>
      </c>
      <c r="D4538" s="206">
        <v>42.779461826647776</v>
      </c>
      <c r="E4538" s="207">
        <v>22</v>
      </c>
      <c r="F4538" s="208">
        <v>24.74825671557106</v>
      </c>
      <c r="I4538" s="125"/>
    </row>
    <row r="4539" spans="1:9">
      <c r="A4539" s="216">
        <v>43655</v>
      </c>
      <c r="B4539" s="194">
        <v>1</v>
      </c>
      <c r="C4539" s="205">
        <v>193</v>
      </c>
      <c r="D4539" s="206">
        <v>42.684679449814666</v>
      </c>
      <c r="E4539" s="207">
        <v>22</v>
      </c>
      <c r="F4539" s="208">
        <v>24.456045275511045</v>
      </c>
      <c r="I4539" s="125"/>
    </row>
    <row r="4540" spans="1:9">
      <c r="A4540" s="216">
        <v>43655</v>
      </c>
      <c r="B4540" s="194">
        <v>2</v>
      </c>
      <c r="C4540" s="205">
        <v>208</v>
      </c>
      <c r="D4540" s="206">
        <v>42.590093154598208</v>
      </c>
      <c r="E4540" s="207">
        <v>22</v>
      </c>
      <c r="F4540" s="208">
        <v>24.163163256080651</v>
      </c>
      <c r="I4540" s="125"/>
    </row>
    <row r="4541" spans="1:9">
      <c r="A4541" s="216">
        <v>43655</v>
      </c>
      <c r="B4541" s="194">
        <v>3</v>
      </c>
      <c r="C4541" s="205">
        <v>223</v>
      </c>
      <c r="D4541" s="206">
        <v>42.495683196145819</v>
      </c>
      <c r="E4541" s="207">
        <v>22</v>
      </c>
      <c r="F4541" s="208">
        <v>23.869610877644192</v>
      </c>
      <c r="I4541" s="125"/>
    </row>
    <row r="4542" spans="1:9">
      <c r="A4542" s="216">
        <v>43655</v>
      </c>
      <c r="B4542" s="194">
        <v>4</v>
      </c>
      <c r="C4542" s="205">
        <v>238</v>
      </c>
      <c r="D4542" s="206">
        <v>42.401459918382898</v>
      </c>
      <c r="E4542" s="207">
        <v>22</v>
      </c>
      <c r="F4542" s="208">
        <v>23.575388341253429</v>
      </c>
      <c r="I4542" s="125"/>
    </row>
    <row r="4543" spans="1:9">
      <c r="A4543" s="216">
        <v>43655</v>
      </c>
      <c r="B4543" s="194">
        <v>5</v>
      </c>
      <c r="C4543" s="205">
        <v>253</v>
      </c>
      <c r="D4543" s="206">
        <v>42.307433663481788</v>
      </c>
      <c r="E4543" s="207">
        <v>22</v>
      </c>
      <c r="F4543" s="208">
        <v>23.280495858055943</v>
      </c>
      <c r="I4543" s="125"/>
    </row>
    <row r="4544" spans="1:9">
      <c r="A4544" s="216">
        <v>43655</v>
      </c>
      <c r="B4544" s="194">
        <v>6</v>
      </c>
      <c r="C4544" s="205">
        <v>268</v>
      </c>
      <c r="D4544" s="206">
        <v>42.213584701535183</v>
      </c>
      <c r="E4544" s="207">
        <v>22</v>
      </c>
      <c r="F4544" s="208">
        <v>22.984933646141172</v>
      </c>
      <c r="I4544" s="125"/>
    </row>
    <row r="4545" spans="1:9">
      <c r="A4545" s="216">
        <v>43655</v>
      </c>
      <c r="B4545" s="194">
        <v>7</v>
      </c>
      <c r="C4545" s="205">
        <v>283</v>
      </c>
      <c r="D4545" s="206">
        <v>42.119923312727678</v>
      </c>
      <c r="E4545" s="207">
        <v>22</v>
      </c>
      <c r="F4545" s="208">
        <v>22.7</v>
      </c>
      <c r="I4545" s="125"/>
    </row>
    <row r="4546" spans="1:9">
      <c r="A4546" s="216">
        <v>43655</v>
      </c>
      <c r="B4546" s="194">
        <v>8</v>
      </c>
      <c r="C4546" s="205">
        <v>298</v>
      </c>
      <c r="D4546" s="206">
        <v>42.026459893658057</v>
      </c>
      <c r="E4546" s="207">
        <v>22</v>
      </c>
      <c r="F4546" s="208">
        <v>22.391800870556224</v>
      </c>
      <c r="I4546" s="125"/>
    </row>
    <row r="4547" spans="1:9">
      <c r="A4547" s="216">
        <v>43655</v>
      </c>
      <c r="B4547" s="194">
        <v>9</v>
      </c>
      <c r="C4547" s="205">
        <v>313</v>
      </c>
      <c r="D4547" s="206">
        <v>41.933174690537953</v>
      </c>
      <c r="E4547" s="207">
        <v>22</v>
      </c>
      <c r="F4547" s="208">
        <v>22.094230734739213</v>
      </c>
      <c r="I4547" s="125"/>
    </row>
    <row r="4548" spans="1:9">
      <c r="A4548" s="216">
        <v>43655</v>
      </c>
      <c r="B4548" s="194">
        <v>10</v>
      </c>
      <c r="C4548" s="205">
        <v>328</v>
      </c>
      <c r="D4548" s="206">
        <v>41.840077978715726</v>
      </c>
      <c r="E4548" s="207">
        <v>22</v>
      </c>
      <c r="F4548" s="208">
        <v>21.795991719352017</v>
      </c>
      <c r="I4548" s="125"/>
    </row>
    <row r="4549" spans="1:9">
      <c r="A4549" s="216">
        <v>43655</v>
      </c>
      <c r="B4549" s="194">
        <v>11</v>
      </c>
      <c r="C4549" s="205">
        <v>343</v>
      </c>
      <c r="D4549" s="206">
        <v>41.747180150322265</v>
      </c>
      <c r="E4549" s="207">
        <v>22</v>
      </c>
      <c r="F4549" s="208">
        <v>21.497084027439683</v>
      </c>
      <c r="I4549" s="125"/>
    </row>
    <row r="4550" spans="1:9">
      <c r="A4550" s="216">
        <v>43655</v>
      </c>
      <c r="B4550" s="194">
        <v>12</v>
      </c>
      <c r="C4550" s="205">
        <v>358</v>
      </c>
      <c r="D4550" s="206">
        <v>41.654461447380982</v>
      </c>
      <c r="E4550" s="207">
        <v>22</v>
      </c>
      <c r="F4550" s="208">
        <v>21.19750788235784</v>
      </c>
      <c r="I4550" s="125"/>
    </row>
    <row r="4551" spans="1:9">
      <c r="A4551" s="216">
        <v>43655</v>
      </c>
      <c r="B4551" s="194">
        <v>13</v>
      </c>
      <c r="C4551" s="205">
        <v>13</v>
      </c>
      <c r="D4551" s="206">
        <v>41.561932160104504</v>
      </c>
      <c r="E4551" s="207">
        <v>22</v>
      </c>
      <c r="F4551" s="208">
        <v>20.897263494425289</v>
      </c>
      <c r="I4551" s="125"/>
    </row>
    <row r="4552" spans="1:9">
      <c r="A4552" s="216">
        <v>43655</v>
      </c>
      <c r="B4552" s="194">
        <v>14</v>
      </c>
      <c r="C4552" s="205">
        <v>28</v>
      </c>
      <c r="D4552" s="206">
        <v>41.469602675556416</v>
      </c>
      <c r="E4552" s="207">
        <v>22</v>
      </c>
      <c r="F4552" s="208">
        <v>20.596351074226007</v>
      </c>
      <c r="I4552" s="125"/>
    </row>
    <row r="4553" spans="1:9">
      <c r="A4553" s="216">
        <v>43655</v>
      </c>
      <c r="B4553" s="194">
        <v>15</v>
      </c>
      <c r="C4553" s="205">
        <v>43</v>
      </c>
      <c r="D4553" s="206">
        <v>41.377453133226254</v>
      </c>
      <c r="E4553" s="207">
        <v>22</v>
      </c>
      <c r="F4553" s="208">
        <v>20.294770842762091</v>
      </c>
      <c r="I4553" s="125"/>
    </row>
    <row r="4554" spans="1:9">
      <c r="A4554" s="216">
        <v>43655</v>
      </c>
      <c r="B4554" s="194">
        <v>16</v>
      </c>
      <c r="C4554" s="205">
        <v>58</v>
      </c>
      <c r="D4554" s="206">
        <v>41.285493917638405</v>
      </c>
      <c r="E4554" s="207">
        <v>22</v>
      </c>
      <c r="F4554" s="208">
        <v>19.992523011229721</v>
      </c>
      <c r="I4554" s="125"/>
    </row>
    <row r="4555" spans="1:9">
      <c r="A4555" s="216">
        <v>43655</v>
      </c>
      <c r="B4555" s="194">
        <v>17</v>
      </c>
      <c r="C4555" s="205">
        <v>73</v>
      </c>
      <c r="D4555" s="206">
        <v>41.193735410596446</v>
      </c>
      <c r="E4555" s="207">
        <v>22</v>
      </c>
      <c r="F4555" s="208">
        <v>19.689607791081301</v>
      </c>
      <c r="I4555" s="125"/>
    </row>
    <row r="4556" spans="1:9">
      <c r="A4556" s="216">
        <v>43655</v>
      </c>
      <c r="B4556" s="194">
        <v>18</v>
      </c>
      <c r="C4556" s="205">
        <v>88</v>
      </c>
      <c r="D4556" s="206">
        <v>41.102157728171846</v>
      </c>
      <c r="E4556" s="207">
        <v>22</v>
      </c>
      <c r="F4556" s="208">
        <v>19.386025407652951</v>
      </c>
      <c r="I4556" s="125"/>
    </row>
    <row r="4557" spans="1:9">
      <c r="A4557" s="216">
        <v>43655</v>
      </c>
      <c r="B4557" s="194">
        <v>19</v>
      </c>
      <c r="C4557" s="205">
        <v>103</v>
      </c>
      <c r="D4557" s="206">
        <v>41.010771249884783</v>
      </c>
      <c r="E4557" s="207">
        <v>22</v>
      </c>
      <c r="F4557" s="208">
        <v>19.0817760662258</v>
      </c>
      <c r="I4557" s="125"/>
    </row>
    <row r="4558" spans="1:9">
      <c r="A4558" s="216">
        <v>43655</v>
      </c>
      <c r="B4558" s="194">
        <v>20</v>
      </c>
      <c r="C4558" s="205">
        <v>118</v>
      </c>
      <c r="D4558" s="206">
        <v>40.919586353962814</v>
      </c>
      <c r="E4558" s="207">
        <v>22</v>
      </c>
      <c r="F4558" s="208">
        <v>18.776859982514438</v>
      </c>
      <c r="I4558" s="125"/>
    </row>
    <row r="4559" spans="1:9">
      <c r="A4559" s="216">
        <v>43655</v>
      </c>
      <c r="B4559" s="194">
        <v>21</v>
      </c>
      <c r="C4559" s="205">
        <v>133</v>
      </c>
      <c r="D4559" s="206">
        <v>40.828583150476447</v>
      </c>
      <c r="E4559" s="207">
        <v>22</v>
      </c>
      <c r="F4559" s="208">
        <v>18.471277379366313</v>
      </c>
      <c r="I4559" s="125"/>
    </row>
    <row r="4560" spans="1:9">
      <c r="A4560" s="216">
        <v>43655</v>
      </c>
      <c r="B4560" s="194">
        <v>22</v>
      </c>
      <c r="C4560" s="205">
        <v>148</v>
      </c>
      <c r="D4560" s="206">
        <v>40.737772054573043</v>
      </c>
      <c r="E4560" s="207">
        <v>22</v>
      </c>
      <c r="F4560" s="208">
        <v>18.165028469711473</v>
      </c>
      <c r="I4560" s="125"/>
    </row>
    <row r="4561" spans="1:9">
      <c r="A4561" s="216">
        <v>43655</v>
      </c>
      <c r="B4561" s="194">
        <v>23</v>
      </c>
      <c r="C4561" s="205">
        <v>163</v>
      </c>
      <c r="D4561" s="206">
        <v>40.647163322356619</v>
      </c>
      <c r="E4561" s="207">
        <v>22</v>
      </c>
      <c r="F4561" s="208">
        <v>17.858113466747056</v>
      </c>
      <c r="I4561" s="125"/>
    </row>
    <row r="4562" spans="1:9">
      <c r="A4562" s="216">
        <v>43656</v>
      </c>
      <c r="B4562" s="194">
        <v>0</v>
      </c>
      <c r="C4562" s="205">
        <v>178</v>
      </c>
      <c r="D4562" s="206">
        <v>40.556737177769264</v>
      </c>
      <c r="E4562" s="207">
        <v>22</v>
      </c>
      <c r="F4562" s="208">
        <v>17.550532594205563</v>
      </c>
      <c r="I4562" s="125"/>
    </row>
    <row r="4563" spans="1:9">
      <c r="A4563" s="216">
        <v>43656</v>
      </c>
      <c r="B4563" s="194">
        <v>1</v>
      </c>
      <c r="C4563" s="205">
        <v>193</v>
      </c>
      <c r="D4563" s="206">
        <v>40.466503991762011</v>
      </c>
      <c r="E4563" s="207">
        <v>22</v>
      </c>
      <c r="F4563" s="208">
        <v>17.242286069328259</v>
      </c>
      <c r="I4563" s="125"/>
    </row>
    <row r="4564" spans="1:9">
      <c r="A4564" s="216">
        <v>43656</v>
      </c>
      <c r="B4564" s="194">
        <v>2</v>
      </c>
      <c r="C4564" s="205">
        <v>208</v>
      </c>
      <c r="D4564" s="206">
        <v>40.37647405542657</v>
      </c>
      <c r="E4564" s="207">
        <v>22</v>
      </c>
      <c r="F4564" s="208">
        <v>16.933374099233305</v>
      </c>
      <c r="I4564" s="125"/>
    </row>
    <row r="4565" spans="1:9">
      <c r="A4565" s="216">
        <v>43656</v>
      </c>
      <c r="B4565" s="194">
        <v>3</v>
      </c>
      <c r="C4565" s="205">
        <v>223</v>
      </c>
      <c r="D4565" s="206">
        <v>40.286627509624395</v>
      </c>
      <c r="E4565" s="207">
        <v>22</v>
      </c>
      <c r="F4565" s="208">
        <v>16.623796912045847</v>
      </c>
      <c r="I4565" s="125"/>
    </row>
    <row r="4566" spans="1:9">
      <c r="A4566" s="216">
        <v>43656</v>
      </c>
      <c r="B4566" s="194">
        <v>4</v>
      </c>
      <c r="C4566" s="205">
        <v>238</v>
      </c>
      <c r="D4566" s="206">
        <v>40.196974740473479</v>
      </c>
      <c r="E4566" s="207">
        <v>22</v>
      </c>
      <c r="F4566" s="208">
        <v>16.313554722349011</v>
      </c>
      <c r="I4566" s="125"/>
    </row>
    <row r="4567" spans="1:9">
      <c r="A4567" s="216">
        <v>43656</v>
      </c>
      <c r="B4567" s="194">
        <v>5</v>
      </c>
      <c r="C4567" s="205">
        <v>253</v>
      </c>
      <c r="D4567" s="206">
        <v>40.107526055235212</v>
      </c>
      <c r="E4567" s="207">
        <v>22</v>
      </c>
      <c r="F4567" s="208">
        <v>16.002647744986405</v>
      </c>
      <c r="I4567" s="125"/>
    </row>
    <row r="4568" spans="1:9">
      <c r="A4568" s="216">
        <v>43656</v>
      </c>
      <c r="B4568" s="194">
        <v>6</v>
      </c>
      <c r="C4568" s="205">
        <v>268</v>
      </c>
      <c r="D4568" s="206">
        <v>40.018261609504862</v>
      </c>
      <c r="E4568" s="207">
        <v>22</v>
      </c>
      <c r="F4568" s="208">
        <v>15.691076205531616</v>
      </c>
      <c r="I4568" s="125"/>
    </row>
    <row r="4569" spans="1:9">
      <c r="A4569" s="216">
        <v>43656</v>
      </c>
      <c r="B4569" s="194">
        <v>7</v>
      </c>
      <c r="C4569" s="205">
        <v>283</v>
      </c>
      <c r="D4569" s="206">
        <v>39.929191765723999</v>
      </c>
      <c r="E4569" s="207">
        <v>22</v>
      </c>
      <c r="F4569" s="208">
        <v>15.4</v>
      </c>
      <c r="I4569" s="125"/>
    </row>
    <row r="4570" spans="1:9">
      <c r="A4570" s="216">
        <v>43656</v>
      </c>
      <c r="B4570" s="194">
        <v>8</v>
      </c>
      <c r="C4570" s="205">
        <v>298</v>
      </c>
      <c r="D4570" s="206">
        <v>39.840326826246155</v>
      </c>
      <c r="E4570" s="207">
        <v>22</v>
      </c>
      <c r="F4570" s="208">
        <v>15.06594030574071</v>
      </c>
      <c r="I4570" s="125"/>
    </row>
    <row r="4571" spans="1:9">
      <c r="A4571" s="216">
        <v>43656</v>
      </c>
      <c r="B4571" s="194">
        <v>9</v>
      </c>
      <c r="C4571" s="205">
        <v>313</v>
      </c>
      <c r="D4571" s="206">
        <v>39.751646962853329</v>
      </c>
      <c r="E4571" s="207">
        <v>22</v>
      </c>
      <c r="F4571" s="208">
        <v>14.752376384010759</v>
      </c>
      <c r="I4571" s="125"/>
    </row>
    <row r="4572" spans="1:9">
      <c r="A4572" s="216">
        <v>43656</v>
      </c>
      <c r="B4572" s="194">
        <v>10</v>
      </c>
      <c r="C4572" s="205">
        <v>328</v>
      </c>
      <c r="D4572" s="206">
        <v>39.663162474655564</v>
      </c>
      <c r="E4572" s="207">
        <v>22</v>
      </c>
      <c r="F4572" s="208">
        <v>14.438148773918087</v>
      </c>
      <c r="I4572" s="125"/>
    </row>
    <row r="4573" spans="1:9">
      <c r="A4573" s="216">
        <v>43656</v>
      </c>
      <c r="B4573" s="194">
        <v>11</v>
      </c>
      <c r="C4573" s="205">
        <v>343</v>
      </c>
      <c r="D4573" s="206">
        <v>39.574883698930989</v>
      </c>
      <c r="E4573" s="207">
        <v>22</v>
      </c>
      <c r="F4573" s="208">
        <v>14.123257691921225</v>
      </c>
      <c r="I4573" s="125"/>
    </row>
    <row r="4574" spans="1:9">
      <c r="A4574" s="216">
        <v>43656</v>
      </c>
      <c r="B4574" s="194">
        <v>12</v>
      </c>
      <c r="C4574" s="205">
        <v>358</v>
      </c>
      <c r="D4574" s="206">
        <v>39.48679084227706</v>
      </c>
      <c r="E4574" s="207">
        <v>22</v>
      </c>
      <c r="F4574" s="208">
        <v>13.807703365357256</v>
      </c>
      <c r="I4574" s="125"/>
    </row>
    <row r="4575" spans="1:9">
      <c r="A4575" s="216">
        <v>43656</v>
      </c>
      <c r="B4575" s="194">
        <v>13</v>
      </c>
      <c r="C4575" s="205">
        <v>13</v>
      </c>
      <c r="D4575" s="206">
        <v>39.398894141734218</v>
      </c>
      <c r="E4575" s="207">
        <v>22</v>
      </c>
      <c r="F4575" s="208">
        <v>13.491486011208238</v>
      </c>
      <c r="I4575" s="125"/>
    </row>
    <row r="4576" spans="1:9">
      <c r="A4576" s="216">
        <v>43656</v>
      </c>
      <c r="B4576" s="194">
        <v>14</v>
      </c>
      <c r="C4576" s="205">
        <v>28</v>
      </c>
      <c r="D4576" s="206">
        <v>39.31120394929394</v>
      </c>
      <c r="E4576" s="207">
        <v>22</v>
      </c>
      <c r="F4576" s="208">
        <v>13.174605846731851</v>
      </c>
      <c r="I4576" s="125"/>
    </row>
    <row r="4577" spans="1:9">
      <c r="A4577" s="216">
        <v>43656</v>
      </c>
      <c r="B4577" s="194">
        <v>15</v>
      </c>
      <c r="C4577" s="205">
        <v>43</v>
      </c>
      <c r="D4577" s="206">
        <v>39.223700467564981</v>
      </c>
      <c r="E4577" s="207">
        <v>22</v>
      </c>
      <c r="F4577" s="208">
        <v>12.85706310011804</v>
      </c>
      <c r="I4577" s="125"/>
    </row>
    <row r="4578" spans="1:9">
      <c r="A4578" s="216">
        <v>43656</v>
      </c>
      <c r="B4578" s="194">
        <v>16</v>
      </c>
      <c r="C4578" s="205">
        <v>58</v>
      </c>
      <c r="D4578" s="206">
        <v>39.13639394873087</v>
      </c>
      <c r="E4578" s="207">
        <v>22</v>
      </c>
      <c r="F4578" s="208">
        <v>12.538857992697388</v>
      </c>
      <c r="I4578" s="125"/>
    </row>
    <row r="4579" spans="1:9">
      <c r="A4579" s="216">
        <v>43656</v>
      </c>
      <c r="B4579" s="194">
        <v>17</v>
      </c>
      <c r="C4579" s="205">
        <v>73</v>
      </c>
      <c r="D4579" s="206">
        <v>39.049294741143967</v>
      </c>
      <c r="E4579" s="207">
        <v>22</v>
      </c>
      <c r="F4579" s="208">
        <v>12.219990735418165</v>
      </c>
      <c r="I4579" s="125"/>
    </row>
    <row r="4580" spans="1:9">
      <c r="A4580" s="216">
        <v>43656</v>
      </c>
      <c r="B4580" s="194">
        <v>18</v>
      </c>
      <c r="C4580" s="205">
        <v>88</v>
      </c>
      <c r="D4580" s="206">
        <v>38.962382945906597</v>
      </c>
      <c r="E4580" s="207">
        <v>22</v>
      </c>
      <c r="F4580" s="208">
        <v>11.900461560828646</v>
      </c>
      <c r="I4580" s="125"/>
    </row>
    <row r="4581" spans="1:9">
      <c r="A4581" s="216">
        <v>43656</v>
      </c>
      <c r="B4581" s="194">
        <v>19</v>
      </c>
      <c r="C4581" s="205">
        <v>103</v>
      </c>
      <c r="D4581" s="206">
        <v>38.875668908221428</v>
      </c>
      <c r="E4581" s="207">
        <v>22</v>
      </c>
      <c r="F4581" s="208">
        <v>11.580270687491705</v>
      </c>
      <c r="I4581" s="125"/>
    </row>
    <row r="4582" spans="1:9">
      <c r="A4582" s="216">
        <v>43656</v>
      </c>
      <c r="B4582" s="194">
        <v>20</v>
      </c>
      <c r="C4582" s="205">
        <v>118</v>
      </c>
      <c r="D4582" s="206">
        <v>38.789162973106954</v>
      </c>
      <c r="E4582" s="207">
        <v>22</v>
      </c>
      <c r="F4582" s="208">
        <v>11.259418334241147</v>
      </c>
      <c r="I4582" s="125"/>
    </row>
    <row r="4583" spans="1:9">
      <c r="A4583" s="216">
        <v>43656</v>
      </c>
      <c r="B4583" s="194">
        <v>21</v>
      </c>
      <c r="C4583" s="205">
        <v>133</v>
      </c>
      <c r="D4583" s="206">
        <v>38.702845217378581</v>
      </c>
      <c r="E4583" s="207">
        <v>22</v>
      </c>
      <c r="F4583" s="208">
        <v>10.937904730880135</v>
      </c>
      <c r="I4583" s="125"/>
    </row>
    <row r="4584" spans="1:9">
      <c r="A4584" s="216">
        <v>43656</v>
      </c>
      <c r="B4584" s="194">
        <v>22</v>
      </c>
      <c r="C4584" s="205">
        <v>148</v>
      </c>
      <c r="D4584" s="206">
        <v>38.616725982492426</v>
      </c>
      <c r="E4584" s="207">
        <v>22</v>
      </c>
      <c r="F4584" s="208">
        <v>10.615730096770903</v>
      </c>
      <c r="I4584" s="125"/>
    </row>
    <row r="4585" spans="1:9">
      <c r="A4585" s="216">
        <v>43656</v>
      </c>
      <c r="B4585" s="194">
        <v>23</v>
      </c>
      <c r="C4585" s="205">
        <v>163</v>
      </c>
      <c r="D4585" s="206">
        <v>38.530815610179161</v>
      </c>
      <c r="E4585" s="207">
        <v>22</v>
      </c>
      <c r="F4585" s="208">
        <v>10.292894655078513</v>
      </c>
      <c r="I4585" s="125"/>
    </row>
    <row r="4586" spans="1:9">
      <c r="A4586" s="216">
        <v>43657</v>
      </c>
      <c r="B4586" s="194">
        <v>0</v>
      </c>
      <c r="C4586" s="205">
        <v>178</v>
      </c>
      <c r="D4586" s="206">
        <v>38.445094172811878</v>
      </c>
      <c r="E4586" s="207">
        <v>22</v>
      </c>
      <c r="F4586" s="208">
        <v>9.9693986292506764</v>
      </c>
      <c r="I4586" s="125"/>
    </row>
    <row r="4587" spans="1:9">
      <c r="A4587" s="216">
        <v>43657</v>
      </c>
      <c r="B4587" s="194">
        <v>1</v>
      </c>
      <c r="C4587" s="205">
        <v>193</v>
      </c>
      <c r="D4587" s="206">
        <v>38.359572047862684</v>
      </c>
      <c r="E4587" s="207">
        <v>22</v>
      </c>
      <c r="F4587" s="208">
        <v>9.6452422429866402</v>
      </c>
      <c r="I4587" s="125"/>
    </row>
    <row r="4588" spans="1:9">
      <c r="A4588" s="216">
        <v>43657</v>
      </c>
      <c r="B4588" s="194">
        <v>2</v>
      </c>
      <c r="C4588" s="205">
        <v>208</v>
      </c>
      <c r="D4588" s="206">
        <v>38.27425945420373</v>
      </c>
      <c r="E4588" s="207">
        <v>22</v>
      </c>
      <c r="F4588" s="208">
        <v>9.3204257165925242</v>
      </c>
      <c r="I4588" s="125"/>
    </row>
    <row r="4589" spans="1:9">
      <c r="A4589" s="216">
        <v>43657</v>
      </c>
      <c r="B4589" s="194">
        <v>3</v>
      </c>
      <c r="C4589" s="205">
        <v>223</v>
      </c>
      <c r="D4589" s="206">
        <v>38.189136578872649</v>
      </c>
      <c r="E4589" s="207">
        <v>22</v>
      </c>
      <c r="F4589" s="208">
        <v>8.9949492815324561</v>
      </c>
      <c r="I4589" s="125"/>
    </row>
    <row r="4590" spans="1:9">
      <c r="A4590" s="216">
        <v>43657</v>
      </c>
      <c r="B4590" s="194">
        <v>4</v>
      </c>
      <c r="C4590" s="205">
        <v>238</v>
      </c>
      <c r="D4590" s="206">
        <v>38.104213756777199</v>
      </c>
      <c r="E4590" s="207">
        <v>22</v>
      </c>
      <c r="F4590" s="208">
        <v>8.6688131586458894</v>
      </c>
      <c r="I4590" s="125"/>
    </row>
    <row r="4591" spans="1:9">
      <c r="A4591" s="216">
        <v>43657</v>
      </c>
      <c r="B4591" s="194">
        <v>5</v>
      </c>
      <c r="C4591" s="205">
        <v>253</v>
      </c>
      <c r="D4591" s="206">
        <v>38.019501241584521</v>
      </c>
      <c r="E4591" s="207">
        <v>22</v>
      </c>
      <c r="F4591" s="208">
        <v>8.3420175689888509</v>
      </c>
      <c r="I4591" s="125"/>
    </row>
    <row r="4592" spans="1:9">
      <c r="A4592" s="216">
        <v>43657</v>
      </c>
      <c r="B4592" s="194">
        <v>6</v>
      </c>
      <c r="C4592" s="205">
        <v>268</v>
      </c>
      <c r="D4592" s="206">
        <v>37.934979137816072</v>
      </c>
      <c r="E4592" s="207">
        <v>22</v>
      </c>
      <c r="F4592" s="208">
        <v>8.0145627448278134</v>
      </c>
      <c r="I4592" s="125"/>
    </row>
    <row r="4593" spans="1:9">
      <c r="A4593" s="216">
        <v>43657</v>
      </c>
      <c r="B4593" s="194">
        <v>7</v>
      </c>
      <c r="C4593" s="205">
        <v>283</v>
      </c>
      <c r="D4593" s="206">
        <v>37.850657796443556</v>
      </c>
      <c r="E4593" s="207">
        <v>22</v>
      </c>
      <c r="F4593" s="208">
        <v>7.7</v>
      </c>
      <c r="I4593" s="125"/>
    </row>
    <row r="4594" spans="1:9">
      <c r="A4594" s="216">
        <v>43657</v>
      </c>
      <c r="B4594" s="194">
        <v>8</v>
      </c>
      <c r="C4594" s="205">
        <v>298</v>
      </c>
      <c r="D4594" s="206">
        <v>37.766547488002971</v>
      </c>
      <c r="E4594" s="207">
        <v>22</v>
      </c>
      <c r="F4594" s="208">
        <v>7.3576762831333298</v>
      </c>
      <c r="I4594" s="125"/>
    </row>
    <row r="4595" spans="1:9">
      <c r="A4595" s="216">
        <v>43657</v>
      </c>
      <c r="B4595" s="194">
        <v>9</v>
      </c>
      <c r="C4595" s="205">
        <v>313</v>
      </c>
      <c r="D4595" s="206">
        <v>37.682628351967651</v>
      </c>
      <c r="E4595" s="207">
        <v>22</v>
      </c>
      <c r="F4595" s="208">
        <v>7.0282450967805232</v>
      </c>
      <c r="I4595" s="125"/>
    </row>
    <row r="4596" spans="1:9">
      <c r="A4596" s="216">
        <v>43657</v>
      </c>
      <c r="B4596" s="194">
        <v>10</v>
      </c>
      <c r="C4596" s="205">
        <v>328</v>
      </c>
      <c r="D4596" s="206">
        <v>37.598910657130773</v>
      </c>
      <c r="E4596" s="207">
        <v>22</v>
      </c>
      <c r="F4596" s="208">
        <v>6.6981555746021826</v>
      </c>
      <c r="I4596" s="125"/>
    </row>
    <row r="4597" spans="1:9">
      <c r="A4597" s="216">
        <v>43657</v>
      </c>
      <c r="B4597" s="194">
        <v>11</v>
      </c>
      <c r="C4597" s="205">
        <v>343</v>
      </c>
      <c r="D4597" s="206">
        <v>37.515404728413841</v>
      </c>
      <c r="E4597" s="207">
        <v>22</v>
      </c>
      <c r="F4597" s="208">
        <v>6.3674079391179106</v>
      </c>
      <c r="I4597" s="125"/>
    </row>
    <row r="4598" spans="1:9">
      <c r="A4598" s="216">
        <v>43657</v>
      </c>
      <c r="B4598" s="194">
        <v>12</v>
      </c>
      <c r="C4598" s="205">
        <v>358</v>
      </c>
      <c r="D4598" s="206">
        <v>37.432090683424804</v>
      </c>
      <c r="E4598" s="207">
        <v>22</v>
      </c>
      <c r="F4598" s="208">
        <v>6.0360024241615662</v>
      </c>
      <c r="I4598" s="125"/>
    </row>
    <row r="4599" spans="1:9">
      <c r="A4599" s="216">
        <v>43657</v>
      </c>
      <c r="B4599" s="194">
        <v>13</v>
      </c>
      <c r="C4599" s="205">
        <v>13</v>
      </c>
      <c r="D4599" s="206">
        <v>37.34897878647871</v>
      </c>
      <c r="E4599" s="207">
        <v>22</v>
      </c>
      <c r="F4599" s="208">
        <v>5.7039392527315158</v>
      </c>
      <c r="I4599" s="125"/>
    </row>
    <row r="4600" spans="1:9">
      <c r="A4600" s="216">
        <v>43657</v>
      </c>
      <c r="B4600" s="194">
        <v>14</v>
      </c>
      <c r="C4600" s="205">
        <v>28</v>
      </c>
      <c r="D4600" s="206">
        <v>37.266079359905007</v>
      </c>
      <c r="E4600" s="207">
        <v>22</v>
      </c>
      <c r="F4600" s="208">
        <v>5.3712186517504534</v>
      </c>
      <c r="I4600" s="125"/>
    </row>
    <row r="4601" spans="1:9">
      <c r="A4601" s="216">
        <v>43657</v>
      </c>
      <c r="B4601" s="194">
        <v>15</v>
      </c>
      <c r="C4601" s="205">
        <v>43</v>
      </c>
      <c r="D4601" s="206">
        <v>37.183372516649342</v>
      </c>
      <c r="E4601" s="207">
        <v>22</v>
      </c>
      <c r="F4601" s="208">
        <v>5.0378408484045423</v>
      </c>
      <c r="I4601" s="125"/>
    </row>
    <row r="4602" spans="1:9">
      <c r="A4602" s="216">
        <v>43657</v>
      </c>
      <c r="B4602" s="194">
        <v>16</v>
      </c>
      <c r="C4602" s="205">
        <v>58</v>
      </c>
      <c r="D4602" s="206">
        <v>37.100868518516563</v>
      </c>
      <c r="E4602" s="207">
        <v>22</v>
      </c>
      <c r="F4602" s="208">
        <v>4.7038060701014217</v>
      </c>
      <c r="I4602" s="125"/>
    </row>
    <row r="4603" spans="1:9">
      <c r="A4603" s="216">
        <v>43657</v>
      </c>
      <c r="B4603" s="194">
        <v>17</v>
      </c>
      <c r="C4603" s="205">
        <v>73</v>
      </c>
      <c r="D4603" s="206">
        <v>37.018577683768967</v>
      </c>
      <c r="E4603" s="207">
        <v>22</v>
      </c>
      <c r="F4603" s="208">
        <v>4.3691145407786536</v>
      </c>
      <c r="I4603" s="125"/>
    </row>
    <row r="4604" spans="1:9">
      <c r="A4604" s="216">
        <v>43657</v>
      </c>
      <c r="B4604" s="194">
        <v>18</v>
      </c>
      <c r="C4604" s="205">
        <v>88</v>
      </c>
      <c r="D4604" s="206">
        <v>36.936480141719699</v>
      </c>
      <c r="E4604" s="207">
        <v>22</v>
      </c>
      <c r="F4604" s="208">
        <v>4.0337664957664998</v>
      </c>
      <c r="I4604" s="125"/>
    </row>
    <row r="4605" spans="1:9">
      <c r="A4605" s="216">
        <v>43657</v>
      </c>
      <c r="B4605" s="194">
        <v>19</v>
      </c>
      <c r="C4605" s="205">
        <v>103</v>
      </c>
      <c r="D4605" s="206">
        <v>36.85458611149329</v>
      </c>
      <c r="E4605" s="207">
        <v>22</v>
      </c>
      <c r="F4605" s="208">
        <v>3.6977621594989785</v>
      </c>
      <c r="I4605" s="125"/>
    </row>
    <row r="4606" spans="1:9">
      <c r="A4606" s="216">
        <v>43657</v>
      </c>
      <c r="B4606" s="194">
        <v>20</v>
      </c>
      <c r="C4606" s="205">
        <v>118</v>
      </c>
      <c r="D4606" s="206">
        <v>36.772905946962169</v>
      </c>
      <c r="E4606" s="207">
        <v>22</v>
      </c>
      <c r="F4606" s="208">
        <v>3.3611017565595347</v>
      </c>
      <c r="I4606" s="125"/>
    </row>
    <row r="4607" spans="1:9">
      <c r="A4607" s="216">
        <v>43657</v>
      </c>
      <c r="B4607" s="194">
        <v>21</v>
      </c>
      <c r="C4607" s="205">
        <v>133</v>
      </c>
      <c r="D4607" s="206">
        <v>36.691419696365983</v>
      </c>
      <c r="E4607" s="207">
        <v>22</v>
      </c>
      <c r="F4607" s="208">
        <v>3.0237855230875965</v>
      </c>
      <c r="I4607" s="125"/>
    </row>
    <row r="4608" spans="1:9">
      <c r="A4608" s="216">
        <v>43657</v>
      </c>
      <c r="B4608" s="194">
        <v>22</v>
      </c>
      <c r="C4608" s="205">
        <v>148</v>
      </c>
      <c r="D4608" s="206">
        <v>36.610137673294503</v>
      </c>
      <c r="E4608" s="207">
        <v>22</v>
      </c>
      <c r="F4608" s="208">
        <v>2.6858136879362604</v>
      </c>
      <c r="I4608" s="125"/>
    </row>
    <row r="4609" spans="1:9">
      <c r="A4609" s="216">
        <v>43657</v>
      </c>
      <c r="B4609" s="194">
        <v>23</v>
      </c>
      <c r="C4609" s="205">
        <v>163</v>
      </c>
      <c r="D4609" s="206">
        <v>36.529070188776132</v>
      </c>
      <c r="E4609" s="207">
        <v>22</v>
      </c>
      <c r="F4609" s="208">
        <v>2.3471864688270472</v>
      </c>
      <c r="I4609" s="125"/>
    </row>
    <row r="4610" spans="1:9">
      <c r="A4610" s="216">
        <v>43658</v>
      </c>
      <c r="B4610" s="194">
        <v>0</v>
      </c>
      <c r="C4610" s="205">
        <v>178</v>
      </c>
      <c r="D4610" s="206">
        <v>36.448197288107167</v>
      </c>
      <c r="E4610" s="207">
        <v>22</v>
      </c>
      <c r="F4610" s="208">
        <v>2.0079041064363423</v>
      </c>
      <c r="I4610" s="125"/>
    </row>
    <row r="4611" spans="1:9">
      <c r="A4611" s="216">
        <v>43658</v>
      </c>
      <c r="B4611" s="194">
        <v>1</v>
      </c>
      <c r="C4611" s="205">
        <v>193</v>
      </c>
      <c r="D4611" s="206">
        <v>36.367529280571489</v>
      </c>
      <c r="E4611" s="207">
        <v>22</v>
      </c>
      <c r="F4611" s="208">
        <v>1.6679668265071967</v>
      </c>
      <c r="I4611" s="125"/>
    </row>
    <row r="4612" spans="1:9">
      <c r="A4612" s="216">
        <v>43658</v>
      </c>
      <c r="B4612" s="194">
        <v>2</v>
      </c>
      <c r="C4612" s="205">
        <v>208</v>
      </c>
      <c r="D4612" s="206">
        <v>36.287076476264701</v>
      </c>
      <c r="E4612" s="207">
        <v>22</v>
      </c>
      <c r="F4612" s="208">
        <v>1.3273748549947584</v>
      </c>
      <c r="I4612" s="125"/>
    </row>
    <row r="4613" spans="1:9">
      <c r="A4613" s="216">
        <v>43658</v>
      </c>
      <c r="B4613" s="194">
        <v>3</v>
      </c>
      <c r="C4613" s="205">
        <v>223</v>
      </c>
      <c r="D4613" s="206">
        <v>36.206818914988617</v>
      </c>
      <c r="E4613" s="207">
        <v>22</v>
      </c>
      <c r="F4613" s="208">
        <v>0.98612842953208713</v>
      </c>
      <c r="I4613" s="125"/>
    </row>
    <row r="4614" spans="1:9">
      <c r="A4614" s="216">
        <v>43658</v>
      </c>
      <c r="B4614" s="194">
        <v>4</v>
      </c>
      <c r="C4614" s="205">
        <v>238</v>
      </c>
      <c r="D4614" s="206">
        <v>36.126766943666553</v>
      </c>
      <c r="E4614" s="207">
        <v>22</v>
      </c>
      <c r="F4614" s="208">
        <v>0.64422777652389129</v>
      </c>
      <c r="I4614" s="125"/>
    </row>
    <row r="4615" spans="1:9">
      <c r="A4615" s="216">
        <v>43658</v>
      </c>
      <c r="B4615" s="194">
        <v>5</v>
      </c>
      <c r="C4615" s="205">
        <v>253</v>
      </c>
      <c r="D4615" s="206">
        <v>36.046930749527064</v>
      </c>
      <c r="E4615" s="207">
        <v>22</v>
      </c>
      <c r="F4615" s="208">
        <v>0.30167312644437061</v>
      </c>
      <c r="I4615" s="125"/>
    </row>
    <row r="4616" spans="1:9">
      <c r="A4616" s="216">
        <v>43658</v>
      </c>
      <c r="B4616" s="194">
        <v>6</v>
      </c>
      <c r="C4616" s="205">
        <v>268</v>
      </c>
      <c r="D4616" s="206">
        <v>35.967290490044661</v>
      </c>
      <c r="E4616" s="207">
        <v>21</v>
      </c>
      <c r="F4616" s="208">
        <v>59.958464709970443</v>
      </c>
      <c r="I4616" s="125"/>
    </row>
    <row r="4617" spans="1:9">
      <c r="A4617" s="216">
        <v>43658</v>
      </c>
      <c r="B4617" s="194">
        <v>7</v>
      </c>
      <c r="C4617" s="205">
        <v>283</v>
      </c>
      <c r="D4617" s="206">
        <v>35.887856487269119</v>
      </c>
      <c r="E4617" s="207">
        <v>21</v>
      </c>
      <c r="F4617" s="208">
        <v>59.6</v>
      </c>
      <c r="I4617" s="125"/>
    </row>
    <row r="4618" spans="1:9">
      <c r="A4618" s="216">
        <v>43658</v>
      </c>
      <c r="B4618" s="194">
        <v>8</v>
      </c>
      <c r="C4618" s="205">
        <v>298</v>
      </c>
      <c r="D4618" s="206">
        <v>35.808638907215027</v>
      </c>
      <c r="E4618" s="207">
        <v>21</v>
      </c>
      <c r="F4618" s="208">
        <v>59.270087497870776</v>
      </c>
      <c r="I4618" s="125"/>
    </row>
    <row r="4619" spans="1:9">
      <c r="A4619" s="216">
        <v>43658</v>
      </c>
      <c r="B4619" s="194">
        <v>9</v>
      </c>
      <c r="C4619" s="205">
        <v>313</v>
      </c>
      <c r="D4619" s="206">
        <v>35.729617882456068</v>
      </c>
      <c r="E4619" s="207">
        <v>21</v>
      </c>
      <c r="F4619" s="208">
        <v>58.924919168605854</v>
      </c>
      <c r="I4619" s="125"/>
    </row>
    <row r="4620" spans="1:9">
      <c r="A4620" s="216">
        <v>43658</v>
      </c>
      <c r="B4620" s="194">
        <v>10</v>
      </c>
      <c r="C4620" s="205">
        <v>328</v>
      </c>
      <c r="D4620" s="206">
        <v>35.650803714387393</v>
      </c>
      <c r="E4620" s="207">
        <v>21</v>
      </c>
      <c r="F4620" s="208">
        <v>58.579097997965093</v>
      </c>
      <c r="I4620" s="125"/>
    </row>
    <row r="4621" spans="1:9">
      <c r="A4621" s="216">
        <v>43658</v>
      </c>
      <c r="B4621" s="194">
        <v>11</v>
      </c>
      <c r="C4621" s="205">
        <v>343</v>
      </c>
      <c r="D4621" s="206">
        <v>35.57220664402621</v>
      </c>
      <c r="E4621" s="207">
        <v>21</v>
      </c>
      <c r="F4621" s="208">
        <v>58.232624213862394</v>
      </c>
      <c r="I4621" s="125"/>
    </row>
    <row r="4622" spans="1:9">
      <c r="A4622" s="216">
        <v>43658</v>
      </c>
      <c r="B4622" s="194">
        <v>12</v>
      </c>
      <c r="C4622" s="205">
        <v>358</v>
      </c>
      <c r="D4622" s="206">
        <v>35.493806781876174</v>
      </c>
      <c r="E4622" s="207">
        <v>21</v>
      </c>
      <c r="F4622" s="208">
        <v>57.885498056120213</v>
      </c>
      <c r="I4622" s="125"/>
    </row>
    <row r="4623" spans="1:9">
      <c r="A4623" s="216">
        <v>43658</v>
      </c>
      <c r="B4623" s="194">
        <v>13</v>
      </c>
      <c r="C4623" s="205">
        <v>13</v>
      </c>
      <c r="D4623" s="206">
        <v>35.415614367148578</v>
      </c>
      <c r="E4623" s="207">
        <v>21</v>
      </c>
      <c r="F4623" s="208">
        <v>57.537719756980508</v>
      </c>
      <c r="I4623" s="125"/>
    </row>
    <row r="4624" spans="1:9">
      <c r="A4624" s="216">
        <v>43658</v>
      </c>
      <c r="B4624" s="194">
        <v>14</v>
      </c>
      <c r="C4624" s="205">
        <v>28</v>
      </c>
      <c r="D4624" s="206">
        <v>35.337639696061274</v>
      </c>
      <c r="E4624" s="207">
        <v>21</v>
      </c>
      <c r="F4624" s="208">
        <v>57.189289537297654</v>
      </c>
      <c r="I4624" s="125"/>
    </row>
    <row r="4625" spans="1:9">
      <c r="A4625" s="216">
        <v>43658</v>
      </c>
      <c r="B4625" s="194">
        <v>15</v>
      </c>
      <c r="C4625" s="205">
        <v>43</v>
      </c>
      <c r="D4625" s="206">
        <v>35.259862857284929</v>
      </c>
      <c r="E4625" s="207">
        <v>21</v>
      </c>
      <c r="F4625" s="208">
        <v>56.840207641396532</v>
      </c>
      <c r="I4625" s="125"/>
    </row>
    <row r="4626" spans="1:9">
      <c r="A4626" s="216">
        <v>43658</v>
      </c>
      <c r="B4626" s="194">
        <v>16</v>
      </c>
      <c r="C4626" s="205">
        <v>58</v>
      </c>
      <c r="D4626" s="206">
        <v>35.1822940877679</v>
      </c>
      <c r="E4626" s="207">
        <v>21</v>
      </c>
      <c r="F4626" s="208">
        <v>56.490474298335727</v>
      </c>
      <c r="I4626" s="125"/>
    </row>
    <row r="4627" spans="1:9">
      <c r="A4627" s="216">
        <v>43658</v>
      </c>
      <c r="B4627" s="194">
        <v>17</v>
      </c>
      <c r="C4627" s="205">
        <v>73</v>
      </c>
      <c r="D4627" s="206">
        <v>35.104943680660199</v>
      </c>
      <c r="E4627" s="207">
        <v>21</v>
      </c>
      <c r="F4627" s="208">
        <v>56.140089737329859</v>
      </c>
      <c r="I4627" s="125"/>
    </row>
    <row r="4628" spans="1:9">
      <c r="A4628" s="216">
        <v>43658</v>
      </c>
      <c r="B4628" s="194">
        <v>18</v>
      </c>
      <c r="C4628" s="205">
        <v>88</v>
      </c>
      <c r="D4628" s="206">
        <v>35.027791722413895</v>
      </c>
      <c r="E4628" s="207">
        <v>21</v>
      </c>
      <c r="F4628" s="208">
        <v>55.789054199564347</v>
      </c>
      <c r="I4628" s="125"/>
    </row>
    <row r="4629" spans="1:9">
      <c r="A4629" s="216">
        <v>43658</v>
      </c>
      <c r="B4629" s="194">
        <v>19</v>
      </c>
      <c r="C4629" s="205">
        <v>103</v>
      </c>
      <c r="D4629" s="206">
        <v>34.95084844545147</v>
      </c>
      <c r="E4629" s="207">
        <v>21</v>
      </c>
      <c r="F4629" s="208">
        <v>55.437367914725115</v>
      </c>
      <c r="I4629" s="125"/>
    </row>
    <row r="4630" spans="1:9">
      <c r="A4630" s="216">
        <v>43658</v>
      </c>
      <c r="B4630" s="194">
        <v>20</v>
      </c>
      <c r="C4630" s="205">
        <v>118</v>
      </c>
      <c r="D4630" s="206">
        <v>34.874124161016198</v>
      </c>
      <c r="E4630" s="207">
        <v>21</v>
      </c>
      <c r="F4630" s="208">
        <v>55.085031116592731</v>
      </c>
      <c r="I4630" s="125"/>
    </row>
    <row r="4631" spans="1:9">
      <c r="A4631" s="216">
        <v>43658</v>
      </c>
      <c r="B4631" s="194">
        <v>21</v>
      </c>
      <c r="C4631" s="205">
        <v>133</v>
      </c>
      <c r="D4631" s="206">
        <v>34.797598914025798</v>
      </c>
      <c r="E4631" s="207">
        <v>21</v>
      </c>
      <c r="F4631" s="208">
        <v>54.732044039176913</v>
      </c>
      <c r="I4631" s="125"/>
    </row>
    <row r="4632" spans="1:9">
      <c r="A4632" s="216">
        <v>43658</v>
      </c>
      <c r="B4632" s="194">
        <v>22</v>
      </c>
      <c r="C4632" s="205">
        <v>148</v>
      </c>
      <c r="D4632" s="206">
        <v>34.721282973229108</v>
      </c>
      <c r="E4632" s="207">
        <v>21</v>
      </c>
      <c r="F4632" s="208">
        <v>54.378406916724842</v>
      </c>
      <c r="I4632" s="125"/>
    </row>
    <row r="4633" spans="1:9">
      <c r="A4633" s="216">
        <v>43658</v>
      </c>
      <c r="B4633" s="194">
        <v>23</v>
      </c>
      <c r="C4633" s="205">
        <v>163</v>
      </c>
      <c r="D4633" s="206">
        <v>34.645186588959405</v>
      </c>
      <c r="E4633" s="207">
        <v>21</v>
      </c>
      <c r="F4633" s="208">
        <v>54.024119979691534</v>
      </c>
      <c r="I4633" s="125"/>
    </row>
    <row r="4634" spans="1:9">
      <c r="A4634" s="216">
        <v>43659</v>
      </c>
      <c r="B4634" s="194">
        <v>0</v>
      </c>
      <c r="C4634" s="205">
        <v>178</v>
      </c>
      <c r="D4634" s="206">
        <v>34.569289840811734</v>
      </c>
      <c r="E4634" s="207">
        <v>21</v>
      </c>
      <c r="F4634" s="208">
        <v>53.669183470669282</v>
      </c>
      <c r="I4634" s="125"/>
    </row>
    <row r="4635" spans="1:9">
      <c r="A4635" s="216">
        <v>43659</v>
      </c>
      <c r="B4635" s="194">
        <v>1</v>
      </c>
      <c r="C4635" s="205">
        <v>193</v>
      </c>
      <c r="D4635" s="206">
        <v>34.493603016654788</v>
      </c>
      <c r="E4635" s="207">
        <v>21</v>
      </c>
      <c r="F4635" s="208">
        <v>53.313597620568203</v>
      </c>
      <c r="I4635" s="125"/>
    </row>
    <row r="4636" spans="1:9">
      <c r="A4636" s="216">
        <v>43659</v>
      </c>
      <c r="B4636" s="194">
        <v>2</v>
      </c>
      <c r="C4636" s="205">
        <v>208</v>
      </c>
      <c r="D4636" s="206">
        <v>34.418136343593915</v>
      </c>
      <c r="E4636" s="207">
        <v>21</v>
      </c>
      <c r="F4636" s="208">
        <v>52.957362660503264</v>
      </c>
      <c r="I4636" s="125"/>
    </row>
    <row r="4637" spans="1:9">
      <c r="A4637" s="216">
        <v>43659</v>
      </c>
      <c r="B4637" s="194">
        <v>3</v>
      </c>
      <c r="C4637" s="205">
        <v>223</v>
      </c>
      <c r="D4637" s="206">
        <v>34.342869899578545</v>
      </c>
      <c r="E4637" s="207">
        <v>21</v>
      </c>
      <c r="F4637" s="208">
        <v>52.600478833721809</v>
      </c>
      <c r="I4637" s="125"/>
    </row>
    <row r="4638" spans="1:9">
      <c r="A4638" s="216">
        <v>43659</v>
      </c>
      <c r="B4638" s="194">
        <v>4</v>
      </c>
      <c r="C4638" s="205">
        <v>238</v>
      </c>
      <c r="D4638" s="206">
        <v>34.26781394976274</v>
      </c>
      <c r="E4638" s="207">
        <v>21</v>
      </c>
      <c r="F4638" s="208">
        <v>52.242946375773869</v>
      </c>
      <c r="I4638" s="125"/>
    </row>
    <row r="4639" spans="1:9">
      <c r="A4639" s="216">
        <v>43659</v>
      </c>
      <c r="B4639" s="194">
        <v>5</v>
      </c>
      <c r="C4639" s="205">
        <v>253</v>
      </c>
      <c r="D4639" s="206">
        <v>34.192978777482494</v>
      </c>
      <c r="E4639" s="207">
        <v>21</v>
      </c>
      <c r="F4639" s="208">
        <v>51.884765510356559</v>
      </c>
      <c r="I4639" s="125"/>
    </row>
    <row r="4640" spans="1:9">
      <c r="A4640" s="216">
        <v>43659</v>
      </c>
      <c r="B4640" s="194">
        <v>6</v>
      </c>
      <c r="C4640" s="205">
        <v>268</v>
      </c>
      <c r="D4640" s="206">
        <v>34.118344399896614</v>
      </c>
      <c r="E4640" s="207">
        <v>21</v>
      </c>
      <c r="F4640" s="208">
        <v>51.525936485441974</v>
      </c>
      <c r="I4640" s="125"/>
    </row>
    <row r="4641" spans="1:9">
      <c r="A4641" s="216">
        <v>43659</v>
      </c>
      <c r="B4641" s="194">
        <v>7</v>
      </c>
      <c r="C4641" s="205">
        <v>283</v>
      </c>
      <c r="D4641" s="206">
        <v>34.043921138546693</v>
      </c>
      <c r="E4641" s="207">
        <v>21</v>
      </c>
      <c r="F4641" s="208">
        <v>51.2</v>
      </c>
      <c r="I4641" s="125"/>
    </row>
    <row r="4642" spans="1:9">
      <c r="A4642" s="216">
        <v>43659</v>
      </c>
      <c r="B4642" s="194">
        <v>8</v>
      </c>
      <c r="C4642" s="205">
        <v>298</v>
      </c>
      <c r="D4642" s="206">
        <v>33.969719156636984</v>
      </c>
      <c r="E4642" s="207">
        <v>21</v>
      </c>
      <c r="F4642" s="208">
        <v>50.806334885797853</v>
      </c>
      <c r="I4642" s="125"/>
    </row>
    <row r="4643" spans="1:9">
      <c r="A4643" s="216">
        <v>43659</v>
      </c>
      <c r="B4643" s="194">
        <v>9</v>
      </c>
      <c r="C4643" s="205">
        <v>313</v>
      </c>
      <c r="D4643" s="206">
        <v>33.895718586560406</v>
      </c>
      <c r="E4643" s="207">
        <v>21</v>
      </c>
      <c r="F4643" s="208">
        <v>50.445562788033342</v>
      </c>
      <c r="I4643" s="125"/>
    </row>
    <row r="4644" spans="1:9">
      <c r="A4644" s="216">
        <v>43659</v>
      </c>
      <c r="B4644" s="194">
        <v>10</v>
      </c>
      <c r="C4644" s="205">
        <v>328</v>
      </c>
      <c r="D4644" s="206">
        <v>33.821929727945417</v>
      </c>
      <c r="E4644" s="207">
        <v>21</v>
      </c>
      <c r="F4644" s="208">
        <v>50.08414347260377</v>
      </c>
      <c r="I4644" s="125"/>
    </row>
    <row r="4645" spans="1:9">
      <c r="A4645" s="216">
        <v>43659</v>
      </c>
      <c r="B4645" s="194">
        <v>11</v>
      </c>
      <c r="C4645" s="205">
        <v>343</v>
      </c>
      <c r="D4645" s="206">
        <v>33.748362722379852</v>
      </c>
      <c r="E4645" s="207">
        <v>21</v>
      </c>
      <c r="F4645" s="208">
        <v>49.722077176480752</v>
      </c>
      <c r="I4645" s="125"/>
    </row>
    <row r="4646" spans="1:9">
      <c r="A4646" s="216">
        <v>43659</v>
      </c>
      <c r="B4646" s="194">
        <v>12</v>
      </c>
      <c r="C4646" s="205">
        <v>358</v>
      </c>
      <c r="D4646" s="206">
        <v>33.674997680391243</v>
      </c>
      <c r="E4646" s="207">
        <v>21</v>
      </c>
      <c r="F4646" s="208">
        <v>49.359364136846935</v>
      </c>
      <c r="I4646" s="125"/>
    </row>
    <row r="4647" spans="1:9">
      <c r="A4647" s="216">
        <v>43659</v>
      </c>
      <c r="B4647" s="194">
        <v>13</v>
      </c>
      <c r="C4647" s="205">
        <v>13</v>
      </c>
      <c r="D4647" s="206">
        <v>33.601844879435703</v>
      </c>
      <c r="E4647" s="207">
        <v>21</v>
      </c>
      <c r="F4647" s="208">
        <v>48.996004591131381</v>
      </c>
      <c r="I4647" s="125"/>
    </row>
    <row r="4648" spans="1:9">
      <c r="A4648" s="216">
        <v>43659</v>
      </c>
      <c r="B4648" s="194">
        <v>14</v>
      </c>
      <c r="C4648" s="205">
        <v>28</v>
      </c>
      <c r="D4648" s="206">
        <v>33.528914537803871</v>
      </c>
      <c r="E4648" s="207">
        <v>21</v>
      </c>
      <c r="F4648" s="208">
        <v>48.631998772866538</v>
      </c>
      <c r="I4648" s="125"/>
    </row>
    <row r="4649" spans="1:9">
      <c r="A4649" s="216">
        <v>43659</v>
      </c>
      <c r="B4649" s="194">
        <v>15</v>
      </c>
      <c r="C4649" s="205">
        <v>43</v>
      </c>
      <c r="D4649" s="206">
        <v>33.456186743407557</v>
      </c>
      <c r="E4649" s="207">
        <v>21</v>
      </c>
      <c r="F4649" s="208">
        <v>48.267346927985386</v>
      </c>
      <c r="I4649" s="125"/>
    </row>
    <row r="4650" spans="1:9">
      <c r="A4650" s="216">
        <v>43659</v>
      </c>
      <c r="B4650" s="194">
        <v>16</v>
      </c>
      <c r="C4650" s="205">
        <v>58</v>
      </c>
      <c r="D4650" s="206">
        <v>33.383671713364151</v>
      </c>
      <c r="E4650" s="207">
        <v>21</v>
      </c>
      <c r="F4650" s="208">
        <v>47.902049290455651</v>
      </c>
      <c r="I4650" s="125"/>
    </row>
    <row r="4651" spans="1:9">
      <c r="A4651" s="216">
        <v>43659</v>
      </c>
      <c r="B4651" s="194">
        <v>17</v>
      </c>
      <c r="C4651" s="205">
        <v>73</v>
      </c>
      <c r="D4651" s="206">
        <v>33.311379723102164</v>
      </c>
      <c r="E4651" s="207">
        <v>21</v>
      </c>
      <c r="F4651" s="208">
        <v>47.536106094421342</v>
      </c>
      <c r="I4651" s="125"/>
    </row>
    <row r="4652" spans="1:9">
      <c r="A4652" s="216">
        <v>43659</v>
      </c>
      <c r="B4652" s="194">
        <v>18</v>
      </c>
      <c r="C4652" s="205">
        <v>88</v>
      </c>
      <c r="D4652" s="206">
        <v>33.239290837428257</v>
      </c>
      <c r="E4652" s="207">
        <v>21</v>
      </c>
      <c r="F4652" s="208">
        <v>47.169517586478804</v>
      </c>
      <c r="I4652" s="125"/>
    </row>
    <row r="4653" spans="1:9">
      <c r="A4653" s="216">
        <v>43659</v>
      </c>
      <c r="B4653" s="194">
        <v>19</v>
      </c>
      <c r="C4653" s="205">
        <v>103</v>
      </c>
      <c r="D4653" s="206">
        <v>33.16741527270608</v>
      </c>
      <c r="E4653" s="207">
        <v>21</v>
      </c>
      <c r="F4653" s="208">
        <v>46.802284005295149</v>
      </c>
      <c r="I4653" s="125"/>
    </row>
    <row r="4654" spans="1:9">
      <c r="A4654" s="216">
        <v>43659</v>
      </c>
      <c r="B4654" s="194">
        <v>20</v>
      </c>
      <c r="C4654" s="205">
        <v>118</v>
      </c>
      <c r="D4654" s="206">
        <v>33.09576330148559</v>
      </c>
      <c r="E4654" s="207">
        <v>21</v>
      </c>
      <c r="F4654" s="208">
        <v>46.434405577400639</v>
      </c>
      <c r="I4654" s="125"/>
    </row>
    <row r="4655" spans="1:9">
      <c r="A4655" s="216">
        <v>43659</v>
      </c>
      <c r="B4655" s="194">
        <v>21</v>
      </c>
      <c r="C4655" s="205">
        <v>133</v>
      </c>
      <c r="D4655" s="206">
        <v>33.02431498763724</v>
      </c>
      <c r="E4655" s="207">
        <v>21</v>
      </c>
      <c r="F4655" s="208">
        <v>46.06588255415474</v>
      </c>
      <c r="I4655" s="125"/>
    </row>
    <row r="4656" spans="1:9">
      <c r="A4656" s="216">
        <v>43659</v>
      </c>
      <c r="B4656" s="194">
        <v>22</v>
      </c>
      <c r="C4656" s="205">
        <v>148</v>
      </c>
      <c r="D4656" s="206">
        <v>32.953080544560862</v>
      </c>
      <c r="E4656" s="207">
        <v>21</v>
      </c>
      <c r="F4656" s="208">
        <v>45.696715170715052</v>
      </c>
      <c r="I4656" s="125"/>
    </row>
    <row r="4657" spans="1:9">
      <c r="A4657" s="216">
        <v>43659</v>
      </c>
      <c r="B4657" s="194">
        <v>23</v>
      </c>
      <c r="C4657" s="205">
        <v>163</v>
      </c>
      <c r="D4657" s="206">
        <v>32.882070301761814</v>
      </c>
      <c r="E4657" s="207">
        <v>21</v>
      </c>
      <c r="F4657" s="208">
        <v>45.326903662411624</v>
      </c>
      <c r="I4657" s="125"/>
    </row>
    <row r="4658" spans="1:9">
      <c r="A4658" s="216">
        <v>43660</v>
      </c>
      <c r="B4658" s="194">
        <v>0</v>
      </c>
      <c r="C4658" s="205">
        <v>178</v>
      </c>
      <c r="D4658" s="206">
        <v>32.811264184242646</v>
      </c>
      <c r="E4658" s="207">
        <v>21</v>
      </c>
      <c r="F4658" s="208">
        <v>44.9564482771477</v>
      </c>
      <c r="I4658" s="125"/>
    </row>
    <row r="4659" spans="1:9">
      <c r="A4659" s="216">
        <v>43660</v>
      </c>
      <c r="B4659" s="194">
        <v>1</v>
      </c>
      <c r="C4659" s="205">
        <v>193</v>
      </c>
      <c r="D4659" s="206">
        <v>32.740672500877963</v>
      </c>
      <c r="E4659" s="207">
        <v>21</v>
      </c>
      <c r="F4659" s="208">
        <v>44.585349250669211</v>
      </c>
      <c r="I4659" s="125"/>
    </row>
    <row r="4660" spans="1:9">
      <c r="A4660" s="216">
        <v>43660</v>
      </c>
      <c r="B4660" s="194">
        <v>2</v>
      </c>
      <c r="C4660" s="205">
        <v>208</v>
      </c>
      <c r="D4660" s="206">
        <v>32.670305501521852</v>
      </c>
      <c r="E4660" s="207">
        <v>21</v>
      </c>
      <c r="F4660" s="208">
        <v>44.213606823070393</v>
      </c>
      <c r="I4660" s="125"/>
    </row>
    <row r="4661" spans="1:9">
      <c r="A4661" s="216">
        <v>43660</v>
      </c>
      <c r="B4661" s="194">
        <v>3</v>
      </c>
      <c r="C4661" s="205">
        <v>223</v>
      </c>
      <c r="D4661" s="206">
        <v>32.600143246163498</v>
      </c>
      <c r="E4661" s="207">
        <v>21</v>
      </c>
      <c r="F4661" s="208">
        <v>43.841221234583614</v>
      </c>
      <c r="I4661" s="125"/>
    </row>
    <row r="4662" spans="1:9">
      <c r="A4662" s="216">
        <v>43660</v>
      </c>
      <c r="B4662" s="194">
        <v>4</v>
      </c>
      <c r="C4662" s="205">
        <v>238</v>
      </c>
      <c r="D4662" s="206">
        <v>32.530195944207208</v>
      </c>
      <c r="E4662" s="207">
        <v>21</v>
      </c>
      <c r="F4662" s="208">
        <v>43.468192725717714</v>
      </c>
      <c r="I4662" s="125"/>
    </row>
    <row r="4663" spans="1:9">
      <c r="A4663" s="216">
        <v>43660</v>
      </c>
      <c r="B4663" s="194">
        <v>5</v>
      </c>
      <c r="C4663" s="205">
        <v>253</v>
      </c>
      <c r="D4663" s="206">
        <v>32.460473862399795</v>
      </c>
      <c r="E4663" s="207">
        <v>21</v>
      </c>
      <c r="F4663" s="208">
        <v>43.094521532939964</v>
      </c>
      <c r="I4663" s="125"/>
    </row>
    <row r="4664" spans="1:9">
      <c r="A4664" s="216">
        <v>43660</v>
      </c>
      <c r="B4664" s="194">
        <v>6</v>
      </c>
      <c r="C4664" s="205">
        <v>268</v>
      </c>
      <c r="D4664" s="206">
        <v>32.39095706009266</v>
      </c>
      <c r="E4664" s="207">
        <v>21</v>
      </c>
      <c r="F4664" s="208">
        <v>42.720207905508687</v>
      </c>
      <c r="I4664" s="125"/>
    </row>
    <row r="4665" spans="1:9">
      <c r="A4665" s="216">
        <v>43660</v>
      </c>
      <c r="B4665" s="194">
        <v>7</v>
      </c>
      <c r="C4665" s="205">
        <v>283</v>
      </c>
      <c r="D4665" s="206">
        <v>32.32165574346709</v>
      </c>
      <c r="E4665" s="207">
        <v>21</v>
      </c>
      <c r="F4665" s="208">
        <v>42.4</v>
      </c>
      <c r="I4665" s="125"/>
    </row>
    <row r="4666" spans="1:9">
      <c r="A4666" s="216">
        <v>43660</v>
      </c>
      <c r="B4666" s="194">
        <v>8</v>
      </c>
      <c r="C4666" s="205">
        <v>298</v>
      </c>
      <c r="D4666" s="206">
        <v>32.252580179191455</v>
      </c>
      <c r="E4666" s="207">
        <v>21</v>
      </c>
      <c r="F4666" s="208">
        <v>41.969654294465002</v>
      </c>
      <c r="I4666" s="125"/>
    </row>
    <row r="4667" spans="1:9">
      <c r="A4667" s="216">
        <v>43660</v>
      </c>
      <c r="B4667" s="194">
        <v>9</v>
      </c>
      <c r="C4667" s="205">
        <v>313</v>
      </c>
      <c r="D4667" s="206">
        <v>32.183710403963914</v>
      </c>
      <c r="E4667" s="207">
        <v>21</v>
      </c>
      <c r="F4667" s="208">
        <v>41.593414802016397</v>
      </c>
      <c r="I4667" s="125"/>
    </row>
    <row r="4668" spans="1:9">
      <c r="A4668" s="216">
        <v>43660</v>
      </c>
      <c r="B4668" s="194">
        <v>10</v>
      </c>
      <c r="C4668" s="205">
        <v>328</v>
      </c>
      <c r="D4668" s="206">
        <v>32.115056701669573</v>
      </c>
      <c r="E4668" s="207">
        <v>21</v>
      </c>
      <c r="F4668" s="208">
        <v>41.216533832070326</v>
      </c>
      <c r="I4668" s="125"/>
    </row>
    <row r="4669" spans="1:9">
      <c r="A4669" s="216">
        <v>43660</v>
      </c>
      <c r="B4669" s="194">
        <v>11</v>
      </c>
      <c r="C4669" s="205">
        <v>343</v>
      </c>
      <c r="D4669" s="206">
        <v>32.046629217941245</v>
      </c>
      <c r="E4669" s="207">
        <v>21</v>
      </c>
      <c r="F4669" s="208">
        <v>40.839011626491342</v>
      </c>
      <c r="I4669" s="125"/>
    </row>
    <row r="4670" spans="1:9">
      <c r="A4670" s="216">
        <v>43660</v>
      </c>
      <c r="B4670" s="194">
        <v>12</v>
      </c>
      <c r="C4670" s="205">
        <v>358</v>
      </c>
      <c r="D4670" s="206">
        <v>31.978408067968758</v>
      </c>
      <c r="E4670" s="207">
        <v>21</v>
      </c>
      <c r="F4670" s="208">
        <v>40.46084843581184</v>
      </c>
      <c r="I4670" s="125"/>
    </row>
    <row r="4671" spans="1:9">
      <c r="A4671" s="216">
        <v>43660</v>
      </c>
      <c r="B4671" s="194">
        <v>13</v>
      </c>
      <c r="C4671" s="205">
        <v>13</v>
      </c>
      <c r="D4671" s="206">
        <v>31.91040353326855</v>
      </c>
      <c r="E4671" s="207">
        <v>21</v>
      </c>
      <c r="F4671" s="208">
        <v>40.082044498089289</v>
      </c>
      <c r="I4671" s="125"/>
    </row>
    <row r="4672" spans="1:9">
      <c r="A4672" s="216">
        <v>43660</v>
      </c>
      <c r="B4672" s="194">
        <v>14</v>
      </c>
      <c r="C4672" s="205">
        <v>28</v>
      </c>
      <c r="D4672" s="206">
        <v>31.842625738372021</v>
      </c>
      <c r="E4672" s="207">
        <v>21</v>
      </c>
      <c r="F4672" s="208">
        <v>39.70260005159858</v>
      </c>
      <c r="I4672" s="125"/>
    </row>
    <row r="4673" spans="1:9">
      <c r="A4673" s="216">
        <v>43660</v>
      </c>
      <c r="B4673" s="194">
        <v>15</v>
      </c>
      <c r="C4673" s="205">
        <v>43</v>
      </c>
      <c r="D4673" s="206">
        <v>31.775054777084506</v>
      </c>
      <c r="E4673" s="207">
        <v>21</v>
      </c>
      <c r="F4673" s="208">
        <v>39.322515347483886</v>
      </c>
      <c r="I4673" s="125"/>
    </row>
    <row r="4674" spans="1:9">
      <c r="A4674" s="216">
        <v>43660</v>
      </c>
      <c r="B4674" s="194">
        <v>16</v>
      </c>
      <c r="C4674" s="205">
        <v>58</v>
      </c>
      <c r="D4674" s="206">
        <v>31.707700909810796</v>
      </c>
      <c r="E4674" s="207">
        <v>21</v>
      </c>
      <c r="F4674" s="208">
        <v>38.941790624408483</v>
      </c>
      <c r="I4674" s="125"/>
    </row>
    <row r="4675" spans="1:9">
      <c r="A4675" s="216">
        <v>43660</v>
      </c>
      <c r="B4675" s="194">
        <v>17</v>
      </c>
      <c r="C4675" s="205">
        <v>73</v>
      </c>
      <c r="D4675" s="206">
        <v>31.640574338011902</v>
      </c>
      <c r="E4675" s="207">
        <v>21</v>
      </c>
      <c r="F4675" s="208">
        <v>38.560426125489897</v>
      </c>
      <c r="I4675" s="125"/>
    </row>
    <row r="4676" spans="1:9">
      <c r="A4676" s="216">
        <v>43660</v>
      </c>
      <c r="B4676" s="194">
        <v>18</v>
      </c>
      <c r="C4676" s="205">
        <v>88</v>
      </c>
      <c r="D4676" s="206">
        <v>31.573655133701095</v>
      </c>
      <c r="E4676" s="207">
        <v>21</v>
      </c>
      <c r="F4676" s="208">
        <v>38.178422094004887</v>
      </c>
      <c r="I4676" s="125"/>
    </row>
    <row r="4677" spans="1:9">
      <c r="A4677" s="216">
        <v>43660</v>
      </c>
      <c r="B4677" s="194">
        <v>19</v>
      </c>
      <c r="C4677" s="205">
        <v>103</v>
      </c>
      <c r="D4677" s="206">
        <v>31.506953497190011</v>
      </c>
      <c r="E4677" s="207">
        <v>21</v>
      </c>
      <c r="F4677" s="208">
        <v>37.795778773445292</v>
      </c>
      <c r="I4677" s="125"/>
    </row>
    <row r="4678" spans="1:9">
      <c r="A4678" s="216">
        <v>43660</v>
      </c>
      <c r="B4678" s="194">
        <v>20</v>
      </c>
      <c r="C4678" s="205">
        <v>118</v>
      </c>
      <c r="D4678" s="206">
        <v>31.440479687959169</v>
      </c>
      <c r="E4678" s="207">
        <v>21</v>
      </c>
      <c r="F4678" s="208">
        <v>37.412496403236659</v>
      </c>
      <c r="I4678" s="125"/>
    </row>
    <row r="4679" spans="1:9">
      <c r="A4679" s="216">
        <v>43660</v>
      </c>
      <c r="B4679" s="194">
        <v>21</v>
      </c>
      <c r="C4679" s="205">
        <v>133</v>
      </c>
      <c r="D4679" s="206">
        <v>31.374213755962046</v>
      </c>
      <c r="E4679" s="207">
        <v>21</v>
      </c>
      <c r="F4679" s="208">
        <v>37.028575235820043</v>
      </c>
      <c r="I4679" s="125"/>
    </row>
    <row r="4680" spans="1:9">
      <c r="A4680" s="216">
        <v>43660</v>
      </c>
      <c r="B4680" s="194">
        <v>22</v>
      </c>
      <c r="C4680" s="205">
        <v>148</v>
      </c>
      <c r="D4680" s="206">
        <v>31.308165900826452</v>
      </c>
      <c r="E4680" s="207">
        <v>21</v>
      </c>
      <c r="F4680" s="208">
        <v>36.644015511009798</v>
      </c>
      <c r="I4680" s="125"/>
    </row>
    <row r="4681" spans="1:9">
      <c r="A4681" s="216">
        <v>43660</v>
      </c>
      <c r="B4681" s="194">
        <v>23</v>
      </c>
      <c r="C4681" s="205">
        <v>163</v>
      </c>
      <c r="D4681" s="206">
        <v>31.242346379725632</v>
      </c>
      <c r="E4681" s="207">
        <v>21</v>
      </c>
      <c r="F4681" s="208">
        <v>36.258817468818734</v>
      </c>
      <c r="I4681" s="125"/>
    </row>
    <row r="4682" spans="1:9">
      <c r="A4682" s="216">
        <v>43661</v>
      </c>
      <c r="B4682" s="194">
        <v>0</v>
      </c>
      <c r="C4682" s="205">
        <v>178</v>
      </c>
      <c r="D4682" s="206">
        <v>31.176735242212317</v>
      </c>
      <c r="E4682" s="207">
        <v>21</v>
      </c>
      <c r="F4682" s="208">
        <v>35.872981366663552</v>
      </c>
      <c r="I4682" s="125"/>
    </row>
    <row r="4683" spans="1:9">
      <c r="A4683" s="216">
        <v>43661</v>
      </c>
      <c r="B4683" s="194">
        <v>1</v>
      </c>
      <c r="C4683" s="205">
        <v>193</v>
      </c>
      <c r="D4683" s="206">
        <v>31.111342684948795</v>
      </c>
      <c r="E4683" s="207">
        <v>21</v>
      </c>
      <c r="F4683" s="208">
        <v>35.486507436283148</v>
      </c>
      <c r="I4683" s="125"/>
    </row>
    <row r="4684" spans="1:9">
      <c r="A4684" s="216">
        <v>43661</v>
      </c>
      <c r="B4684" s="194">
        <v>2</v>
      </c>
      <c r="C4684" s="205">
        <v>208</v>
      </c>
      <c r="D4684" s="206">
        <v>31.046179023750256</v>
      </c>
      <c r="E4684" s="207">
        <v>21</v>
      </c>
      <c r="F4684" s="208">
        <v>35.099395922602241</v>
      </c>
      <c r="I4684" s="125"/>
    </row>
    <row r="4685" spans="1:9">
      <c r="A4685" s="216">
        <v>43661</v>
      </c>
      <c r="B4685" s="194">
        <v>3</v>
      </c>
      <c r="C4685" s="205">
        <v>223</v>
      </c>
      <c r="D4685" s="206">
        <v>30.981224168464223</v>
      </c>
      <c r="E4685" s="207">
        <v>21</v>
      </c>
      <c r="F4685" s="208">
        <v>34.711647079353867</v>
      </c>
      <c r="I4685" s="125"/>
    </row>
    <row r="4686" spans="1:9">
      <c r="A4686" s="216">
        <v>43661</v>
      </c>
      <c r="B4686" s="194">
        <v>4</v>
      </c>
      <c r="C4686" s="205">
        <v>238</v>
      </c>
      <c r="D4686" s="206">
        <v>30.916488413992056</v>
      </c>
      <c r="E4686" s="207">
        <v>21</v>
      </c>
      <c r="F4686" s="208">
        <v>34.323261147496424</v>
      </c>
      <c r="I4686" s="125"/>
    </row>
    <row r="4687" spans="1:9">
      <c r="A4687" s="216">
        <v>43661</v>
      </c>
      <c r="B4687" s="194">
        <v>5</v>
      </c>
      <c r="C4687" s="205">
        <v>253</v>
      </c>
      <c r="D4687" s="206">
        <v>30.851982014884243</v>
      </c>
      <c r="E4687" s="207">
        <v>21</v>
      </c>
      <c r="F4687" s="208">
        <v>33.93423836821043</v>
      </c>
      <c r="I4687" s="125"/>
    </row>
    <row r="4688" spans="1:9">
      <c r="A4688" s="216">
        <v>43661</v>
      </c>
      <c r="B4688" s="194">
        <v>6</v>
      </c>
      <c r="C4688" s="205">
        <v>268</v>
      </c>
      <c r="D4688" s="206">
        <v>30.787684958170303</v>
      </c>
      <c r="E4688" s="207">
        <v>21</v>
      </c>
      <c r="F4688" s="208">
        <v>33.544578995874588</v>
      </c>
      <c r="I4688" s="125"/>
    </row>
    <row r="4689" spans="1:9">
      <c r="A4689" s="216">
        <v>43661</v>
      </c>
      <c r="B4689" s="194">
        <v>7</v>
      </c>
      <c r="C4689" s="205">
        <v>283</v>
      </c>
      <c r="D4689" s="206">
        <v>30.723607497602643</v>
      </c>
      <c r="E4689" s="207">
        <v>21</v>
      </c>
      <c r="F4689" s="208">
        <v>33.200000000000003</v>
      </c>
      <c r="I4689" s="125"/>
    </row>
    <row r="4690" spans="1:9">
      <c r="A4690" s="216">
        <v>43661</v>
      </c>
      <c r="B4690" s="194">
        <v>8</v>
      </c>
      <c r="C4690" s="205">
        <v>298</v>
      </c>
      <c r="D4690" s="206">
        <v>30.659759886674465</v>
      </c>
      <c r="E4690" s="207">
        <v>21</v>
      </c>
      <c r="F4690" s="208">
        <v>32.763351442827542</v>
      </c>
      <c r="I4690" s="125"/>
    </row>
    <row r="4691" spans="1:9">
      <c r="A4691" s="216">
        <v>43661</v>
      </c>
      <c r="B4691" s="194">
        <v>9</v>
      </c>
      <c r="C4691" s="205">
        <v>313</v>
      </c>
      <c r="D4691" s="206">
        <v>30.596122111583099</v>
      </c>
      <c r="E4691" s="207">
        <v>21</v>
      </c>
      <c r="F4691" s="208">
        <v>32.371783754529915</v>
      </c>
      <c r="I4691" s="125"/>
    </row>
    <row r="4692" spans="1:9">
      <c r="A4692" s="216">
        <v>43661</v>
      </c>
      <c r="B4692" s="194">
        <v>10</v>
      </c>
      <c r="C4692" s="205">
        <v>328</v>
      </c>
      <c r="D4692" s="206">
        <v>30.532704444750607</v>
      </c>
      <c r="E4692" s="207">
        <v>21</v>
      </c>
      <c r="F4692" s="208">
        <v>31.979580453652545</v>
      </c>
      <c r="I4692" s="125"/>
    </row>
    <row r="4693" spans="1:9">
      <c r="A4693" s="216">
        <v>43661</v>
      </c>
      <c r="B4693" s="194">
        <v>11</v>
      </c>
      <c r="C4693" s="205">
        <v>343</v>
      </c>
      <c r="D4693" s="206">
        <v>30.469517078688568</v>
      </c>
      <c r="E4693" s="207">
        <v>21</v>
      </c>
      <c r="F4693" s="208">
        <v>31.586741782522338</v>
      </c>
      <c r="I4693" s="125"/>
    </row>
    <row r="4694" spans="1:9">
      <c r="A4694" s="216">
        <v>43661</v>
      </c>
      <c r="B4694" s="194">
        <v>12</v>
      </c>
      <c r="C4694" s="205">
        <v>358</v>
      </c>
      <c r="D4694" s="206">
        <v>30.406540057513212</v>
      </c>
      <c r="E4694" s="207">
        <v>21</v>
      </c>
      <c r="F4694" s="208">
        <v>31.193267996806995</v>
      </c>
      <c r="I4694" s="125"/>
    </row>
    <row r="4695" spans="1:9">
      <c r="A4695" s="216">
        <v>43661</v>
      </c>
      <c r="B4695" s="194">
        <v>13</v>
      </c>
      <c r="C4695" s="205">
        <v>13</v>
      </c>
      <c r="D4695" s="206">
        <v>30.343783632115446</v>
      </c>
      <c r="E4695" s="207">
        <v>21</v>
      </c>
      <c r="F4695" s="208">
        <v>30.799159339236937</v>
      </c>
      <c r="I4695" s="125"/>
    </row>
    <row r="4696" spans="1:9">
      <c r="A4696" s="216">
        <v>43661</v>
      </c>
      <c r="B4696" s="194">
        <v>14</v>
      </c>
      <c r="C4696" s="205">
        <v>28</v>
      </c>
      <c r="D4696" s="206">
        <v>30.281257974763207</v>
      </c>
      <c r="E4696" s="207">
        <v>21</v>
      </c>
      <c r="F4696" s="208">
        <v>30.404416052719085</v>
      </c>
      <c r="I4696" s="125"/>
    </row>
    <row r="4697" spans="1:9">
      <c r="A4697" s="216">
        <v>43661</v>
      </c>
      <c r="B4697" s="194">
        <v>15</v>
      </c>
      <c r="C4697" s="205">
        <v>43</v>
      </c>
      <c r="D4697" s="206">
        <v>30.218943206896256</v>
      </c>
      <c r="E4697" s="207">
        <v>21</v>
      </c>
      <c r="F4697" s="208">
        <v>30.009038397991645</v>
      </c>
      <c r="I4697" s="125"/>
    </row>
    <row r="4698" spans="1:9">
      <c r="A4698" s="216">
        <v>43661</v>
      </c>
      <c r="B4698" s="194">
        <v>16</v>
      </c>
      <c r="C4698" s="205">
        <v>58</v>
      </c>
      <c r="D4698" s="206">
        <v>30.15684947983118</v>
      </c>
      <c r="E4698" s="207">
        <v>21</v>
      </c>
      <c r="F4698" s="208">
        <v>29.613026609563349</v>
      </c>
      <c r="I4698" s="125"/>
    </row>
    <row r="4699" spans="1:9">
      <c r="A4699" s="216">
        <v>43661</v>
      </c>
      <c r="B4699" s="194">
        <v>17</v>
      </c>
      <c r="C4699" s="205">
        <v>73</v>
      </c>
      <c r="D4699" s="206">
        <v>30.094987023604745</v>
      </c>
      <c r="E4699" s="207">
        <v>21</v>
      </c>
      <c r="F4699" s="208">
        <v>29.216380935299284</v>
      </c>
      <c r="I4699" s="125"/>
    </row>
    <row r="4700" spans="1:9">
      <c r="A4700" s="216">
        <v>43661</v>
      </c>
      <c r="B4700" s="194">
        <v>18</v>
      </c>
      <c r="C4700" s="205">
        <v>88</v>
      </c>
      <c r="D4700" s="206">
        <v>30.03333587945292</v>
      </c>
      <c r="E4700" s="207">
        <v>21</v>
      </c>
      <c r="F4700" s="208">
        <v>28.819101632187483</v>
      </c>
      <c r="I4700" s="125"/>
    </row>
    <row r="4701" spans="1:9">
      <c r="A4701" s="216">
        <v>43661</v>
      </c>
      <c r="B4701" s="194">
        <v>19</v>
      </c>
      <c r="C4701" s="205">
        <v>103</v>
      </c>
      <c r="D4701" s="206">
        <v>29.971906296632937</v>
      </c>
      <c r="E4701" s="207">
        <v>21</v>
      </c>
      <c r="F4701" s="208">
        <v>28.421188944138862</v>
      </c>
      <c r="I4701" s="125"/>
    </row>
    <row r="4702" spans="1:9">
      <c r="A4702" s="216">
        <v>43661</v>
      </c>
      <c r="B4702" s="194">
        <v>20</v>
      </c>
      <c r="C4702" s="205">
        <v>118</v>
      </c>
      <c r="D4702" s="206">
        <v>29.910708464056484</v>
      </c>
      <c r="E4702" s="207">
        <v>21</v>
      </c>
      <c r="F4702" s="208">
        <v>28.022643115221015</v>
      </c>
      <c r="I4702" s="125"/>
    </row>
    <row r="4703" spans="1:9">
      <c r="A4703" s="216">
        <v>43661</v>
      </c>
      <c r="B4703" s="194">
        <v>21</v>
      </c>
      <c r="C4703" s="205">
        <v>133</v>
      </c>
      <c r="D4703" s="206">
        <v>29.849722440972641</v>
      </c>
      <c r="E4703" s="207">
        <v>21</v>
      </c>
      <c r="F4703" s="208">
        <v>27.623464403074038</v>
      </c>
      <c r="I4703" s="125"/>
    </row>
    <row r="4704" spans="1:9">
      <c r="A4704" s="216">
        <v>43661</v>
      </c>
      <c r="B4704" s="194">
        <v>22</v>
      </c>
      <c r="C4704" s="205">
        <v>148</v>
      </c>
      <c r="D4704" s="206">
        <v>29.788958416583</v>
      </c>
      <c r="E4704" s="207">
        <v>21</v>
      </c>
      <c r="F4704" s="208">
        <v>27.223653052167975</v>
      </c>
      <c r="I4704" s="125"/>
    </row>
    <row r="4705" spans="1:9">
      <c r="A4705" s="216">
        <v>43661</v>
      </c>
      <c r="B4705" s="194">
        <v>23</v>
      </c>
      <c r="C4705" s="205">
        <v>163</v>
      </c>
      <c r="D4705" s="206">
        <v>29.728426638828296</v>
      </c>
      <c r="E4705" s="207">
        <v>21</v>
      </c>
      <c r="F4705" s="208">
        <v>26.823209311659042</v>
      </c>
      <c r="I4705" s="125"/>
    </row>
    <row r="4706" spans="1:9">
      <c r="A4706" s="216">
        <v>43662</v>
      </c>
      <c r="B4706" s="194">
        <v>0</v>
      </c>
      <c r="C4706" s="205">
        <v>178</v>
      </c>
      <c r="D4706" s="206">
        <v>29.668107145186013</v>
      </c>
      <c r="E4706" s="207">
        <v>21</v>
      </c>
      <c r="F4706" s="208">
        <v>26.422133430897858</v>
      </c>
      <c r="I4706" s="125"/>
    </row>
    <row r="4707" spans="1:9">
      <c r="A4707" s="216">
        <v>43662</v>
      </c>
      <c r="B4707" s="194">
        <v>1</v>
      </c>
      <c r="C4707" s="205">
        <v>193</v>
      </c>
      <c r="D4707" s="206">
        <v>29.608010124051134</v>
      </c>
      <c r="E4707" s="207">
        <v>21</v>
      </c>
      <c r="F4707" s="208">
        <v>26.020425659405788</v>
      </c>
      <c r="I4707" s="125"/>
    </row>
    <row r="4708" spans="1:9">
      <c r="A4708" s="216">
        <v>43662</v>
      </c>
      <c r="B4708" s="194">
        <v>2</v>
      </c>
      <c r="C4708" s="205">
        <v>208</v>
      </c>
      <c r="D4708" s="206">
        <v>29.54814582131803</v>
      </c>
      <c r="E4708" s="207">
        <v>21</v>
      </c>
      <c r="F4708" s="208">
        <v>25.618086242465452</v>
      </c>
      <c r="I4708" s="125"/>
    </row>
    <row r="4709" spans="1:9">
      <c r="A4709" s="216">
        <v>43662</v>
      </c>
      <c r="B4709" s="194">
        <v>3</v>
      </c>
      <c r="C4709" s="205">
        <v>223</v>
      </c>
      <c r="D4709" s="206">
        <v>29.488494274858112</v>
      </c>
      <c r="E4709" s="207">
        <v>21</v>
      </c>
      <c r="F4709" s="208">
        <v>25.215115439041966</v>
      </c>
      <c r="I4709" s="125"/>
    </row>
    <row r="4710" spans="1:9">
      <c r="A4710" s="216">
        <v>43662</v>
      </c>
      <c r="B4710" s="194">
        <v>4</v>
      </c>
      <c r="C4710" s="205">
        <v>238</v>
      </c>
      <c r="D4710" s="206">
        <v>29.429065670682348</v>
      </c>
      <c r="E4710" s="207">
        <v>21</v>
      </c>
      <c r="F4710" s="208">
        <v>24.811513494759652</v>
      </c>
      <c r="I4710" s="125"/>
    </row>
    <row r="4711" spans="1:9">
      <c r="A4711" s="216">
        <v>43662</v>
      </c>
      <c r="B4711" s="194">
        <v>5</v>
      </c>
      <c r="C4711" s="205">
        <v>253</v>
      </c>
      <c r="D4711" s="206">
        <v>29.36987031312924</v>
      </c>
      <c r="E4711" s="207">
        <v>21</v>
      </c>
      <c r="F4711" s="208">
        <v>24.407280655501182</v>
      </c>
      <c r="I4711" s="125"/>
    </row>
    <row r="4712" spans="1:9">
      <c r="A4712" s="216">
        <v>43662</v>
      </c>
      <c r="B4712" s="194">
        <v>6</v>
      </c>
      <c r="C4712" s="205">
        <v>268</v>
      </c>
      <c r="D4712" s="206">
        <v>29.310888101108503</v>
      </c>
      <c r="E4712" s="207">
        <v>21</v>
      </c>
      <c r="F4712" s="208">
        <v>24.002417185390641</v>
      </c>
      <c r="I4712" s="125"/>
    </row>
    <row r="4713" spans="1:9">
      <c r="A4713" s="216">
        <v>43662</v>
      </c>
      <c r="B4713" s="194">
        <v>7</v>
      </c>
      <c r="C4713" s="205">
        <v>283</v>
      </c>
      <c r="D4713" s="206">
        <v>29.252129317969775</v>
      </c>
      <c r="E4713" s="207">
        <v>21</v>
      </c>
      <c r="F4713" s="208">
        <v>23.6</v>
      </c>
      <c r="I4713" s="125"/>
    </row>
    <row r="4714" spans="1:9">
      <c r="A4714" s="216">
        <v>43662</v>
      </c>
      <c r="B4714" s="194">
        <v>8</v>
      </c>
      <c r="C4714" s="205">
        <v>298</v>
      </c>
      <c r="D4714" s="206">
        <v>29.1936042081511</v>
      </c>
      <c r="E4714" s="207">
        <v>21</v>
      </c>
      <c r="F4714" s="208">
        <v>23.190799315304389</v>
      </c>
      <c r="I4714" s="125"/>
    </row>
    <row r="4715" spans="1:9">
      <c r="A4715" s="216">
        <v>43662</v>
      </c>
      <c r="B4715" s="194">
        <v>9</v>
      </c>
      <c r="C4715" s="205">
        <v>313</v>
      </c>
      <c r="D4715" s="206">
        <v>29.135292747727135</v>
      </c>
      <c r="E4715" s="207">
        <v>21</v>
      </c>
      <c r="F4715" s="208">
        <v>22.784045426563466</v>
      </c>
      <c r="I4715" s="125"/>
    </row>
    <row r="4716" spans="1:9">
      <c r="A4716" s="216">
        <v>43662</v>
      </c>
      <c r="B4716" s="194">
        <v>10</v>
      </c>
      <c r="C4716" s="205">
        <v>328</v>
      </c>
      <c r="D4716" s="206">
        <v>29.077205179795556</v>
      </c>
      <c r="E4716" s="207">
        <v>21</v>
      </c>
      <c r="F4716" s="208">
        <v>22.376661902321899</v>
      </c>
      <c r="I4716" s="125"/>
    </row>
    <row r="4717" spans="1:9">
      <c r="A4717" s="216">
        <v>43662</v>
      </c>
      <c r="B4717" s="194">
        <v>11</v>
      </c>
      <c r="C4717" s="205">
        <v>343</v>
      </c>
      <c r="D4717" s="206">
        <v>29.019351747880364</v>
      </c>
      <c r="E4717" s="207">
        <v>21</v>
      </c>
      <c r="F4717" s="208">
        <v>21.968648989656074</v>
      </c>
      <c r="I4717" s="125"/>
    </row>
    <row r="4718" spans="1:9">
      <c r="A4718" s="216">
        <v>43662</v>
      </c>
      <c r="B4718" s="194">
        <v>12</v>
      </c>
      <c r="C4718" s="205">
        <v>358</v>
      </c>
      <c r="D4718" s="206">
        <v>28.961712426589656</v>
      </c>
      <c r="E4718" s="207">
        <v>21</v>
      </c>
      <c r="F4718" s="208">
        <v>21.560006949483039</v>
      </c>
      <c r="I4718" s="125"/>
    </row>
    <row r="4719" spans="1:9">
      <c r="A4719" s="216">
        <v>43662</v>
      </c>
      <c r="B4719" s="194">
        <v>13</v>
      </c>
      <c r="C4719" s="205">
        <v>13</v>
      </c>
      <c r="D4719" s="206">
        <v>28.904297478200647</v>
      </c>
      <c r="E4719" s="207">
        <v>21</v>
      </c>
      <c r="F4719" s="208">
        <v>21.150736029301243</v>
      </c>
      <c r="I4719" s="125"/>
    </row>
    <row r="4720" spans="1:9">
      <c r="A4720" s="216">
        <v>43662</v>
      </c>
      <c r="B4720" s="194">
        <v>14</v>
      </c>
      <c r="C4720" s="205">
        <v>28</v>
      </c>
      <c r="D4720" s="206">
        <v>28.847117085936134</v>
      </c>
      <c r="E4720" s="207">
        <v>21</v>
      </c>
      <c r="F4720" s="208">
        <v>20.74083648134156</v>
      </c>
      <c r="I4720" s="125"/>
    </row>
    <row r="4721" spans="1:9">
      <c r="A4721" s="216">
        <v>43662</v>
      </c>
      <c r="B4721" s="194">
        <v>15</v>
      </c>
      <c r="C4721" s="205">
        <v>43</v>
      </c>
      <c r="D4721" s="206">
        <v>28.79015128227536</v>
      </c>
      <c r="E4721" s="207">
        <v>21</v>
      </c>
      <c r="F4721" s="208">
        <v>20.330308558071479</v>
      </c>
      <c r="I4721" s="125"/>
    </row>
    <row r="4722" spans="1:9">
      <c r="A4722" s="216">
        <v>43662</v>
      </c>
      <c r="B4722" s="194">
        <v>16</v>
      </c>
      <c r="C4722" s="205">
        <v>58</v>
      </c>
      <c r="D4722" s="206">
        <v>28.733410308319094</v>
      </c>
      <c r="E4722" s="207">
        <v>21</v>
      </c>
      <c r="F4722" s="208">
        <v>19.919152512160352</v>
      </c>
      <c r="I4722" s="125"/>
    </row>
    <row r="4723" spans="1:9">
      <c r="A4723" s="216">
        <v>43662</v>
      </c>
      <c r="B4723" s="194">
        <v>17</v>
      </c>
      <c r="C4723" s="205">
        <v>73</v>
      </c>
      <c r="D4723" s="206">
        <v>28.676904347056507</v>
      </c>
      <c r="E4723" s="207">
        <v>21</v>
      </c>
      <c r="F4723" s="208">
        <v>19.507368591887015</v>
      </c>
      <c r="I4723" s="125"/>
    </row>
    <row r="4724" spans="1:9">
      <c r="A4724" s="216">
        <v>43662</v>
      </c>
      <c r="B4724" s="194">
        <v>18</v>
      </c>
      <c r="C4724" s="205">
        <v>88</v>
      </c>
      <c r="D4724" s="206">
        <v>28.620613449187999</v>
      </c>
      <c r="E4724" s="207">
        <v>21</v>
      </c>
      <c r="F4724" s="208">
        <v>19.094957059529349</v>
      </c>
      <c r="I4724" s="125"/>
    </row>
    <row r="4725" spans="1:9">
      <c r="A4725" s="216">
        <v>43662</v>
      </c>
      <c r="B4725" s="194">
        <v>19</v>
      </c>
      <c r="C4725" s="205">
        <v>103</v>
      </c>
      <c r="D4725" s="206">
        <v>28.564547816038157</v>
      </c>
      <c r="E4725" s="207">
        <v>21</v>
      </c>
      <c r="F4725" s="208">
        <v>18.681918163796141</v>
      </c>
      <c r="I4725" s="125"/>
    </row>
    <row r="4726" spans="1:9">
      <c r="A4726" s="216">
        <v>43662</v>
      </c>
      <c r="B4726" s="194">
        <v>20</v>
      </c>
      <c r="C4726" s="205">
        <v>118</v>
      </c>
      <c r="D4726" s="206">
        <v>28.50871764763383</v>
      </c>
      <c r="E4726" s="207">
        <v>21</v>
      </c>
      <c r="F4726" s="208">
        <v>18.268252153593139</v>
      </c>
      <c r="I4726" s="125"/>
    </row>
    <row r="4727" spans="1:9">
      <c r="A4727" s="216">
        <v>43662</v>
      </c>
      <c r="B4727" s="194">
        <v>21</v>
      </c>
      <c r="C4727" s="205">
        <v>133</v>
      </c>
      <c r="D4727" s="206">
        <v>28.453102995285917</v>
      </c>
      <c r="E4727" s="207">
        <v>21</v>
      </c>
      <c r="F4727" s="208">
        <v>17.853959296505337</v>
      </c>
      <c r="I4727" s="125"/>
    </row>
    <row r="4728" spans="1:9">
      <c r="A4728" s="216">
        <v>43662</v>
      </c>
      <c r="B4728" s="194">
        <v>22</v>
      </c>
      <c r="C4728" s="205">
        <v>148</v>
      </c>
      <c r="D4728" s="206">
        <v>28.397714038944741</v>
      </c>
      <c r="E4728" s="207">
        <v>21</v>
      </c>
      <c r="F4728" s="208">
        <v>17.439039832622925</v>
      </c>
      <c r="I4728" s="125"/>
    </row>
    <row r="4729" spans="1:9">
      <c r="A4729" s="216">
        <v>43662</v>
      </c>
      <c r="B4729" s="194">
        <v>23</v>
      </c>
      <c r="C4729" s="205">
        <v>163</v>
      </c>
      <c r="D4729" s="206">
        <v>28.342561017086609</v>
      </c>
      <c r="E4729" s="207">
        <v>21</v>
      </c>
      <c r="F4729" s="208">
        <v>17.023494016057086</v>
      </c>
      <c r="I4729" s="125"/>
    </row>
    <row r="4730" spans="1:9">
      <c r="A4730" s="216">
        <v>43663</v>
      </c>
      <c r="B4730" s="194">
        <v>0</v>
      </c>
      <c r="C4730" s="205">
        <v>178</v>
      </c>
      <c r="D4730" s="206">
        <v>28.287623960103474</v>
      </c>
      <c r="E4730" s="207">
        <v>21</v>
      </c>
      <c r="F4730" s="208">
        <v>16.607322110514104</v>
      </c>
      <c r="I4730" s="125"/>
    </row>
    <row r="4731" spans="1:9">
      <c r="A4731" s="216">
        <v>43663</v>
      </c>
      <c r="B4731" s="194">
        <v>1</v>
      </c>
      <c r="C4731" s="205">
        <v>193</v>
      </c>
      <c r="D4731" s="206">
        <v>28.232913046864496</v>
      </c>
      <c r="E4731" s="207">
        <v>21</v>
      </c>
      <c r="F4731" s="208">
        <v>16.190524365891363</v>
      </c>
      <c r="I4731" s="125"/>
    </row>
    <row r="4732" spans="1:9">
      <c r="A4732" s="216">
        <v>43663</v>
      </c>
      <c r="B4732" s="194">
        <v>2</v>
      </c>
      <c r="C4732" s="205">
        <v>208</v>
      </c>
      <c r="D4732" s="206">
        <v>28.178438515303696</v>
      </c>
      <c r="E4732" s="207">
        <v>21</v>
      </c>
      <c r="F4732" s="208">
        <v>15.773101032361865</v>
      </c>
      <c r="I4732" s="125"/>
    </row>
    <row r="4733" spans="1:9">
      <c r="A4733" s="216">
        <v>43663</v>
      </c>
      <c r="B4733" s="194">
        <v>3</v>
      </c>
      <c r="C4733" s="205">
        <v>223</v>
      </c>
      <c r="D4733" s="206">
        <v>28.124180394462428</v>
      </c>
      <c r="E4733" s="207">
        <v>21</v>
      </c>
      <c r="F4733" s="208">
        <v>15.355052374258165</v>
      </c>
      <c r="I4733" s="125"/>
    </row>
    <row r="4734" spans="1:9">
      <c r="A4734" s="216">
        <v>43663</v>
      </c>
      <c r="B4734" s="194">
        <v>4</v>
      </c>
      <c r="C4734" s="205">
        <v>238</v>
      </c>
      <c r="D4734" s="206">
        <v>28.070148862647102</v>
      </c>
      <c r="E4734" s="207">
        <v>21</v>
      </c>
      <c r="F4734" s="208">
        <v>14.936378642187904</v>
      </c>
      <c r="I4734" s="125"/>
    </row>
    <row r="4735" spans="1:9">
      <c r="A4735" s="216">
        <v>43663</v>
      </c>
      <c r="B4735" s="194">
        <v>5</v>
      </c>
      <c r="C4735" s="205">
        <v>253</v>
      </c>
      <c r="D4735" s="206">
        <v>28.016354156287662</v>
      </c>
      <c r="E4735" s="207">
        <v>21</v>
      </c>
      <c r="F4735" s="208">
        <v>14.517080091584731</v>
      </c>
      <c r="I4735" s="125"/>
    </row>
    <row r="4736" spans="1:9">
      <c r="A4736" s="216">
        <v>43663</v>
      </c>
      <c r="B4736" s="194">
        <v>6</v>
      </c>
      <c r="C4736" s="205">
        <v>268</v>
      </c>
      <c r="D4736" s="206">
        <v>27.962776302716748</v>
      </c>
      <c r="E4736" s="207">
        <v>21</v>
      </c>
      <c r="F4736" s="208">
        <v>14.097156978143843</v>
      </c>
      <c r="I4736" s="125"/>
    </row>
    <row r="4737" spans="1:9">
      <c r="A4737" s="216">
        <v>43663</v>
      </c>
      <c r="B4737" s="194">
        <v>7</v>
      </c>
      <c r="C4737" s="205">
        <v>283</v>
      </c>
      <c r="D4737" s="206">
        <v>27.909425519796969</v>
      </c>
      <c r="E4737" s="207">
        <v>21</v>
      </c>
      <c r="F4737" s="208">
        <v>13.7</v>
      </c>
      <c r="I4737" s="125"/>
    </row>
    <row r="4738" spans="1:9">
      <c r="A4738" s="216">
        <v>43663</v>
      </c>
      <c r="B4738" s="194">
        <v>8</v>
      </c>
      <c r="C4738" s="205">
        <v>298</v>
      </c>
      <c r="D4738" s="206">
        <v>27.856311983409796</v>
      </c>
      <c r="E4738" s="207">
        <v>21</v>
      </c>
      <c r="F4738" s="208">
        <v>13.255438081832622</v>
      </c>
      <c r="I4738" s="125"/>
    </row>
    <row r="4739" spans="1:9">
      <c r="A4739" s="216">
        <v>43663</v>
      </c>
      <c r="B4739" s="194">
        <v>9</v>
      </c>
      <c r="C4739" s="205">
        <v>313</v>
      </c>
      <c r="D4739" s="206">
        <v>27.803415700888081</v>
      </c>
      <c r="E4739" s="207">
        <v>21</v>
      </c>
      <c r="F4739" s="208">
        <v>12.833642816121511</v>
      </c>
      <c r="I4739" s="125"/>
    </row>
    <row r="4740" spans="1:9">
      <c r="A4740" s="216">
        <v>43663</v>
      </c>
      <c r="B4740" s="194">
        <v>10</v>
      </c>
      <c r="C4740" s="205">
        <v>328</v>
      </c>
      <c r="D4740" s="206">
        <v>27.750746907242956</v>
      </c>
      <c r="E4740" s="207">
        <v>21</v>
      </c>
      <c r="F4740" s="208">
        <v>12.411224012487878</v>
      </c>
      <c r="I4740" s="125"/>
    </row>
    <row r="4741" spans="1:9">
      <c r="A4741" s="216">
        <v>43663</v>
      </c>
      <c r="B4741" s="194">
        <v>11</v>
      </c>
      <c r="C4741" s="205">
        <v>343</v>
      </c>
      <c r="D4741" s="206">
        <v>27.698315837352538</v>
      </c>
      <c r="E4741" s="207">
        <v>21</v>
      </c>
      <c r="F4741" s="208">
        <v>11.988181922977148</v>
      </c>
      <c r="I4741" s="125"/>
    </row>
    <row r="4742" spans="1:9">
      <c r="A4742" s="216">
        <v>43663</v>
      </c>
      <c r="B4742" s="194">
        <v>12</v>
      </c>
      <c r="C4742" s="205">
        <v>358</v>
      </c>
      <c r="D4742" s="206">
        <v>27.646102458434143</v>
      </c>
      <c r="E4742" s="207">
        <v>21</v>
      </c>
      <c r="F4742" s="208">
        <v>11.564516818795525</v>
      </c>
      <c r="I4742" s="125"/>
    </row>
    <row r="4743" spans="1:9">
      <c r="A4743" s="216">
        <v>43663</v>
      </c>
      <c r="B4743" s="194">
        <v>13</v>
      </c>
      <c r="C4743" s="205">
        <v>13</v>
      </c>
      <c r="D4743" s="206">
        <v>27.594117003774841</v>
      </c>
      <c r="E4743" s="207">
        <v>21</v>
      </c>
      <c r="F4743" s="208">
        <v>11.140228942980386</v>
      </c>
      <c r="I4743" s="125"/>
    </row>
    <row r="4744" spans="1:9">
      <c r="A4744" s="216">
        <v>43663</v>
      </c>
      <c r="B4744" s="194">
        <v>14</v>
      </c>
      <c r="C4744" s="205">
        <v>28</v>
      </c>
      <c r="D4744" s="206">
        <v>27.542369707585976</v>
      </c>
      <c r="E4744" s="207">
        <v>21</v>
      </c>
      <c r="F4744" s="208">
        <v>10.715318552965698</v>
      </c>
      <c r="I4744" s="125"/>
    </row>
    <row r="4745" spans="1:9">
      <c r="A4745" s="216">
        <v>43663</v>
      </c>
      <c r="B4745" s="194">
        <v>15</v>
      </c>
      <c r="C4745" s="205">
        <v>43</v>
      </c>
      <c r="D4745" s="206">
        <v>27.490840536155474</v>
      </c>
      <c r="E4745" s="207">
        <v>21</v>
      </c>
      <c r="F4745" s="208">
        <v>10.289785915912901</v>
      </c>
      <c r="I4745" s="125"/>
    </row>
    <row r="4746" spans="1:9">
      <c r="A4746" s="216">
        <v>43663</v>
      </c>
      <c r="B4746" s="194">
        <v>16</v>
      </c>
      <c r="C4746" s="205">
        <v>58</v>
      </c>
      <c r="D4746" s="206">
        <v>27.439539741480985</v>
      </c>
      <c r="E4746" s="207">
        <v>21</v>
      </c>
      <c r="F4746" s="208">
        <v>9.8636312849944119</v>
      </c>
      <c r="I4746" s="125"/>
    </row>
    <row r="4747" spans="1:9">
      <c r="A4747" s="216">
        <v>43663</v>
      </c>
      <c r="B4747" s="194">
        <v>17</v>
      </c>
      <c r="C4747" s="205">
        <v>73</v>
      </c>
      <c r="D4747" s="206">
        <v>27.388477497129884</v>
      </c>
      <c r="E4747" s="207">
        <v>21</v>
      </c>
      <c r="F4747" s="208">
        <v>9.4368549135834456</v>
      </c>
      <c r="I4747" s="125"/>
    </row>
    <row r="4748" spans="1:9">
      <c r="A4748" s="216">
        <v>43663</v>
      </c>
      <c r="B4748" s="194">
        <v>18</v>
      </c>
      <c r="C4748" s="205">
        <v>88</v>
      </c>
      <c r="D4748" s="206">
        <v>27.337633827679042</v>
      </c>
      <c r="E4748" s="207">
        <v>21</v>
      </c>
      <c r="F4748" s="208">
        <v>9.0094570695602272</v>
      </c>
      <c r="I4748" s="125"/>
    </row>
    <row r="4749" spans="1:9">
      <c r="A4749" s="216">
        <v>43663</v>
      </c>
      <c r="B4749" s="194">
        <v>19</v>
      </c>
      <c r="C4749" s="205">
        <v>103</v>
      </c>
      <c r="D4749" s="206">
        <v>27.287018964972845</v>
      </c>
      <c r="E4749" s="207">
        <v>21</v>
      </c>
      <c r="F4749" s="208">
        <v>8.5814380067351692</v>
      </c>
      <c r="I4749" s="125"/>
    </row>
    <row r="4750" spans="1:9">
      <c r="A4750" s="216">
        <v>43663</v>
      </c>
      <c r="B4750" s="194">
        <v>20</v>
      </c>
      <c r="C4750" s="205">
        <v>118</v>
      </c>
      <c r="D4750" s="206">
        <v>27.236643081222951</v>
      </c>
      <c r="E4750" s="207">
        <v>21</v>
      </c>
      <c r="F4750" s="208">
        <v>8.1527979839542297</v>
      </c>
      <c r="I4750" s="125"/>
    </row>
    <row r="4751" spans="1:9">
      <c r="A4751" s="216">
        <v>43663</v>
      </c>
      <c r="B4751" s="194">
        <v>21</v>
      </c>
      <c r="C4751" s="205">
        <v>133</v>
      </c>
      <c r="D4751" s="206">
        <v>27.186486219133599</v>
      </c>
      <c r="E4751" s="207">
        <v>21</v>
      </c>
      <c r="F4751" s="208">
        <v>7.7235372602488184</v>
      </c>
      <c r="I4751" s="125"/>
    </row>
    <row r="4752" spans="1:9">
      <c r="A4752" s="216">
        <v>43663</v>
      </c>
      <c r="B4752" s="194">
        <v>22</v>
      </c>
      <c r="C4752" s="205">
        <v>148</v>
      </c>
      <c r="D4752" s="206">
        <v>27.136558590037794</v>
      </c>
      <c r="E4752" s="207">
        <v>21</v>
      </c>
      <c r="F4752" s="208">
        <v>7.2936560948929241</v>
      </c>
      <c r="I4752" s="125"/>
    </row>
    <row r="4753" spans="1:9">
      <c r="A4753" s="216">
        <v>43663</v>
      </c>
      <c r="B4753" s="194">
        <v>23</v>
      </c>
      <c r="C4753" s="205">
        <v>163</v>
      </c>
      <c r="D4753" s="206">
        <v>27.08687032615444</v>
      </c>
      <c r="E4753" s="207">
        <v>21</v>
      </c>
      <c r="F4753" s="208">
        <v>6.863154742562827</v>
      </c>
      <c r="I4753" s="125"/>
    </row>
    <row r="4754" spans="1:9">
      <c r="A4754" s="216">
        <v>43664</v>
      </c>
      <c r="B4754" s="194">
        <v>0</v>
      </c>
      <c r="C4754" s="205">
        <v>178</v>
      </c>
      <c r="D4754" s="206">
        <v>27.037401528070859</v>
      </c>
      <c r="E4754" s="207">
        <v>21</v>
      </c>
      <c r="F4754" s="208">
        <v>6.4320334726594552</v>
      </c>
      <c r="I4754" s="125"/>
    </row>
    <row r="4755" spans="1:9">
      <c r="A4755" s="216">
        <v>43664</v>
      </c>
      <c r="B4755" s="194">
        <v>1</v>
      </c>
      <c r="C4755" s="205">
        <v>193</v>
      </c>
      <c r="D4755" s="206">
        <v>26.98816236629682</v>
      </c>
      <c r="E4755" s="207">
        <v>21</v>
      </c>
      <c r="F4755" s="208">
        <v>6.0002925403077967</v>
      </c>
      <c r="I4755" s="125"/>
    </row>
    <row r="4756" spans="1:9">
      <c r="A4756" s="216">
        <v>43664</v>
      </c>
      <c r="B4756" s="194">
        <v>2</v>
      </c>
      <c r="C4756" s="205">
        <v>208</v>
      </c>
      <c r="D4756" s="206">
        <v>26.939163012781364</v>
      </c>
      <c r="E4756" s="207">
        <v>21</v>
      </c>
      <c r="F4756" s="208">
        <v>5.5679322009009979</v>
      </c>
      <c r="I4756" s="125"/>
    </row>
    <row r="4757" spans="1:9">
      <c r="A4757" s="216">
        <v>43664</v>
      </c>
      <c r="B4757" s="194">
        <v>3</v>
      </c>
      <c r="C4757" s="205">
        <v>223</v>
      </c>
      <c r="D4757" s="206">
        <v>26.890383544952101</v>
      </c>
      <c r="E4757" s="207">
        <v>21</v>
      </c>
      <c r="F4757" s="208">
        <v>5.1349527293873365</v>
      </c>
      <c r="I4757" s="125"/>
    </row>
    <row r="4758" spans="1:9">
      <c r="A4758" s="216">
        <v>43664</v>
      </c>
      <c r="B4758" s="194">
        <v>4</v>
      </c>
      <c r="C4758" s="205">
        <v>238</v>
      </c>
      <c r="D4758" s="206">
        <v>26.841834134297642</v>
      </c>
      <c r="E4758" s="207">
        <v>21</v>
      </c>
      <c r="F4758" s="208">
        <v>4.7013543719072004</v>
      </c>
      <c r="I4758" s="125"/>
    </row>
    <row r="4759" spans="1:9">
      <c r="A4759" s="216">
        <v>43664</v>
      </c>
      <c r="B4759" s="194">
        <v>5</v>
      </c>
      <c r="C4759" s="205">
        <v>253</v>
      </c>
      <c r="D4759" s="206">
        <v>26.793524949943048</v>
      </c>
      <c r="E4759" s="207">
        <v>21</v>
      </c>
      <c r="F4759" s="208">
        <v>4.2671373894021514</v>
      </c>
      <c r="I4759" s="125"/>
    </row>
    <row r="4760" spans="1:9">
      <c r="A4760" s="216">
        <v>43664</v>
      </c>
      <c r="B4760" s="194">
        <v>6</v>
      </c>
      <c r="C4760" s="205">
        <v>268</v>
      </c>
      <c r="D4760" s="206">
        <v>26.745436070659707</v>
      </c>
      <c r="E4760" s="207">
        <v>21</v>
      </c>
      <c r="F4760" s="208">
        <v>3.8323020526738105</v>
      </c>
      <c r="I4760" s="125"/>
    </row>
    <row r="4761" spans="1:9">
      <c r="A4761" s="216">
        <v>43664</v>
      </c>
      <c r="B4761" s="194">
        <v>7</v>
      </c>
      <c r="C4761" s="205">
        <v>283</v>
      </c>
      <c r="D4761" s="206">
        <v>26.697577645300044</v>
      </c>
      <c r="E4761" s="207">
        <v>21</v>
      </c>
      <c r="F4761" s="208">
        <v>3.4</v>
      </c>
      <c r="I4761" s="125"/>
    </row>
    <row r="4762" spans="1:9">
      <c r="A4762" s="216">
        <v>43664</v>
      </c>
      <c r="B4762" s="194">
        <v>8</v>
      </c>
      <c r="C4762" s="205">
        <v>298</v>
      </c>
      <c r="D4762" s="206">
        <v>26.649959921061281</v>
      </c>
      <c r="E4762" s="207">
        <v>21</v>
      </c>
      <c r="F4762" s="208">
        <v>2.9607773429426487</v>
      </c>
      <c r="I4762" s="125"/>
    </row>
    <row r="4763" spans="1:9">
      <c r="A4763" s="216">
        <v>43664</v>
      </c>
      <c r="B4763" s="194">
        <v>9</v>
      </c>
      <c r="C4763" s="205">
        <v>313</v>
      </c>
      <c r="D4763" s="206">
        <v>26.602562858001875</v>
      </c>
      <c r="E4763" s="207">
        <v>21</v>
      </c>
      <c r="F4763" s="208">
        <v>2.524088498324204</v>
      </c>
      <c r="I4763" s="125"/>
    </row>
    <row r="4764" spans="1:9">
      <c r="A4764" s="216">
        <v>43664</v>
      </c>
      <c r="B4764" s="194">
        <v>10</v>
      </c>
      <c r="C4764" s="205">
        <v>328</v>
      </c>
      <c r="D4764" s="206">
        <v>26.555396721381612</v>
      </c>
      <c r="E4764" s="207">
        <v>21</v>
      </c>
      <c r="F4764" s="208">
        <v>2.0867823415998998</v>
      </c>
      <c r="I4764" s="125"/>
    </row>
    <row r="4765" spans="1:9">
      <c r="A4765" s="216">
        <v>43664</v>
      </c>
      <c r="B4765" s="194">
        <v>11</v>
      </c>
      <c r="C4765" s="205">
        <v>343</v>
      </c>
      <c r="D4765" s="206">
        <v>26.508471659500401</v>
      </c>
      <c r="E4765" s="207">
        <v>21</v>
      </c>
      <c r="F4765" s="208">
        <v>1.6488591351689053</v>
      </c>
      <c r="I4765" s="125"/>
    </row>
    <row r="4766" spans="1:9">
      <c r="A4766" s="216">
        <v>43664</v>
      </c>
      <c r="B4766" s="194">
        <v>12</v>
      </c>
      <c r="C4766" s="205">
        <v>358</v>
      </c>
      <c r="D4766" s="206">
        <v>26.461767669964047</v>
      </c>
      <c r="E4766" s="207">
        <v>21</v>
      </c>
      <c r="F4766" s="208">
        <v>1.2103191415695846</v>
      </c>
      <c r="I4766" s="125"/>
    </row>
    <row r="4767" spans="1:9">
      <c r="A4767" s="216">
        <v>43664</v>
      </c>
      <c r="B4767" s="194">
        <v>13</v>
      </c>
      <c r="C4767" s="205">
        <v>13</v>
      </c>
      <c r="D4767" s="206">
        <v>26.415294978063457</v>
      </c>
      <c r="E4767" s="207">
        <v>21</v>
      </c>
      <c r="F4767" s="208">
        <v>0.77116262365194643</v>
      </c>
      <c r="I4767" s="125"/>
    </row>
    <row r="4768" spans="1:9">
      <c r="A4768" s="216">
        <v>43664</v>
      </c>
      <c r="B4768" s="194">
        <v>14</v>
      </c>
      <c r="C4768" s="205">
        <v>28</v>
      </c>
      <c r="D4768" s="206">
        <v>26.369063809921727</v>
      </c>
      <c r="E4768" s="207">
        <v>21</v>
      </c>
      <c r="F4768" s="208">
        <v>0.3313898395866488</v>
      </c>
      <c r="I4768" s="125"/>
    </row>
    <row r="4769" spans="1:9">
      <c r="A4769" s="216">
        <v>43664</v>
      </c>
      <c r="B4769" s="194">
        <v>15</v>
      </c>
      <c r="C4769" s="205">
        <v>43</v>
      </c>
      <c r="D4769" s="206">
        <v>26.323054122343592</v>
      </c>
      <c r="E4769" s="207">
        <v>20</v>
      </c>
      <c r="F4769" s="208">
        <v>59.891001062494311</v>
      </c>
      <c r="I4769" s="125"/>
    </row>
    <row r="4770" spans="1:9">
      <c r="A4770" s="216">
        <v>43664</v>
      </c>
      <c r="B4770" s="194">
        <v>16</v>
      </c>
      <c r="C4770" s="205">
        <v>58</v>
      </c>
      <c r="D4770" s="206">
        <v>26.277276140019694</v>
      </c>
      <c r="E4770" s="207">
        <v>20</v>
      </c>
      <c r="F4770" s="208">
        <v>59.449996551030111</v>
      </c>
      <c r="I4770" s="125"/>
    </row>
    <row r="4771" spans="1:9">
      <c r="A4771" s="216">
        <v>43664</v>
      </c>
      <c r="B4771" s="194">
        <v>17</v>
      </c>
      <c r="C4771" s="205">
        <v>73</v>
      </c>
      <c r="D4771" s="206">
        <v>26.231740086926152</v>
      </c>
      <c r="E4771" s="207">
        <v>20</v>
      </c>
      <c r="F4771" s="208">
        <v>59.00837656408882</v>
      </c>
      <c r="I4771" s="125"/>
    </row>
    <row r="4772" spans="1:9">
      <c r="A4772" s="216">
        <v>43664</v>
      </c>
      <c r="B4772" s="194">
        <v>18</v>
      </c>
      <c r="C4772" s="205">
        <v>88</v>
      </c>
      <c r="D4772" s="206">
        <v>26.186425919804606</v>
      </c>
      <c r="E4772" s="207">
        <v>20</v>
      </c>
      <c r="F4772" s="208">
        <v>58.566141380516612</v>
      </c>
      <c r="I4772" s="125"/>
    </row>
    <row r="4773" spans="1:9">
      <c r="A4773" s="216">
        <v>43664</v>
      </c>
      <c r="B4773" s="194">
        <v>19</v>
      </c>
      <c r="C4773" s="205">
        <v>103</v>
      </c>
      <c r="D4773" s="206">
        <v>26.141343881172929</v>
      </c>
      <c r="E4773" s="207">
        <v>20</v>
      </c>
      <c r="F4773" s="208">
        <v>58.123291249813107</v>
      </c>
      <c r="I4773" s="125"/>
    </row>
    <row r="4774" spans="1:9">
      <c r="A4774" s="216">
        <v>43664</v>
      </c>
      <c r="B4774" s="194">
        <v>20</v>
      </c>
      <c r="C4774" s="205">
        <v>118</v>
      </c>
      <c r="D4774" s="206">
        <v>26.096504135541636</v>
      </c>
      <c r="E4774" s="207">
        <v>20</v>
      </c>
      <c r="F4774" s="208">
        <v>57.679826436514858</v>
      </c>
      <c r="I4774" s="125"/>
    </row>
    <row r="4775" spans="1:9">
      <c r="A4775" s="216">
        <v>43664</v>
      </c>
      <c r="B4775" s="194">
        <v>21</v>
      </c>
      <c r="C4775" s="205">
        <v>133</v>
      </c>
      <c r="D4775" s="206">
        <v>26.051886696807287</v>
      </c>
      <c r="E4775" s="207">
        <v>20</v>
      </c>
      <c r="F4775" s="208">
        <v>57.235747215350798</v>
      </c>
      <c r="I4775" s="125"/>
    </row>
    <row r="4776" spans="1:9">
      <c r="A4776" s="216">
        <v>43664</v>
      </c>
      <c r="B4776" s="194">
        <v>22</v>
      </c>
      <c r="C4776" s="205">
        <v>148</v>
      </c>
      <c r="D4776" s="206">
        <v>26.007501787547653</v>
      </c>
      <c r="E4776" s="207">
        <v>20</v>
      </c>
      <c r="F4776" s="208">
        <v>56.791053846390227</v>
      </c>
      <c r="I4776" s="125"/>
    </row>
    <row r="4777" spans="1:9">
      <c r="A4777" s="216">
        <v>43664</v>
      </c>
      <c r="B4777" s="194">
        <v>23</v>
      </c>
      <c r="C4777" s="205">
        <v>163</v>
      </c>
      <c r="D4777" s="206">
        <v>25.963359590008395</v>
      </c>
      <c r="E4777" s="207">
        <v>20</v>
      </c>
      <c r="F4777" s="208">
        <v>56.345746589984032</v>
      </c>
      <c r="I4777" s="125"/>
    </row>
    <row r="4778" spans="1:9">
      <c r="A4778" s="216">
        <v>43665</v>
      </c>
      <c r="B4778" s="194">
        <v>0</v>
      </c>
      <c r="C4778" s="205">
        <v>178</v>
      </c>
      <c r="D4778" s="206">
        <v>25.919440077992704</v>
      </c>
      <c r="E4778" s="207">
        <v>20</v>
      </c>
      <c r="F4778" s="208">
        <v>55.8998257216426</v>
      </c>
      <c r="I4778" s="125"/>
    </row>
    <row r="4779" spans="1:9">
      <c r="A4779" s="216">
        <v>43665</v>
      </c>
      <c r="B4779" s="194">
        <v>1</v>
      </c>
      <c r="C4779" s="205">
        <v>193</v>
      </c>
      <c r="D4779" s="206">
        <v>25.875753512323172</v>
      </c>
      <c r="E4779" s="207">
        <v>20</v>
      </c>
      <c r="F4779" s="208">
        <v>55.453291507187217</v>
      </c>
      <c r="I4779" s="125"/>
    </row>
    <row r="4780" spans="1:9">
      <c r="A4780" s="216">
        <v>43665</v>
      </c>
      <c r="B4780" s="194">
        <v>2</v>
      </c>
      <c r="C4780" s="205">
        <v>208</v>
      </c>
      <c r="D4780" s="206">
        <v>25.832309995154219</v>
      </c>
      <c r="E4780" s="207">
        <v>20</v>
      </c>
      <c r="F4780" s="208">
        <v>55.006144197743509</v>
      </c>
      <c r="I4780" s="125"/>
    </row>
    <row r="4781" spans="1:9">
      <c r="A4781" s="216">
        <v>43665</v>
      </c>
      <c r="B4781" s="194">
        <v>3</v>
      </c>
      <c r="C4781" s="205">
        <v>223</v>
      </c>
      <c r="D4781" s="206">
        <v>25.7890896371498</v>
      </c>
      <c r="E4781" s="207">
        <v>20</v>
      </c>
      <c r="F4781" s="208">
        <v>54.558384074585788</v>
      </c>
      <c r="I4781" s="125"/>
    </row>
    <row r="4782" spans="1:9">
      <c r="A4782" s="216">
        <v>43665</v>
      </c>
      <c r="B4782" s="194">
        <v>4</v>
      </c>
      <c r="C4782" s="205">
        <v>238</v>
      </c>
      <c r="D4782" s="206">
        <v>25.746102540297215</v>
      </c>
      <c r="E4782" s="207">
        <v>20</v>
      </c>
      <c r="F4782" s="208">
        <v>54.110011399307254</v>
      </c>
      <c r="I4782" s="125"/>
    </row>
    <row r="4783" spans="1:9">
      <c r="A4783" s="216">
        <v>43665</v>
      </c>
      <c r="B4783" s="194">
        <v>5</v>
      </c>
      <c r="C4783" s="205">
        <v>253</v>
      </c>
      <c r="D4783" s="206">
        <v>25.703358924384361</v>
      </c>
      <c r="E4783" s="207">
        <v>20</v>
      </c>
      <c r="F4783" s="208">
        <v>53.661026433740062</v>
      </c>
      <c r="I4783" s="125"/>
    </row>
    <row r="4784" spans="1:9">
      <c r="A4784" s="216">
        <v>43665</v>
      </c>
      <c r="B4784" s="194">
        <v>6</v>
      </c>
      <c r="C4784" s="205">
        <v>268</v>
      </c>
      <c r="D4784" s="206">
        <v>25.660838858583475</v>
      </c>
      <c r="E4784" s="207">
        <v>20</v>
      </c>
      <c r="F4784" s="208">
        <v>53.211429454984156</v>
      </c>
      <c r="I4784" s="125"/>
    </row>
    <row r="4785" spans="1:9">
      <c r="A4785" s="216">
        <v>43665</v>
      </c>
      <c r="B4785" s="194">
        <v>7</v>
      </c>
      <c r="C4785" s="205">
        <v>283</v>
      </c>
      <c r="D4785" s="206">
        <v>25.618552443522731</v>
      </c>
      <c r="E4785" s="207">
        <v>20</v>
      </c>
      <c r="F4785" s="208">
        <v>52.8</v>
      </c>
      <c r="I4785" s="125"/>
    </row>
    <row r="4786" spans="1:9">
      <c r="A4786" s="216">
        <v>43665</v>
      </c>
      <c r="B4786" s="194">
        <v>8</v>
      </c>
      <c r="C4786" s="205">
        <v>298</v>
      </c>
      <c r="D4786" s="206">
        <v>25.576509898751283</v>
      </c>
      <c r="E4786" s="207">
        <v>20</v>
      </c>
      <c r="F4786" s="208">
        <v>52.310400507620116</v>
      </c>
      <c r="I4786" s="125"/>
    </row>
    <row r="4787" spans="1:9">
      <c r="A4787" s="216">
        <v>43665</v>
      </c>
      <c r="B4787" s="194">
        <v>9</v>
      </c>
      <c r="C4787" s="205">
        <v>313</v>
      </c>
      <c r="D4787" s="206">
        <v>25.534691292375555</v>
      </c>
      <c r="E4787" s="207">
        <v>20</v>
      </c>
      <c r="F4787" s="208">
        <v>51.858969084571953</v>
      </c>
      <c r="I4787" s="125"/>
    </row>
    <row r="4788" spans="1:9">
      <c r="A4788" s="216">
        <v>43665</v>
      </c>
      <c r="B4788" s="194">
        <v>10</v>
      </c>
      <c r="C4788" s="205">
        <v>328</v>
      </c>
      <c r="D4788" s="206">
        <v>25.493106723804431</v>
      </c>
      <c r="E4788" s="207">
        <v>20</v>
      </c>
      <c r="F4788" s="208">
        <v>51.406926709312089</v>
      </c>
      <c r="I4788" s="125"/>
    </row>
    <row r="4789" spans="1:9">
      <c r="A4789" s="216">
        <v>43665</v>
      </c>
      <c r="B4789" s="194">
        <v>11</v>
      </c>
      <c r="C4789" s="205">
        <v>343</v>
      </c>
      <c r="D4789" s="206">
        <v>25.451766429819145</v>
      </c>
      <c r="E4789" s="207">
        <v>20</v>
      </c>
      <c r="F4789" s="208">
        <v>50.954273650219974</v>
      </c>
      <c r="I4789" s="125"/>
    </row>
    <row r="4790" spans="1:9">
      <c r="A4790" s="216">
        <v>43665</v>
      </c>
      <c r="B4790" s="194">
        <v>12</v>
      </c>
      <c r="C4790" s="205">
        <v>358</v>
      </c>
      <c r="D4790" s="206">
        <v>25.410650399260248</v>
      </c>
      <c r="E4790" s="207">
        <v>20</v>
      </c>
      <c r="F4790" s="208">
        <v>50.50101018606675</v>
      </c>
      <c r="I4790" s="125"/>
    </row>
    <row r="4791" spans="1:9">
      <c r="A4791" s="216">
        <v>43665</v>
      </c>
      <c r="B4791" s="194">
        <v>13</v>
      </c>
      <c r="C4791" s="205">
        <v>13</v>
      </c>
      <c r="D4791" s="206">
        <v>25.369768868985716</v>
      </c>
      <c r="E4791" s="207">
        <v>20</v>
      </c>
      <c r="F4791" s="208">
        <v>50.047136580774847</v>
      </c>
      <c r="I4791" s="125"/>
    </row>
    <row r="4792" spans="1:9">
      <c r="A4792" s="216">
        <v>43665</v>
      </c>
      <c r="B4792" s="194">
        <v>14</v>
      </c>
      <c r="C4792" s="205">
        <v>28</v>
      </c>
      <c r="D4792" s="206">
        <v>25.329131975279893</v>
      </c>
      <c r="E4792" s="207">
        <v>20</v>
      </c>
      <c r="F4792" s="208">
        <v>49.592653098430191</v>
      </c>
      <c r="I4792" s="125"/>
    </row>
    <row r="4793" spans="1:9">
      <c r="A4793" s="216">
        <v>43665</v>
      </c>
      <c r="B4793" s="194">
        <v>15</v>
      </c>
      <c r="C4793" s="205">
        <v>43</v>
      </c>
      <c r="D4793" s="206">
        <v>25.28871970606076</v>
      </c>
      <c r="E4793" s="207">
        <v>20</v>
      </c>
      <c r="F4793" s="208">
        <v>49.137560018671067</v>
      </c>
      <c r="I4793" s="125"/>
    </row>
    <row r="4794" spans="1:9">
      <c r="A4794" s="216">
        <v>43665</v>
      </c>
      <c r="B4794" s="194">
        <v>16</v>
      </c>
      <c r="C4794" s="205">
        <v>58</v>
      </c>
      <c r="D4794" s="206">
        <v>25.248542276839316</v>
      </c>
      <c r="E4794" s="207">
        <v>20</v>
      </c>
      <c r="F4794" s="208">
        <v>48.681857611258863</v>
      </c>
      <c r="I4794" s="125"/>
    </row>
    <row r="4795" spans="1:9">
      <c r="A4795" s="216">
        <v>43665</v>
      </c>
      <c r="B4795" s="194">
        <v>17</v>
      </c>
      <c r="C4795" s="205">
        <v>73</v>
      </c>
      <c r="D4795" s="206">
        <v>25.208609902630315</v>
      </c>
      <c r="E4795" s="207">
        <v>20</v>
      </c>
      <c r="F4795" s="208">
        <v>48.225546130921444</v>
      </c>
      <c r="I4795" s="125"/>
    </row>
    <row r="4796" spans="1:9">
      <c r="A4796" s="216">
        <v>43665</v>
      </c>
      <c r="B4796" s="194">
        <v>18</v>
      </c>
      <c r="C4796" s="205">
        <v>88</v>
      </c>
      <c r="D4796" s="206">
        <v>25.168902529455863</v>
      </c>
      <c r="E4796" s="207">
        <v>20</v>
      </c>
      <c r="F4796" s="208">
        <v>47.768625863248388</v>
      </c>
      <c r="I4796" s="125"/>
    </row>
    <row r="4797" spans="1:9">
      <c r="A4797" s="216">
        <v>43665</v>
      </c>
      <c r="B4797" s="194">
        <v>19</v>
      </c>
      <c r="C4797" s="205">
        <v>103</v>
      </c>
      <c r="D4797" s="206">
        <v>25.129430391651795</v>
      </c>
      <c r="E4797" s="207">
        <v>20</v>
      </c>
      <c r="F4797" s="208">
        <v>47.311097073640624</v>
      </c>
      <c r="I4797" s="125"/>
    </row>
    <row r="4798" spans="1:9">
      <c r="A4798" s="216">
        <v>43665</v>
      </c>
      <c r="B4798" s="194">
        <v>20</v>
      </c>
      <c r="C4798" s="205">
        <v>118</v>
      </c>
      <c r="D4798" s="206">
        <v>25.090203644223266</v>
      </c>
      <c r="E4798" s="207">
        <v>20</v>
      </c>
      <c r="F4798" s="208">
        <v>46.852960027838009</v>
      </c>
      <c r="I4798" s="125"/>
    </row>
    <row r="4799" spans="1:9">
      <c r="A4799" s="216">
        <v>43665</v>
      </c>
      <c r="B4799" s="194">
        <v>21</v>
      </c>
      <c r="C4799" s="205">
        <v>133</v>
      </c>
      <c r="D4799" s="206">
        <v>25.05120229121701</v>
      </c>
      <c r="E4799" s="207">
        <v>20</v>
      </c>
      <c r="F4799" s="208">
        <v>46.394215007167929</v>
      </c>
      <c r="I4799" s="125"/>
    </row>
    <row r="4800" spans="1:9">
      <c r="A4800" s="216">
        <v>43665</v>
      </c>
      <c r="B4800" s="194">
        <v>22</v>
      </c>
      <c r="C4800" s="205">
        <v>148</v>
      </c>
      <c r="D4800" s="206">
        <v>25.012436545524679</v>
      </c>
      <c r="E4800" s="207">
        <v>20</v>
      </c>
      <c r="F4800" s="208">
        <v>45.934862277893984</v>
      </c>
      <c r="I4800" s="125"/>
    </row>
    <row r="4801" spans="1:9">
      <c r="A4801" s="216">
        <v>43665</v>
      </c>
      <c r="B4801" s="194">
        <v>23</v>
      </c>
      <c r="C4801" s="205">
        <v>163</v>
      </c>
      <c r="D4801" s="206">
        <v>24.973916561665419</v>
      </c>
      <c r="E4801" s="207">
        <v>20</v>
      </c>
      <c r="F4801" s="208">
        <v>45.4749021065183</v>
      </c>
      <c r="I4801" s="125"/>
    </row>
    <row r="4802" spans="1:9">
      <c r="A4802" s="216">
        <v>43666</v>
      </c>
      <c r="B4802" s="194">
        <v>0</v>
      </c>
      <c r="C4802" s="205">
        <v>178</v>
      </c>
      <c r="D4802" s="206">
        <v>24.935622341700991</v>
      </c>
      <c r="E4802" s="207">
        <v>20</v>
      </c>
      <c r="F4802" s="208">
        <v>45.01433478039651</v>
      </c>
      <c r="I4802" s="125"/>
    </row>
    <row r="4803" spans="1:9">
      <c r="A4803" s="216">
        <v>43666</v>
      </c>
      <c r="B4803" s="194">
        <v>1</v>
      </c>
      <c r="C4803" s="205">
        <v>193</v>
      </c>
      <c r="D4803" s="206">
        <v>24.897564097866507</v>
      </c>
      <c r="E4803" s="207">
        <v>20</v>
      </c>
      <c r="F4803" s="208">
        <v>44.553160556296874</v>
      </c>
      <c r="I4803" s="125"/>
    </row>
    <row r="4804" spans="1:9">
      <c r="A4804" s="216">
        <v>43666</v>
      </c>
      <c r="B4804" s="194">
        <v>2</v>
      </c>
      <c r="C4804" s="205">
        <v>208</v>
      </c>
      <c r="D4804" s="206">
        <v>24.859752001957531</v>
      </c>
      <c r="E4804" s="207">
        <v>20</v>
      </c>
      <c r="F4804" s="208">
        <v>44.091379706713525</v>
      </c>
      <c r="I4804" s="125"/>
    </row>
    <row r="4805" spans="1:9">
      <c r="A4805" s="216">
        <v>43666</v>
      </c>
      <c r="B4805" s="194">
        <v>3</v>
      </c>
      <c r="C4805" s="205">
        <v>223</v>
      </c>
      <c r="D4805" s="206">
        <v>24.822166017044083</v>
      </c>
      <c r="E4805" s="207">
        <v>20</v>
      </c>
      <c r="F4805" s="208">
        <v>43.628992514676384</v>
      </c>
      <c r="I4805" s="125"/>
    </row>
    <row r="4806" spans="1:9">
      <c r="A4806" s="216">
        <v>43666</v>
      </c>
      <c r="B4806" s="194">
        <v>4</v>
      </c>
      <c r="C4806" s="205">
        <v>238</v>
      </c>
      <c r="D4806" s="206">
        <v>24.784816392441371</v>
      </c>
      <c r="E4806" s="207">
        <v>20</v>
      </c>
      <c r="F4806" s="208">
        <v>43.165999248092746</v>
      </c>
      <c r="I4806" s="125"/>
    </row>
    <row r="4807" spans="1:9">
      <c r="A4807" s="216">
        <v>43666</v>
      </c>
      <c r="B4807" s="194">
        <v>5</v>
      </c>
      <c r="C4807" s="205">
        <v>253</v>
      </c>
      <c r="D4807" s="206">
        <v>24.747713220320975</v>
      </c>
      <c r="E4807" s="207">
        <v>20</v>
      </c>
      <c r="F4807" s="208">
        <v>42.702400175152562</v>
      </c>
      <c r="I4807" s="125"/>
    </row>
    <row r="4808" spans="1:9">
      <c r="A4808" s="216">
        <v>43666</v>
      </c>
      <c r="B4808" s="194">
        <v>6</v>
      </c>
      <c r="C4808" s="205">
        <v>268</v>
      </c>
      <c r="D4808" s="206">
        <v>24.71083659991109</v>
      </c>
      <c r="E4808" s="207">
        <v>20</v>
      </c>
      <c r="F4808" s="208">
        <v>42.238195579753537</v>
      </c>
      <c r="I4808" s="125"/>
    </row>
    <row r="4809" spans="1:9">
      <c r="A4809" s="216">
        <v>43666</v>
      </c>
      <c r="B4809" s="194">
        <v>7</v>
      </c>
      <c r="C4809" s="205">
        <v>283</v>
      </c>
      <c r="D4809" s="206">
        <v>24.67419662256134</v>
      </c>
      <c r="E4809" s="207">
        <v>20</v>
      </c>
      <c r="F4809" s="208">
        <v>41.8</v>
      </c>
      <c r="I4809" s="125"/>
    </row>
    <row r="4810" spans="1:9">
      <c r="A4810" s="216">
        <v>43666</v>
      </c>
      <c r="B4810" s="194">
        <v>8</v>
      </c>
      <c r="C4810" s="205">
        <v>298</v>
      </c>
      <c r="D4810" s="206">
        <v>24.637803497068944</v>
      </c>
      <c r="E4810" s="207">
        <v>20</v>
      </c>
      <c r="F4810" s="208">
        <v>41.307970901981506</v>
      </c>
      <c r="I4810" s="125"/>
    </row>
    <row r="4811" spans="1:9">
      <c r="A4811" s="216">
        <v>43666</v>
      </c>
      <c r="B4811" s="194">
        <v>9</v>
      </c>
      <c r="C4811" s="205">
        <v>313</v>
      </c>
      <c r="D4811" s="206">
        <v>24.601637281809872</v>
      </c>
      <c r="E4811" s="207">
        <v>20</v>
      </c>
      <c r="F4811" s="208">
        <v>40.841951368269989</v>
      </c>
      <c r="I4811" s="125"/>
    </row>
    <row r="4812" spans="1:9">
      <c r="A4812" s="216">
        <v>43666</v>
      </c>
      <c r="B4812" s="194">
        <v>10</v>
      </c>
      <c r="C4812" s="205">
        <v>328</v>
      </c>
      <c r="D4812" s="206">
        <v>24.565708066892284</v>
      </c>
      <c r="E4812" s="207">
        <v>20</v>
      </c>
      <c r="F4812" s="208">
        <v>40.375327404206303</v>
      </c>
      <c r="I4812" s="125"/>
    </row>
    <row r="4813" spans="1:9">
      <c r="A4813" s="216">
        <v>43666</v>
      </c>
      <c r="B4813" s="194">
        <v>11</v>
      </c>
      <c r="C4813" s="205">
        <v>343</v>
      </c>
      <c r="D4813" s="206">
        <v>24.530026059183001</v>
      </c>
      <c r="E4813" s="207">
        <v>20</v>
      </c>
      <c r="F4813" s="208">
        <v>39.908099279657776</v>
      </c>
      <c r="I4813" s="125"/>
    </row>
    <row r="4814" spans="1:9">
      <c r="A4814" s="216">
        <v>43666</v>
      </c>
      <c r="B4814" s="194">
        <v>12</v>
      </c>
      <c r="C4814" s="205">
        <v>358</v>
      </c>
      <c r="D4814" s="206">
        <v>24.494571317320606</v>
      </c>
      <c r="E4814" s="207">
        <v>20</v>
      </c>
      <c r="F4814" s="208">
        <v>39.440267280365546</v>
      </c>
      <c r="I4814" s="125"/>
    </row>
    <row r="4815" spans="1:9">
      <c r="A4815" s="216">
        <v>43666</v>
      </c>
      <c r="B4815" s="194">
        <v>13</v>
      </c>
      <c r="C4815" s="205">
        <v>13</v>
      </c>
      <c r="D4815" s="206">
        <v>24.4593539289815</v>
      </c>
      <c r="E4815" s="207">
        <v>20</v>
      </c>
      <c r="F4815" s="208">
        <v>38.971831676735817</v>
      </c>
      <c r="I4815" s="125"/>
    </row>
    <row r="4816" spans="1:9">
      <c r="A4816" s="216">
        <v>43666</v>
      </c>
      <c r="B4816" s="194">
        <v>14</v>
      </c>
      <c r="C4816" s="205">
        <v>28</v>
      </c>
      <c r="D4816" s="206">
        <v>24.424384140068582</v>
      </c>
      <c r="E4816" s="207">
        <v>20</v>
      </c>
      <c r="F4816" s="208">
        <v>38.502792739431868</v>
      </c>
      <c r="I4816" s="125"/>
    </row>
    <row r="4817" spans="1:9">
      <c r="A4817" s="216">
        <v>43666</v>
      </c>
      <c r="B4817" s="194">
        <v>15</v>
      </c>
      <c r="C4817" s="205">
        <v>43</v>
      </c>
      <c r="D4817" s="206">
        <v>24.389641908205135</v>
      </c>
      <c r="E4817" s="207">
        <v>20</v>
      </c>
      <c r="F4817" s="208">
        <v>38.033150760384871</v>
      </c>
      <c r="I4817" s="125"/>
    </row>
    <row r="4818" spans="1:9">
      <c r="A4818" s="216">
        <v>43666</v>
      </c>
      <c r="B4818" s="194">
        <v>16</v>
      </c>
      <c r="C4818" s="205">
        <v>58</v>
      </c>
      <c r="D4818" s="206">
        <v>24.355137399635964</v>
      </c>
      <c r="E4818" s="207">
        <v>20</v>
      </c>
      <c r="F4818" s="208">
        <v>37.562906000373104</v>
      </c>
      <c r="I4818" s="125"/>
    </row>
    <row r="4819" spans="1:9">
      <c r="A4819" s="216">
        <v>43666</v>
      </c>
      <c r="B4819" s="194">
        <v>17</v>
      </c>
      <c r="C4819" s="205">
        <v>73</v>
      </c>
      <c r="D4819" s="206">
        <v>24.320880839309211</v>
      </c>
      <c r="E4819" s="207">
        <v>20</v>
      </c>
      <c r="F4819" s="208">
        <v>37.092058736139251</v>
      </c>
      <c r="I4819" s="125"/>
    </row>
    <row r="4820" spans="1:9">
      <c r="A4820" s="216">
        <v>43666</v>
      </c>
      <c r="B4820" s="194">
        <v>18</v>
      </c>
      <c r="C4820" s="205">
        <v>88</v>
      </c>
      <c r="D4820" s="206">
        <v>24.286852163318713</v>
      </c>
      <c r="E4820" s="207">
        <v>20</v>
      </c>
      <c r="F4820" s="208">
        <v>36.62060925530092</v>
      </c>
      <c r="I4820" s="125"/>
    </row>
    <row r="4821" spans="1:9">
      <c r="A4821" s="216">
        <v>43666</v>
      </c>
      <c r="B4821" s="194">
        <v>19</v>
      </c>
      <c r="C4821" s="205">
        <v>103</v>
      </c>
      <c r="D4821" s="206">
        <v>24.253061576455934</v>
      </c>
      <c r="E4821" s="207">
        <v>20</v>
      </c>
      <c r="F4821" s="208">
        <v>36.148557830008414</v>
      </c>
      <c r="I4821" s="125"/>
    </row>
    <row r="4822" spans="1:9">
      <c r="A4822" s="216">
        <v>43666</v>
      </c>
      <c r="B4822" s="194">
        <v>20</v>
      </c>
      <c r="C4822" s="205">
        <v>118</v>
      </c>
      <c r="D4822" s="206">
        <v>24.219519282480633</v>
      </c>
      <c r="E4822" s="207">
        <v>20</v>
      </c>
      <c r="F4822" s="208">
        <v>35.675904732623707</v>
      </c>
      <c r="I4822" s="125"/>
    </row>
    <row r="4823" spans="1:9">
      <c r="A4823" s="216">
        <v>43666</v>
      </c>
      <c r="B4823" s="194">
        <v>21</v>
      </c>
      <c r="C4823" s="205">
        <v>133</v>
      </c>
      <c r="D4823" s="206">
        <v>24.186205216799408</v>
      </c>
      <c r="E4823" s="207">
        <v>20</v>
      </c>
      <c r="F4823" s="208">
        <v>35.202650251682712</v>
      </c>
      <c r="I4823" s="125"/>
    </row>
    <row r="4824" spans="1:9">
      <c r="A4824" s="216">
        <v>43666</v>
      </c>
      <c r="B4824" s="194">
        <v>22</v>
      </c>
      <c r="C4824" s="205">
        <v>148</v>
      </c>
      <c r="D4824" s="206">
        <v>24.153129601747878</v>
      </c>
      <c r="E4824" s="207">
        <v>20</v>
      </c>
      <c r="F4824" s="208">
        <v>34.728794665517881</v>
      </c>
      <c r="I4824" s="125"/>
    </row>
    <row r="4825" spans="1:9">
      <c r="A4825" s="216">
        <v>43666</v>
      </c>
      <c r="B4825" s="194">
        <v>23</v>
      </c>
      <c r="C4825" s="205">
        <v>163</v>
      </c>
      <c r="D4825" s="206">
        <v>24.120302581250144</v>
      </c>
      <c r="E4825" s="207">
        <v>20</v>
      </c>
      <c r="F4825" s="208">
        <v>34.25433823677011</v>
      </c>
      <c r="I4825" s="125"/>
    </row>
    <row r="4826" spans="1:9">
      <c r="A4826" s="216">
        <v>43667</v>
      </c>
      <c r="B4826" s="194">
        <v>0</v>
      </c>
      <c r="C4826" s="205">
        <v>178</v>
      </c>
      <c r="D4826" s="206">
        <v>24.087704148167859</v>
      </c>
      <c r="E4826" s="207">
        <v>20</v>
      </c>
      <c r="F4826" s="208">
        <v>33.779281260243152</v>
      </c>
      <c r="I4826" s="125"/>
    </row>
    <row r="4827" spans="1:9">
      <c r="A4827" s="216">
        <v>43667</v>
      </c>
      <c r="B4827" s="194">
        <v>1</v>
      </c>
      <c r="C4827" s="205">
        <v>193</v>
      </c>
      <c r="D4827" s="206">
        <v>24.055344504610048</v>
      </c>
      <c r="E4827" s="207">
        <v>20</v>
      </c>
      <c r="F4827" s="208">
        <v>33.303624009806043</v>
      </c>
      <c r="I4827" s="125"/>
    </row>
    <row r="4828" spans="1:9">
      <c r="A4828" s="216">
        <v>43667</v>
      </c>
      <c r="B4828" s="194">
        <v>2</v>
      </c>
      <c r="C4828" s="205">
        <v>208</v>
      </c>
      <c r="D4828" s="206">
        <v>24.023233792648853</v>
      </c>
      <c r="E4828" s="207">
        <v>20</v>
      </c>
      <c r="F4828" s="208">
        <v>32.827366759631147</v>
      </c>
      <c r="I4828" s="125"/>
    </row>
    <row r="4829" spans="1:9">
      <c r="A4829" s="216">
        <v>43667</v>
      </c>
      <c r="B4829" s="194">
        <v>3</v>
      </c>
      <c r="C4829" s="205">
        <v>223</v>
      </c>
      <c r="D4829" s="206">
        <v>23.991352004705959</v>
      </c>
      <c r="E4829" s="207">
        <v>20</v>
      </c>
      <c r="F4829" s="208">
        <v>32.350509800127227</v>
      </c>
      <c r="I4829" s="125"/>
    </row>
    <row r="4830" spans="1:9">
      <c r="A4830" s="216">
        <v>43667</v>
      </c>
      <c r="B4830" s="194">
        <v>4</v>
      </c>
      <c r="C4830" s="205">
        <v>238</v>
      </c>
      <c r="D4830" s="206">
        <v>23.959709379690821</v>
      </c>
      <c r="E4830" s="207">
        <v>20</v>
      </c>
      <c r="F4830" s="208">
        <v>31.873053406101874</v>
      </c>
      <c r="I4830" s="125"/>
    </row>
    <row r="4831" spans="1:9">
      <c r="A4831" s="216">
        <v>43667</v>
      </c>
      <c r="B4831" s="194">
        <v>5</v>
      </c>
      <c r="C4831" s="205">
        <v>253</v>
      </c>
      <c r="D4831" s="206">
        <v>23.928315961276212</v>
      </c>
      <c r="E4831" s="207">
        <v>20</v>
      </c>
      <c r="F4831" s="208">
        <v>31.39499785258927</v>
      </c>
      <c r="I4831" s="125"/>
    </row>
    <row r="4832" spans="1:9">
      <c r="A4832" s="216">
        <v>43667</v>
      </c>
      <c r="B4832" s="194">
        <v>6</v>
      </c>
      <c r="C4832" s="205">
        <v>268</v>
      </c>
      <c r="D4832" s="206">
        <v>23.89715185755108</v>
      </c>
      <c r="E4832" s="207">
        <v>20</v>
      </c>
      <c r="F4832" s="208">
        <v>30.916343436345315</v>
      </c>
      <c r="I4832" s="125"/>
    </row>
    <row r="4833" spans="1:9">
      <c r="A4833" s="216">
        <v>43667</v>
      </c>
      <c r="B4833" s="194">
        <v>7</v>
      </c>
      <c r="C4833" s="205">
        <v>283</v>
      </c>
      <c r="D4833" s="206">
        <v>23.866227150022041</v>
      </c>
      <c r="E4833" s="207">
        <v>20</v>
      </c>
      <c r="F4833" s="208">
        <v>30.5</v>
      </c>
      <c r="I4833" s="125"/>
    </row>
    <row r="4834" spans="1:9">
      <c r="A4834" s="216">
        <v>43667</v>
      </c>
      <c r="B4834" s="194">
        <v>8</v>
      </c>
      <c r="C4834" s="205">
        <v>298</v>
      </c>
      <c r="D4834" s="206">
        <v>23.835552037837715</v>
      </c>
      <c r="E4834" s="207">
        <v>20</v>
      </c>
      <c r="F4834" s="208">
        <v>29.957239091916037</v>
      </c>
      <c r="I4834" s="125"/>
    </row>
    <row r="4835" spans="1:9">
      <c r="A4835" s="216">
        <v>43667</v>
      </c>
      <c r="B4835" s="194">
        <v>9</v>
      </c>
      <c r="C4835" s="205">
        <v>313</v>
      </c>
      <c r="D4835" s="206">
        <v>23.805106568681822</v>
      </c>
      <c r="E4835" s="207">
        <v>20</v>
      </c>
      <c r="F4835" s="208">
        <v>29.476789737395777</v>
      </c>
      <c r="I4835" s="125"/>
    </row>
    <row r="4836" spans="1:9">
      <c r="A4836" s="216">
        <v>43667</v>
      </c>
      <c r="B4836" s="194">
        <v>10</v>
      </c>
      <c r="C4836" s="205">
        <v>328</v>
      </c>
      <c r="D4836" s="206">
        <v>23.774900823409553</v>
      </c>
      <c r="E4836" s="207">
        <v>20</v>
      </c>
      <c r="F4836" s="208">
        <v>28.995742635376871</v>
      </c>
      <c r="I4836" s="125"/>
    </row>
    <row r="4837" spans="1:9">
      <c r="A4837" s="216">
        <v>43667</v>
      </c>
      <c r="B4837" s="194">
        <v>11</v>
      </c>
      <c r="C4837" s="205">
        <v>343</v>
      </c>
      <c r="D4837" s="206">
        <v>23.744944999170912</v>
      </c>
      <c r="E4837" s="207">
        <v>20</v>
      </c>
      <c r="F4837" s="208">
        <v>28.514098062777222</v>
      </c>
      <c r="I4837" s="125"/>
    </row>
    <row r="4838" spans="1:9">
      <c r="A4838" s="216">
        <v>43667</v>
      </c>
      <c r="B4838" s="194">
        <v>12</v>
      </c>
      <c r="C4838" s="205">
        <v>358</v>
      </c>
      <c r="D4838" s="206">
        <v>23.715219142824253</v>
      </c>
      <c r="E4838" s="207">
        <v>20</v>
      </c>
      <c r="F4838" s="208">
        <v>28.0318563128737</v>
      </c>
      <c r="I4838" s="125"/>
    </row>
    <row r="4839" spans="1:9">
      <c r="A4839" s="216">
        <v>43667</v>
      </c>
      <c r="B4839" s="194">
        <v>13</v>
      </c>
      <c r="C4839" s="205">
        <v>13</v>
      </c>
      <c r="D4839" s="206">
        <v>23.685733334600627</v>
      </c>
      <c r="E4839" s="207">
        <v>20</v>
      </c>
      <c r="F4839" s="208">
        <v>27.54901766863334</v>
      </c>
      <c r="I4839" s="125"/>
    </row>
    <row r="4840" spans="1:9">
      <c r="A4840" s="216">
        <v>43667</v>
      </c>
      <c r="B4840" s="194">
        <v>14</v>
      </c>
      <c r="C4840" s="205">
        <v>28</v>
      </c>
      <c r="D4840" s="206">
        <v>23.65649776915177</v>
      </c>
      <c r="E4840" s="207">
        <v>20</v>
      </c>
      <c r="F4840" s="208">
        <v>27.065582397033197</v>
      </c>
      <c r="I4840" s="125"/>
    </row>
    <row r="4841" spans="1:9">
      <c r="A4841" s="216">
        <v>43667</v>
      </c>
      <c r="B4841" s="194">
        <v>15</v>
      </c>
      <c r="C4841" s="205">
        <v>43</v>
      </c>
      <c r="D4841" s="206">
        <v>23.627492493492923</v>
      </c>
      <c r="E4841" s="207">
        <v>20</v>
      </c>
      <c r="F4841" s="208">
        <v>26.581550797834765</v>
      </c>
      <c r="I4841" s="125"/>
    </row>
    <row r="4842" spans="1:9">
      <c r="A4842" s="216">
        <v>43667</v>
      </c>
      <c r="B4842" s="194">
        <v>16</v>
      </c>
      <c r="C4842" s="205">
        <v>58</v>
      </c>
      <c r="D4842" s="206">
        <v>23.59872758505162</v>
      </c>
      <c r="E4842" s="207">
        <v>20</v>
      </c>
      <c r="F4842" s="208">
        <v>26.096923149435511</v>
      </c>
      <c r="I4842" s="125"/>
    </row>
    <row r="4843" spans="1:9">
      <c r="A4843" s="216">
        <v>43667</v>
      </c>
      <c r="B4843" s="194">
        <v>17</v>
      </c>
      <c r="C4843" s="205">
        <v>73</v>
      </c>
      <c r="D4843" s="206">
        <v>23.570213278750316</v>
      </c>
      <c r="E4843" s="207">
        <v>20</v>
      </c>
      <c r="F4843" s="208">
        <v>25.611699730570763</v>
      </c>
      <c r="I4843" s="125"/>
    </row>
    <row r="4844" spans="1:9">
      <c r="A4844" s="216">
        <v>43667</v>
      </c>
      <c r="B4844" s="194">
        <v>18</v>
      </c>
      <c r="C4844" s="205">
        <v>88</v>
      </c>
      <c r="D4844" s="206">
        <v>23.541929520401368</v>
      </c>
      <c r="E4844" s="207">
        <v>20</v>
      </c>
      <c r="F4844" s="208">
        <v>25.125880836608516</v>
      </c>
      <c r="I4844" s="125"/>
    </row>
    <row r="4845" spans="1:9">
      <c r="A4845" s="216">
        <v>43667</v>
      </c>
      <c r="B4845" s="194">
        <v>19</v>
      </c>
      <c r="C4845" s="205">
        <v>103</v>
      </c>
      <c r="D4845" s="206">
        <v>23.513886465463543</v>
      </c>
      <c r="E4845" s="207">
        <v>20</v>
      </c>
      <c r="F4845" s="208">
        <v>24.639466746911864</v>
      </c>
      <c r="I4845" s="125"/>
    </row>
    <row r="4846" spans="1:9">
      <c r="A4846" s="216">
        <v>43667</v>
      </c>
      <c r="B4846" s="194">
        <v>20</v>
      </c>
      <c r="C4846" s="205">
        <v>118</v>
      </c>
      <c r="D4846" s="206">
        <v>23.486094327797105</v>
      </c>
      <c r="E4846" s="207">
        <v>20</v>
      </c>
      <c r="F4846" s="208">
        <v>24.152457741135507</v>
      </c>
      <c r="I4846" s="125"/>
    </row>
    <row r="4847" spans="1:9">
      <c r="A4847" s="216">
        <v>43667</v>
      </c>
      <c r="B4847" s="194">
        <v>21</v>
      </c>
      <c r="C4847" s="205">
        <v>133</v>
      </c>
      <c r="D4847" s="206">
        <v>23.45853303275419</v>
      </c>
      <c r="E4847" s="207">
        <v>20</v>
      </c>
      <c r="F4847" s="208">
        <v>23.664854121087942</v>
      </c>
      <c r="I4847" s="125"/>
    </row>
    <row r="4848" spans="1:9">
      <c r="A4848" s="216">
        <v>43667</v>
      </c>
      <c r="B4848" s="194">
        <v>22</v>
      </c>
      <c r="C4848" s="205">
        <v>148</v>
      </c>
      <c r="D4848" s="206">
        <v>23.43121277400428</v>
      </c>
      <c r="E4848" s="207">
        <v>20</v>
      </c>
      <c r="F4848" s="208">
        <v>23.176656156167752</v>
      </c>
      <c r="I4848" s="125"/>
    </row>
    <row r="4849" spans="1:9">
      <c r="A4849" s="216">
        <v>43667</v>
      </c>
      <c r="B4849" s="194">
        <v>23</v>
      </c>
      <c r="C4849" s="205">
        <v>163</v>
      </c>
      <c r="D4849" s="206">
        <v>23.404143743925943</v>
      </c>
      <c r="E4849" s="207">
        <v>20</v>
      </c>
      <c r="F4849" s="208">
        <v>22.6878641324857</v>
      </c>
      <c r="I4849" s="125"/>
    </row>
    <row r="4850" spans="1:9">
      <c r="A4850" s="216">
        <v>43668</v>
      </c>
      <c r="B4850" s="194">
        <v>0</v>
      </c>
      <c r="C4850" s="205">
        <v>178</v>
      </c>
      <c r="D4850" s="206">
        <v>23.377305867160203</v>
      </c>
      <c r="E4850" s="207">
        <v>20</v>
      </c>
      <c r="F4850" s="208">
        <v>22.198478347370454</v>
      </c>
      <c r="I4850" s="125"/>
    </row>
    <row r="4851" spans="1:9">
      <c r="A4851" s="216">
        <v>43668</v>
      </c>
      <c r="B4851" s="194">
        <v>1</v>
      </c>
      <c r="C4851" s="205">
        <v>193</v>
      </c>
      <c r="D4851" s="206">
        <v>23.350709355839854</v>
      </c>
      <c r="E4851" s="207">
        <v>20</v>
      </c>
      <c r="F4851" s="208">
        <v>21.708499082090569</v>
      </c>
      <c r="I4851" s="125"/>
    </row>
    <row r="4852" spans="1:9">
      <c r="A4852" s="216">
        <v>43668</v>
      </c>
      <c r="B4852" s="194">
        <v>2</v>
      </c>
      <c r="C4852" s="205">
        <v>208</v>
      </c>
      <c r="D4852" s="206">
        <v>23.324364342344097</v>
      </c>
      <c r="E4852" s="207">
        <v>20</v>
      </c>
      <c r="F4852" s="208">
        <v>21.217926618258858</v>
      </c>
      <c r="I4852" s="125"/>
    </row>
    <row r="4853" spans="1:9">
      <c r="A4853" s="216">
        <v>43668</v>
      </c>
      <c r="B4853" s="194">
        <v>3</v>
      </c>
      <c r="C4853" s="205">
        <v>223</v>
      </c>
      <c r="D4853" s="206">
        <v>23.298250809521051</v>
      </c>
      <c r="E4853" s="207">
        <v>20</v>
      </c>
      <c r="F4853" s="208">
        <v>20.726761254233566</v>
      </c>
      <c r="I4853" s="125"/>
    </row>
    <row r="4854" spans="1:9">
      <c r="A4854" s="216">
        <v>43668</v>
      </c>
      <c r="B4854" s="194">
        <v>4</v>
      </c>
      <c r="C4854" s="205">
        <v>238</v>
      </c>
      <c r="D4854" s="206">
        <v>23.272378947743846</v>
      </c>
      <c r="E4854" s="207">
        <v>20</v>
      </c>
      <c r="F4854" s="208">
        <v>20.235003277751247</v>
      </c>
      <c r="I4854" s="125"/>
    </row>
    <row r="4855" spans="1:9">
      <c r="A4855" s="216">
        <v>43668</v>
      </c>
      <c r="B4855" s="194">
        <v>5</v>
      </c>
      <c r="C4855" s="205">
        <v>253</v>
      </c>
      <c r="D4855" s="206">
        <v>23.246758888927843</v>
      </c>
      <c r="E4855" s="207">
        <v>20</v>
      </c>
      <c r="F4855" s="208">
        <v>19.742652960370677</v>
      </c>
      <c r="I4855" s="125"/>
    </row>
    <row r="4856" spans="1:9">
      <c r="A4856" s="216">
        <v>43668</v>
      </c>
      <c r="B4856" s="194">
        <v>6</v>
      </c>
      <c r="C4856" s="205">
        <v>268</v>
      </c>
      <c r="D4856" s="206">
        <v>23.22137061428748</v>
      </c>
      <c r="E4856" s="207">
        <v>20</v>
      </c>
      <c r="F4856" s="208">
        <v>19.249710607019352</v>
      </c>
      <c r="I4856" s="125"/>
    </row>
    <row r="4857" spans="1:9">
      <c r="A4857" s="216">
        <v>43668</v>
      </c>
      <c r="B4857" s="194">
        <v>7</v>
      </c>
      <c r="C4857" s="205">
        <v>283</v>
      </c>
      <c r="D4857" s="206">
        <v>23.196224352384434</v>
      </c>
      <c r="E4857" s="207">
        <v>20</v>
      </c>
      <c r="F4857" s="208">
        <v>18.8</v>
      </c>
      <c r="I4857" s="125"/>
    </row>
    <row r="4858" spans="1:9">
      <c r="A4858" s="216">
        <v>43668</v>
      </c>
      <c r="B4858" s="194">
        <v>8</v>
      </c>
      <c r="C4858" s="205">
        <v>298</v>
      </c>
      <c r="D4858" s="206">
        <v>23.17133013698367</v>
      </c>
      <c r="E4858" s="207">
        <v>20</v>
      </c>
      <c r="F4858" s="208">
        <v>18.262050925463953</v>
      </c>
      <c r="I4858" s="125"/>
    </row>
    <row r="4859" spans="1:9">
      <c r="A4859" s="216">
        <v>43668</v>
      </c>
      <c r="B4859" s="194">
        <v>9</v>
      </c>
      <c r="C4859" s="205">
        <v>313</v>
      </c>
      <c r="D4859" s="206">
        <v>23.146668065246558</v>
      </c>
      <c r="E4859" s="207">
        <v>20</v>
      </c>
      <c r="F4859" s="208">
        <v>17.767334181237118</v>
      </c>
      <c r="I4859" s="125"/>
    </row>
    <row r="4860" spans="1:9">
      <c r="A4860" s="216">
        <v>43668</v>
      </c>
      <c r="B4860" s="194">
        <v>10</v>
      </c>
      <c r="C4860" s="205">
        <v>328</v>
      </c>
      <c r="D4860" s="206">
        <v>23.12224820833535</v>
      </c>
      <c r="E4860" s="207">
        <v>20</v>
      </c>
      <c r="F4860" s="208">
        <v>17.272026552415696</v>
      </c>
      <c r="I4860" s="125"/>
    </row>
    <row r="4861" spans="1:9">
      <c r="A4861" s="216">
        <v>43668</v>
      </c>
      <c r="B4861" s="194">
        <v>11</v>
      </c>
      <c r="C4861" s="205">
        <v>343</v>
      </c>
      <c r="D4861" s="206">
        <v>23.098080754014063</v>
      </c>
      <c r="E4861" s="207">
        <v>20</v>
      </c>
      <c r="F4861" s="208">
        <v>16.776128323478474</v>
      </c>
      <c r="I4861" s="125"/>
    </row>
    <row r="4862" spans="1:9">
      <c r="A4862" s="216">
        <v>43668</v>
      </c>
      <c r="B4862" s="194">
        <v>12</v>
      </c>
      <c r="C4862" s="205">
        <v>358</v>
      </c>
      <c r="D4862" s="206">
        <v>23.0741457411807</v>
      </c>
      <c r="E4862" s="207">
        <v>20</v>
      </c>
      <c r="F4862" s="208">
        <v>16.279639801486923</v>
      </c>
      <c r="I4862" s="125"/>
    </row>
    <row r="4863" spans="1:9">
      <c r="A4863" s="216">
        <v>43668</v>
      </c>
      <c r="B4863" s="194">
        <v>13</v>
      </c>
      <c r="C4863" s="205">
        <v>13</v>
      </c>
      <c r="D4863" s="206">
        <v>23.050453239621334</v>
      </c>
      <c r="E4863" s="207">
        <v>20</v>
      </c>
      <c r="F4863" s="208">
        <v>15.782561260506398</v>
      </c>
      <c r="I4863" s="125"/>
    </row>
    <row r="4864" spans="1:9">
      <c r="A4864" s="216">
        <v>43668</v>
      </c>
      <c r="B4864" s="194">
        <v>14</v>
      </c>
      <c r="C4864" s="205">
        <v>28</v>
      </c>
      <c r="D4864" s="206">
        <v>23.027013436206403</v>
      </c>
      <c r="E4864" s="207">
        <v>20</v>
      </c>
      <c r="F4864" s="208">
        <v>15.284892991597516</v>
      </c>
      <c r="I4864" s="125"/>
    </row>
    <row r="4865" spans="1:9">
      <c r="A4865" s="216">
        <v>43668</v>
      </c>
      <c r="B4865" s="194">
        <v>15</v>
      </c>
      <c r="C4865" s="205">
        <v>43</v>
      </c>
      <c r="D4865" s="206">
        <v>23.003806368203641</v>
      </c>
      <c r="E4865" s="207">
        <v>20</v>
      </c>
      <c r="F4865" s="208">
        <v>14.786635297321666</v>
      </c>
      <c r="I4865" s="125"/>
    </row>
    <row r="4866" spans="1:9">
      <c r="A4866" s="216">
        <v>43668</v>
      </c>
      <c r="B4866" s="194">
        <v>16</v>
      </c>
      <c r="C4866" s="205">
        <v>58</v>
      </c>
      <c r="D4866" s="206">
        <v>22.980842104809085</v>
      </c>
      <c r="E4866" s="207">
        <v>20</v>
      </c>
      <c r="F4866" s="208">
        <v>14.287788463825422</v>
      </c>
      <c r="I4866" s="125"/>
    </row>
    <row r="4867" spans="1:9">
      <c r="A4867" s="216">
        <v>43668</v>
      </c>
      <c r="B4867" s="194">
        <v>17</v>
      </c>
      <c r="C4867" s="205">
        <v>73</v>
      </c>
      <c r="D4867" s="206">
        <v>22.95813087164106</v>
      </c>
      <c r="E4867" s="207">
        <v>20</v>
      </c>
      <c r="F4867" s="208">
        <v>13.788352777633079</v>
      </c>
      <c r="I4867" s="125"/>
    </row>
    <row r="4868" spans="1:9">
      <c r="A4868" s="216">
        <v>43668</v>
      </c>
      <c r="B4868" s="194">
        <v>18</v>
      </c>
      <c r="C4868" s="205">
        <v>88</v>
      </c>
      <c r="D4868" s="206">
        <v>22.935652586365904</v>
      </c>
      <c r="E4868" s="207">
        <v>20</v>
      </c>
      <c r="F4868" s="208">
        <v>13.288328542318339</v>
      </c>
      <c r="I4868" s="125"/>
    </row>
    <row r="4869" spans="1:9">
      <c r="A4869" s="216">
        <v>43668</v>
      </c>
      <c r="B4869" s="194">
        <v>19</v>
      </c>
      <c r="C4869" s="205">
        <v>103</v>
      </c>
      <c r="D4869" s="206">
        <v>22.913417435350993</v>
      </c>
      <c r="E4869" s="207">
        <v>20</v>
      </c>
      <c r="F4869" s="208">
        <v>12.787716050716824</v>
      </c>
      <c r="I4869" s="125"/>
    </row>
    <row r="4870" spans="1:9">
      <c r="A4870" s="216">
        <v>43668</v>
      </c>
      <c r="B4870" s="194">
        <v>20</v>
      </c>
      <c r="C4870" s="205">
        <v>118</v>
      </c>
      <c r="D4870" s="206">
        <v>22.891435604266235</v>
      </c>
      <c r="E4870" s="207">
        <v>20</v>
      </c>
      <c r="F4870" s="208">
        <v>12.286515579121016</v>
      </c>
      <c r="I4870" s="125"/>
    </row>
    <row r="4871" spans="1:9">
      <c r="A4871" s="216">
        <v>43668</v>
      </c>
      <c r="B4871" s="194">
        <v>21</v>
      </c>
      <c r="C4871" s="205">
        <v>133</v>
      </c>
      <c r="D4871" s="206">
        <v>22.869687028659769</v>
      </c>
      <c r="E4871" s="207">
        <v>20</v>
      </c>
      <c r="F4871" s="208">
        <v>11.784727437783431</v>
      </c>
      <c r="I4871" s="125"/>
    </row>
    <row r="4872" spans="1:9">
      <c r="A4872" s="216">
        <v>43668</v>
      </c>
      <c r="B4872" s="194">
        <v>22</v>
      </c>
      <c r="C4872" s="205">
        <v>148</v>
      </c>
      <c r="D4872" s="206">
        <v>22.848181855356415</v>
      </c>
      <c r="E4872" s="207">
        <v>20</v>
      </c>
      <c r="F4872" s="208">
        <v>11.282351914907665</v>
      </c>
      <c r="I4872" s="125"/>
    </row>
    <row r="4873" spans="1:9">
      <c r="A4873" s="216">
        <v>43668</v>
      </c>
      <c r="B4873" s="194">
        <v>23</v>
      </c>
      <c r="C4873" s="205">
        <v>163</v>
      </c>
      <c r="D4873" s="206">
        <v>22.826930287865252</v>
      </c>
      <c r="E4873" s="207">
        <v>20</v>
      </c>
      <c r="F4873" s="208">
        <v>10.779389299014923</v>
      </c>
      <c r="I4873" s="125"/>
    </row>
    <row r="4874" spans="1:9">
      <c r="A4874" s="216">
        <v>43669</v>
      </c>
      <c r="B4874" s="194">
        <v>0</v>
      </c>
      <c r="C4874" s="205">
        <v>178</v>
      </c>
      <c r="D4874" s="206">
        <v>22.805912242870363</v>
      </c>
      <c r="E4874" s="207">
        <v>20</v>
      </c>
      <c r="F4874" s="208">
        <v>10.275839895873204</v>
      </c>
      <c r="I4874" s="125"/>
    </row>
    <row r="4875" spans="1:9">
      <c r="A4875" s="216">
        <v>43669</v>
      </c>
      <c r="B4875" s="194">
        <v>1</v>
      </c>
      <c r="C4875" s="205">
        <v>193</v>
      </c>
      <c r="D4875" s="206">
        <v>22.785137943316158</v>
      </c>
      <c r="E4875" s="207">
        <v>20</v>
      </c>
      <c r="F4875" s="208">
        <v>9.7717039946954287</v>
      </c>
      <c r="I4875" s="125"/>
    </row>
    <row r="4876" spans="1:9">
      <c r="A4876" s="216">
        <v>43669</v>
      </c>
      <c r="B4876" s="194">
        <v>2</v>
      </c>
      <c r="C4876" s="205">
        <v>208</v>
      </c>
      <c r="D4876" s="206">
        <v>22.764617455613916</v>
      </c>
      <c r="E4876" s="207">
        <v>20</v>
      </c>
      <c r="F4876" s="208">
        <v>9.2669818849969943</v>
      </c>
      <c r="I4876" s="125"/>
    </row>
    <row r="4877" spans="1:9">
      <c r="A4877" s="216">
        <v>43669</v>
      </c>
      <c r="B4877" s="194">
        <v>3</v>
      </c>
      <c r="C4877" s="205">
        <v>223</v>
      </c>
      <c r="D4877" s="206">
        <v>22.74433081191205</v>
      </c>
      <c r="E4877" s="207">
        <v>20</v>
      </c>
      <c r="F4877" s="208">
        <v>8.7616738792901572</v>
      </c>
      <c r="I4877" s="125"/>
    </row>
    <row r="4878" spans="1:9">
      <c r="A4878" s="216">
        <v>43669</v>
      </c>
      <c r="B4878" s="194">
        <v>4</v>
      </c>
      <c r="C4878" s="205">
        <v>238</v>
      </c>
      <c r="D4878" s="206">
        <v>22.724288195985878</v>
      </c>
      <c r="E4878" s="207">
        <v>20</v>
      </c>
      <c r="F4878" s="208">
        <v>8.2557802564903682</v>
      </c>
      <c r="I4878" s="125"/>
    </row>
    <row r="4879" spans="1:9">
      <c r="A4879" s="216">
        <v>43669</v>
      </c>
      <c r="B4879" s="194">
        <v>5</v>
      </c>
      <c r="C4879" s="205">
        <v>253</v>
      </c>
      <c r="D4879" s="206">
        <v>22.704499672821044</v>
      </c>
      <c r="E4879" s="207">
        <v>20</v>
      </c>
      <c r="F4879" s="208">
        <v>7.7493013128756161</v>
      </c>
      <c r="I4879" s="125"/>
    </row>
    <row r="4880" spans="1:9">
      <c r="A4880" s="216">
        <v>43669</v>
      </c>
      <c r="B4880" s="194">
        <v>6</v>
      </c>
      <c r="C4880" s="205">
        <v>268</v>
      </c>
      <c r="D4880" s="206">
        <v>22.684945274183974</v>
      </c>
      <c r="E4880" s="207">
        <v>20</v>
      </c>
      <c r="F4880" s="208">
        <v>7.2422373562903175</v>
      </c>
      <c r="I4880" s="125"/>
    </row>
    <row r="4881" spans="1:9">
      <c r="A4881" s="216">
        <v>43669</v>
      </c>
      <c r="B4881" s="194">
        <v>7</v>
      </c>
      <c r="C4881" s="205">
        <v>283</v>
      </c>
      <c r="D4881" s="206">
        <v>22.665635183326458</v>
      </c>
      <c r="E4881" s="207">
        <v>20</v>
      </c>
      <c r="F4881" s="208">
        <v>6.8</v>
      </c>
      <c r="I4881" s="125"/>
    </row>
    <row r="4882" spans="1:9">
      <c r="A4882" s="216">
        <v>43669</v>
      </c>
      <c r="B4882" s="194">
        <v>8</v>
      </c>
      <c r="C4882" s="205">
        <v>298</v>
      </c>
      <c r="D4882" s="206">
        <v>22.646579463510079</v>
      </c>
      <c r="E4882" s="207">
        <v>20</v>
      </c>
      <c r="F4882" s="208">
        <v>6.2263555698041273</v>
      </c>
      <c r="I4882" s="125"/>
    </row>
    <row r="4883" spans="1:9">
      <c r="A4883" s="216">
        <v>43669</v>
      </c>
      <c r="B4883" s="194">
        <v>9</v>
      </c>
      <c r="C4883" s="205">
        <v>313</v>
      </c>
      <c r="D4883" s="206">
        <v>22.62775814675706</v>
      </c>
      <c r="E4883" s="207">
        <v>20</v>
      </c>
      <c r="F4883" s="208">
        <v>5.7175383404820224</v>
      </c>
      <c r="I4883" s="125"/>
    </row>
    <row r="4884" spans="1:9">
      <c r="A4884" s="216">
        <v>43669</v>
      </c>
      <c r="B4884" s="194">
        <v>10</v>
      </c>
      <c r="C4884" s="205">
        <v>328</v>
      </c>
      <c r="D4884" s="206">
        <v>22.609181434016818</v>
      </c>
      <c r="E4884" s="207">
        <v>20</v>
      </c>
      <c r="F4884" s="208">
        <v>5.2081372881364985</v>
      </c>
      <c r="I4884" s="125"/>
    </row>
    <row r="4885" spans="1:9">
      <c r="A4885" s="216">
        <v>43669</v>
      </c>
      <c r="B4885" s="194">
        <v>11</v>
      </c>
      <c r="C4885" s="205">
        <v>343</v>
      </c>
      <c r="D4885" s="206">
        <v>22.590859349548964</v>
      </c>
      <c r="E4885" s="207">
        <v>20</v>
      </c>
      <c r="F4885" s="208">
        <v>4.6981526940450635</v>
      </c>
      <c r="I4885" s="125"/>
    </row>
    <row r="4886" spans="1:9">
      <c r="A4886" s="216">
        <v>43669</v>
      </c>
      <c r="B4886" s="194">
        <v>12</v>
      </c>
      <c r="C4886" s="205">
        <v>358</v>
      </c>
      <c r="D4886" s="206">
        <v>22.57277198281372</v>
      </c>
      <c r="E4886" s="207">
        <v>20</v>
      </c>
      <c r="F4886" s="208">
        <v>4.1875848740037469</v>
      </c>
      <c r="I4886" s="125"/>
    </row>
    <row r="4887" spans="1:9">
      <c r="A4887" s="216">
        <v>43669</v>
      </c>
      <c r="B4887" s="194">
        <v>13</v>
      </c>
      <c r="C4887" s="205">
        <v>13</v>
      </c>
      <c r="D4887" s="206">
        <v>22.554929396973762</v>
      </c>
      <c r="E4887" s="207">
        <v>20</v>
      </c>
      <c r="F4887" s="208">
        <v>3.6764341213567775</v>
      </c>
      <c r="I4887" s="125"/>
    </row>
    <row r="4888" spans="1:9">
      <c r="A4888" s="216">
        <v>43669</v>
      </c>
      <c r="B4888" s="194">
        <v>14</v>
      </c>
      <c r="C4888" s="205">
        <v>28</v>
      </c>
      <c r="D4888" s="206">
        <v>22.537341772081732</v>
      </c>
      <c r="E4888" s="207">
        <v>20</v>
      </c>
      <c r="F4888" s="208">
        <v>3.164700729822485</v>
      </c>
      <c r="I4888" s="125"/>
    </row>
    <row r="4889" spans="1:9">
      <c r="A4889" s="216">
        <v>43669</v>
      </c>
      <c r="B4889" s="194">
        <v>15</v>
      </c>
      <c r="C4889" s="205">
        <v>43</v>
      </c>
      <c r="D4889" s="206">
        <v>22.519989138851884</v>
      </c>
      <c r="E4889" s="207">
        <v>20</v>
      </c>
      <c r="F4889" s="208">
        <v>2.6523850106141111</v>
      </c>
      <c r="I4889" s="125"/>
    </row>
    <row r="4890" spans="1:9">
      <c r="A4890" s="216">
        <v>43669</v>
      </c>
      <c r="B4890" s="194">
        <v>16</v>
      </c>
      <c r="C4890" s="205">
        <v>58</v>
      </c>
      <c r="D4890" s="206">
        <v>22.502881559074126</v>
      </c>
      <c r="E4890" s="207">
        <v>20</v>
      </c>
      <c r="F4890" s="208">
        <v>2.1394872581504387</v>
      </c>
      <c r="I4890" s="125"/>
    </row>
    <row r="4891" spans="1:9">
      <c r="A4891" s="216">
        <v>43669</v>
      </c>
      <c r="B4891" s="194">
        <v>17</v>
      </c>
      <c r="C4891" s="205">
        <v>73</v>
      </c>
      <c r="D4891" s="206">
        <v>22.486029213336565</v>
      </c>
      <c r="E4891" s="207">
        <v>20</v>
      </c>
      <c r="F4891" s="208">
        <v>1.6260077671919504</v>
      </c>
      <c r="I4891" s="125"/>
    </row>
    <row r="4892" spans="1:9">
      <c r="A4892" s="216">
        <v>43669</v>
      </c>
      <c r="B4892" s="194">
        <v>18</v>
      </c>
      <c r="C4892" s="205">
        <v>88</v>
      </c>
      <c r="D4892" s="206">
        <v>22.469412129616444</v>
      </c>
      <c r="E4892" s="207">
        <v>20</v>
      </c>
      <c r="F4892" s="208">
        <v>1.1119468558063517</v>
      </c>
      <c r="I4892" s="125"/>
    </row>
    <row r="4893" spans="1:9">
      <c r="A4893" s="216">
        <v>43669</v>
      </c>
      <c r="B4893" s="194">
        <v>19</v>
      </c>
      <c r="C4893" s="205">
        <v>103</v>
      </c>
      <c r="D4893" s="206">
        <v>22.453040370805297</v>
      </c>
      <c r="E4893" s="207">
        <v>20</v>
      </c>
      <c r="F4893" s="208">
        <v>0.59730480798940278</v>
      </c>
      <c r="I4893" s="125"/>
    </row>
    <row r="4894" spans="1:9">
      <c r="A4894" s="216">
        <v>43669</v>
      </c>
      <c r="B4894" s="194">
        <v>20</v>
      </c>
      <c r="C4894" s="205">
        <v>118</v>
      </c>
      <c r="D4894" s="206">
        <v>22.436924155183533</v>
      </c>
      <c r="E4894" s="207">
        <v>20</v>
      </c>
      <c r="F4894" s="208">
        <v>8.2081925276966672E-2</v>
      </c>
      <c r="I4894" s="125"/>
    </row>
    <row r="4895" spans="1:9">
      <c r="A4895" s="216">
        <v>43669</v>
      </c>
      <c r="B4895" s="194">
        <v>21</v>
      </c>
      <c r="C4895" s="205">
        <v>133</v>
      </c>
      <c r="D4895" s="206">
        <v>22.421043392909041</v>
      </c>
      <c r="E4895" s="207">
        <v>19</v>
      </c>
      <c r="F4895" s="208">
        <v>59.566278521137548</v>
      </c>
      <c r="I4895" s="125"/>
    </row>
    <row r="4896" spans="1:9">
      <c r="A4896" s="216">
        <v>43669</v>
      </c>
      <c r="B4896" s="194">
        <v>22</v>
      </c>
      <c r="C4896" s="205">
        <v>148</v>
      </c>
      <c r="D4896" s="206">
        <v>22.405408262992523</v>
      </c>
      <c r="E4896" s="207">
        <v>19</v>
      </c>
      <c r="F4896" s="208">
        <v>59.049894892099388</v>
      </c>
      <c r="I4896" s="125"/>
    </row>
    <row r="4897" spans="1:9">
      <c r="A4897" s="216">
        <v>43669</v>
      </c>
      <c r="B4897" s="194">
        <v>23</v>
      </c>
      <c r="C4897" s="205">
        <v>163</v>
      </c>
      <c r="D4897" s="206">
        <v>22.390028964865678</v>
      </c>
      <c r="E4897" s="207">
        <v>19</v>
      </c>
      <c r="F4897" s="208">
        <v>58.532931335049057</v>
      </c>
      <c r="I4897" s="125"/>
    </row>
    <row r="4898" spans="1:9">
      <c r="A4898" s="216">
        <v>43670</v>
      </c>
      <c r="B4898" s="194">
        <v>0</v>
      </c>
      <c r="C4898" s="205">
        <v>178</v>
      </c>
      <c r="D4898" s="206">
        <v>22.37488536858109</v>
      </c>
      <c r="E4898" s="207">
        <v>19</v>
      </c>
      <c r="F4898" s="208">
        <v>58.015388164545811</v>
      </c>
      <c r="I4898" s="125"/>
    </row>
    <row r="4899" spans="1:9">
      <c r="A4899" s="216">
        <v>43670</v>
      </c>
      <c r="B4899" s="194">
        <v>1</v>
      </c>
      <c r="C4899" s="205">
        <v>193</v>
      </c>
      <c r="D4899" s="206">
        <v>22.359987672243733</v>
      </c>
      <c r="E4899" s="207">
        <v>19</v>
      </c>
      <c r="F4899" s="208">
        <v>57.497265684018188</v>
      </c>
      <c r="I4899" s="125"/>
    </row>
    <row r="4900" spans="1:9">
      <c r="A4900" s="216">
        <v>43670</v>
      </c>
      <c r="B4900" s="194">
        <v>2</v>
      </c>
      <c r="C4900" s="205">
        <v>208</v>
      </c>
      <c r="D4900" s="206">
        <v>22.345346054303263</v>
      </c>
      <c r="E4900" s="207">
        <v>19</v>
      </c>
      <c r="F4900" s="208">
        <v>56.978564179778814</v>
      </c>
      <c r="I4900" s="125"/>
    </row>
    <row r="4901" spans="1:9">
      <c r="A4901" s="216">
        <v>43670</v>
      </c>
      <c r="B4901" s="194">
        <v>3</v>
      </c>
      <c r="C4901" s="205">
        <v>223</v>
      </c>
      <c r="D4901" s="206">
        <v>22.33094042361131</v>
      </c>
      <c r="E4901" s="207">
        <v>19</v>
      </c>
      <c r="F4901" s="208">
        <v>56.459283973373999</v>
      </c>
      <c r="I4901" s="125"/>
    </row>
    <row r="4902" spans="1:9">
      <c r="A4902" s="216">
        <v>43670</v>
      </c>
      <c r="B4902" s="194">
        <v>4</v>
      </c>
      <c r="C4902" s="205">
        <v>238</v>
      </c>
      <c r="D4902" s="206">
        <v>22.316780998016839</v>
      </c>
      <c r="E4902" s="207">
        <v>19</v>
      </c>
      <c r="F4902" s="208">
        <v>55.939425363453381</v>
      </c>
      <c r="I4902" s="125"/>
    </row>
    <row r="4903" spans="1:9">
      <c r="A4903" s="216">
        <v>43670</v>
      </c>
      <c r="B4903" s="194">
        <v>5</v>
      </c>
      <c r="C4903" s="205">
        <v>253</v>
      </c>
      <c r="D4903" s="206">
        <v>22.302877837879009</v>
      </c>
      <c r="E4903" s="207">
        <v>19</v>
      </c>
      <c r="F4903" s="208">
        <v>55.418988649059884</v>
      </c>
      <c r="I4903" s="125"/>
    </row>
    <row r="4904" spans="1:9">
      <c r="A4904" s="216">
        <v>43670</v>
      </c>
      <c r="B4904" s="194">
        <v>6</v>
      </c>
      <c r="C4904" s="205">
        <v>268</v>
      </c>
      <c r="D4904" s="206">
        <v>22.289210969126998</v>
      </c>
      <c r="E4904" s="207">
        <v>19</v>
      </c>
      <c r="F4904" s="208">
        <v>54.897974146994599</v>
      </c>
      <c r="I4904" s="125"/>
    </row>
    <row r="4905" spans="1:9">
      <c r="A4905" s="216">
        <v>43670</v>
      </c>
      <c r="B4905" s="194">
        <v>7</v>
      </c>
      <c r="C4905" s="205">
        <v>283</v>
      </c>
      <c r="D4905" s="206">
        <v>22.275790569850642</v>
      </c>
      <c r="E4905" s="207">
        <v>19</v>
      </c>
      <c r="F4905" s="208">
        <v>54.4</v>
      </c>
      <c r="I4905" s="125"/>
    </row>
    <row r="4906" spans="1:9">
      <c r="A4906" s="216">
        <v>43670</v>
      </c>
      <c r="B4906" s="194">
        <v>8</v>
      </c>
      <c r="C4906" s="205">
        <v>298</v>
      </c>
      <c r="D4906" s="206">
        <v>22.26262669950529</v>
      </c>
      <c r="E4906" s="207">
        <v>19</v>
      </c>
      <c r="F4906" s="208">
        <v>53.854212979302432</v>
      </c>
      <c r="I4906" s="125"/>
    </row>
    <row r="4907" spans="1:9">
      <c r="A4907" s="216">
        <v>43670</v>
      </c>
      <c r="B4907" s="194">
        <v>9</v>
      </c>
      <c r="C4907" s="205">
        <v>313</v>
      </c>
      <c r="D4907" s="206">
        <v>22.249699384403812</v>
      </c>
      <c r="E4907" s="207">
        <v>19</v>
      </c>
      <c r="F4907" s="208">
        <v>53.33146693757925</v>
      </c>
      <c r="I4907" s="125"/>
    </row>
    <row r="4908" spans="1:9">
      <c r="A4908" s="216">
        <v>43670</v>
      </c>
      <c r="B4908" s="194">
        <v>10</v>
      </c>
      <c r="C4908" s="205">
        <v>328</v>
      </c>
      <c r="D4908" s="206">
        <v>22.237018801890827</v>
      </c>
      <c r="E4908" s="207">
        <v>19</v>
      </c>
      <c r="F4908" s="208">
        <v>52.808144321015718</v>
      </c>
      <c r="I4908" s="125"/>
    </row>
    <row r="4909" spans="1:9">
      <c r="A4909" s="216">
        <v>43670</v>
      </c>
      <c r="B4909" s="194">
        <v>11</v>
      </c>
      <c r="C4909" s="205">
        <v>343</v>
      </c>
      <c r="D4909" s="206">
        <v>22.22459501120511</v>
      </c>
      <c r="E4909" s="207">
        <v>19</v>
      </c>
      <c r="F4909" s="208">
        <v>52.284245436652839</v>
      </c>
      <c r="I4909" s="125"/>
    </row>
    <row r="4910" spans="1:9">
      <c r="A4910" s="216">
        <v>43670</v>
      </c>
      <c r="B4910" s="194">
        <v>12</v>
      </c>
      <c r="C4910" s="205">
        <v>358</v>
      </c>
      <c r="D4910" s="206">
        <v>22.212408096742138</v>
      </c>
      <c r="E4910" s="207">
        <v>19</v>
      </c>
      <c r="F4910" s="208">
        <v>51.759770603593651</v>
      </c>
      <c r="I4910" s="125"/>
    </row>
    <row r="4911" spans="1:9">
      <c r="A4911" s="216">
        <v>43670</v>
      </c>
      <c r="B4911" s="194">
        <v>13</v>
      </c>
      <c r="C4911" s="205">
        <v>13</v>
      </c>
      <c r="D4911" s="206">
        <v>22.200468078564768</v>
      </c>
      <c r="E4911" s="207">
        <v>19</v>
      </c>
      <c r="F4911" s="208">
        <v>51.234720123803967</v>
      </c>
      <c r="I4911" s="125"/>
    </row>
    <row r="4912" spans="1:9">
      <c r="A4912" s="216">
        <v>43670</v>
      </c>
      <c r="B4912" s="194">
        <v>14</v>
      </c>
      <c r="C4912" s="205">
        <v>28</v>
      </c>
      <c r="D4912" s="206">
        <v>22.188785153314825</v>
      </c>
      <c r="E4912" s="207">
        <v>19</v>
      </c>
      <c r="F4912" s="208">
        <v>50.709094299494524</v>
      </c>
      <c r="I4912" s="125"/>
    </row>
    <row r="4913" spans="1:9">
      <c r="A4913" s="216">
        <v>43670</v>
      </c>
      <c r="B4913" s="194">
        <v>15</v>
      </c>
      <c r="C4913" s="205">
        <v>43</v>
      </c>
      <c r="D4913" s="206">
        <v>22.177339346629878</v>
      </c>
      <c r="E4913" s="207">
        <v>19</v>
      </c>
      <c r="F4913" s="208">
        <v>50.182893450941606</v>
      </c>
      <c r="I4913" s="125"/>
    </row>
    <row r="4914" spans="1:9">
      <c r="A4914" s="216">
        <v>43670</v>
      </c>
      <c r="B4914" s="194">
        <v>16</v>
      </c>
      <c r="C4914" s="205">
        <v>58</v>
      </c>
      <c r="D4914" s="206">
        <v>22.166140716638552</v>
      </c>
      <c r="E4914" s="207">
        <v>19</v>
      </c>
      <c r="F4914" s="208">
        <v>49.656117887089763</v>
      </c>
      <c r="I4914" s="125"/>
    </row>
    <row r="4915" spans="1:9">
      <c r="A4915" s="216">
        <v>43670</v>
      </c>
      <c r="B4915" s="194">
        <v>17</v>
      </c>
      <c r="C4915" s="205">
        <v>73</v>
      </c>
      <c r="D4915" s="206">
        <v>22.155199440318825</v>
      </c>
      <c r="E4915" s="207">
        <v>19</v>
      </c>
      <c r="F4915" s="208">
        <v>49.128767899465586</v>
      </c>
      <c r="I4915" s="125"/>
    </row>
    <row r="4916" spans="1:9">
      <c r="A4916" s="216">
        <v>43670</v>
      </c>
      <c r="B4916" s="194">
        <v>18</v>
      </c>
      <c r="C4916" s="205">
        <v>88</v>
      </c>
      <c r="D4916" s="206">
        <v>22.144495542760865</v>
      </c>
      <c r="E4916" s="207">
        <v>19</v>
      </c>
      <c r="F4916" s="208">
        <v>48.600843815395507</v>
      </c>
      <c r="I4916" s="125"/>
    </row>
    <row r="4917" spans="1:9">
      <c r="A4917" s="216">
        <v>43670</v>
      </c>
      <c r="B4917" s="194">
        <v>19</v>
      </c>
      <c r="C4917" s="205">
        <v>103</v>
      </c>
      <c r="D4917" s="206">
        <v>22.134039082652635</v>
      </c>
      <c r="E4917" s="207">
        <v>19</v>
      </c>
      <c r="F4917" s="208">
        <v>48.072345938963537</v>
      </c>
      <c r="I4917" s="125"/>
    </row>
    <row r="4918" spans="1:9">
      <c r="A4918" s="216">
        <v>43670</v>
      </c>
      <c r="B4918" s="194">
        <v>20</v>
      </c>
      <c r="C4918" s="205">
        <v>118</v>
      </c>
      <c r="D4918" s="206">
        <v>22.123840235894363</v>
      </c>
      <c r="E4918" s="207">
        <v>19</v>
      </c>
      <c r="F4918" s="208">
        <v>47.543274574653367</v>
      </c>
      <c r="I4918" s="125"/>
    </row>
    <row r="4919" spans="1:9">
      <c r="A4919" s="216">
        <v>43670</v>
      </c>
      <c r="B4919" s="194">
        <v>21</v>
      </c>
      <c r="C4919" s="205">
        <v>133</v>
      </c>
      <c r="D4919" s="206">
        <v>22.113879028423753</v>
      </c>
      <c r="E4919" s="207">
        <v>19</v>
      </c>
      <c r="F4919" s="208">
        <v>47.013630044997825</v>
      </c>
      <c r="I4919" s="125"/>
    </row>
    <row r="4920" spans="1:9">
      <c r="A4920" s="216">
        <v>43670</v>
      </c>
      <c r="B4920" s="194">
        <v>22</v>
      </c>
      <c r="C4920" s="205">
        <v>148</v>
      </c>
      <c r="D4920" s="206">
        <v>22.104165517868068</v>
      </c>
      <c r="E4920" s="207">
        <v>19</v>
      </c>
      <c r="F4920" s="208">
        <v>46.483412655221343</v>
      </c>
      <c r="I4920" s="125"/>
    </row>
    <row r="4921" spans="1:9">
      <c r="A4921" s="216">
        <v>43670</v>
      </c>
      <c r="B4921" s="194">
        <v>23</v>
      </c>
      <c r="C4921" s="205">
        <v>163</v>
      </c>
      <c r="D4921" s="206">
        <v>22.094709919161915</v>
      </c>
      <c r="E4921" s="207">
        <v>19</v>
      </c>
      <c r="F4921" s="208">
        <v>45.952622710830369</v>
      </c>
      <c r="I4921" s="125"/>
    </row>
    <row r="4922" spans="1:9">
      <c r="A4922" s="216">
        <v>43671</v>
      </c>
      <c r="B4922" s="194">
        <v>0</v>
      </c>
      <c r="C4922" s="205">
        <v>178</v>
      </c>
      <c r="D4922" s="206">
        <v>22.085492140502083</v>
      </c>
      <c r="E4922" s="207">
        <v>19</v>
      </c>
      <c r="F4922" s="208">
        <v>45.421260541520851</v>
      </c>
      <c r="I4922" s="125"/>
    </row>
    <row r="4923" spans="1:9">
      <c r="A4923" s="216">
        <v>43671</v>
      </c>
      <c r="B4923" s="194">
        <v>1</v>
      </c>
      <c r="C4923" s="205">
        <v>193</v>
      </c>
      <c r="D4923" s="206">
        <v>22.076522357845079</v>
      </c>
      <c r="E4923" s="207">
        <v>19</v>
      </c>
      <c r="F4923" s="208">
        <v>44.88932644168834</v>
      </c>
      <c r="I4923" s="125"/>
    </row>
    <row r="4924" spans="1:9">
      <c r="A4924" s="216">
        <v>43671</v>
      </c>
      <c r="B4924" s="194">
        <v>2</v>
      </c>
      <c r="C4924" s="205">
        <v>208</v>
      </c>
      <c r="D4924" s="206">
        <v>22.067810765769309</v>
      </c>
      <c r="E4924" s="207">
        <v>19</v>
      </c>
      <c r="F4924" s="208">
        <v>44.35682072394421</v>
      </c>
      <c r="I4924" s="125"/>
    </row>
    <row r="4925" spans="1:9">
      <c r="A4925" s="216">
        <v>43671</v>
      </c>
      <c r="B4925" s="194">
        <v>3</v>
      </c>
      <c r="C4925" s="205">
        <v>223</v>
      </c>
      <c r="D4925" s="206">
        <v>22.059337233368979</v>
      </c>
      <c r="E4925" s="207">
        <v>19</v>
      </c>
      <c r="F4925" s="208">
        <v>43.823743713136452</v>
      </c>
      <c r="I4925" s="125"/>
    </row>
    <row r="4926" spans="1:9">
      <c r="A4926" s="216">
        <v>43671</v>
      </c>
      <c r="B4926" s="194">
        <v>4</v>
      </c>
      <c r="C4926" s="205">
        <v>238</v>
      </c>
      <c r="D4926" s="206">
        <v>22.051111955454417</v>
      </c>
      <c r="E4926" s="207">
        <v>19</v>
      </c>
      <c r="F4926" s="208">
        <v>43.290095716660986</v>
      </c>
      <c r="I4926" s="125"/>
    </row>
    <row r="4927" spans="1:9">
      <c r="A4927" s="216">
        <v>43671</v>
      </c>
      <c r="B4927" s="194">
        <v>5</v>
      </c>
      <c r="C4927" s="205">
        <v>253</v>
      </c>
      <c r="D4927" s="206">
        <v>22.043145107596729</v>
      </c>
      <c r="E4927" s="207">
        <v>19</v>
      </c>
      <c r="F4927" s="208">
        <v>42.755877042284851</v>
      </c>
      <c r="I4927" s="125"/>
    </row>
    <row r="4928" spans="1:9">
      <c r="A4928" s="216">
        <v>43671</v>
      </c>
      <c r="B4928" s="194">
        <v>6</v>
      </c>
      <c r="C4928" s="205">
        <v>268</v>
      </c>
      <c r="D4928" s="206">
        <v>22.035416597286712</v>
      </c>
      <c r="E4928" s="207">
        <v>19</v>
      </c>
      <c r="F4928" s="208">
        <v>42.221088015994113</v>
      </c>
      <c r="I4928" s="125"/>
    </row>
    <row r="4929" spans="1:9">
      <c r="A4929" s="216">
        <v>43671</v>
      </c>
      <c r="B4929" s="194">
        <v>7</v>
      </c>
      <c r="C4929" s="205">
        <v>283</v>
      </c>
      <c r="D4929" s="206">
        <v>22.027936639921109</v>
      </c>
      <c r="E4929" s="207">
        <v>19</v>
      </c>
      <c r="F4929" s="208">
        <v>41.7</v>
      </c>
      <c r="I4929" s="125"/>
    </row>
    <row r="4930" spans="1:9">
      <c r="A4930" s="216">
        <v>43671</v>
      </c>
      <c r="B4930" s="194">
        <v>8</v>
      </c>
      <c r="C4930" s="205">
        <v>298</v>
      </c>
      <c r="D4930" s="206">
        <v>22.020715293360809</v>
      </c>
      <c r="E4930" s="207">
        <v>19</v>
      </c>
      <c r="F4930" s="208">
        <v>41.149800148121045</v>
      </c>
      <c r="I4930" s="125"/>
    </row>
    <row r="4931" spans="1:9">
      <c r="A4931" s="216">
        <v>43671</v>
      </c>
      <c r="B4931" s="194">
        <v>9</v>
      </c>
      <c r="C4931" s="205">
        <v>313</v>
      </c>
      <c r="D4931" s="206">
        <v>22.013732582233843</v>
      </c>
      <c r="E4931" s="207">
        <v>19</v>
      </c>
      <c r="F4931" s="208">
        <v>40.613301936574473</v>
      </c>
      <c r="I4931" s="125"/>
    </row>
    <row r="4932" spans="1:9">
      <c r="A4932" s="216">
        <v>43671</v>
      </c>
      <c r="B4932" s="194">
        <v>10</v>
      </c>
      <c r="C4932" s="205">
        <v>328</v>
      </c>
      <c r="D4932" s="206">
        <v>22.006998682663834</v>
      </c>
      <c r="E4932" s="207">
        <v>19</v>
      </c>
      <c r="F4932" s="208">
        <v>40.076234627285316</v>
      </c>
      <c r="I4932" s="125"/>
    </row>
    <row r="4933" spans="1:9">
      <c r="A4933" s="216">
        <v>43671</v>
      </c>
      <c r="B4933" s="194">
        <v>11</v>
      </c>
      <c r="C4933" s="205">
        <v>343</v>
      </c>
      <c r="D4933" s="206">
        <v>22.00052365265492</v>
      </c>
      <c r="E4933" s="207">
        <v>19</v>
      </c>
      <c r="F4933" s="208">
        <v>39.538598530203188</v>
      </c>
      <c r="I4933" s="125"/>
    </row>
    <row r="4934" spans="1:9">
      <c r="A4934" s="216">
        <v>43671</v>
      </c>
      <c r="B4934" s="194">
        <v>12</v>
      </c>
      <c r="C4934" s="205">
        <v>358</v>
      </c>
      <c r="D4934" s="206">
        <v>21.994287517070461</v>
      </c>
      <c r="E4934" s="207">
        <v>19</v>
      </c>
      <c r="F4934" s="208">
        <v>39.000393973650844</v>
      </c>
      <c r="I4934" s="125"/>
    </row>
    <row r="4935" spans="1:9">
      <c r="A4935" s="216">
        <v>43671</v>
      </c>
      <c r="B4935" s="194">
        <v>13</v>
      </c>
      <c r="C4935" s="205">
        <v>13</v>
      </c>
      <c r="D4935" s="206">
        <v>21.988300452119347</v>
      </c>
      <c r="E4935" s="207">
        <v>19</v>
      </c>
      <c r="F4935" s="208">
        <v>38.461621268382373</v>
      </c>
      <c r="I4935" s="125"/>
    </row>
    <row r="4936" spans="1:9">
      <c r="A4936" s="216">
        <v>43671</v>
      </c>
      <c r="B4936" s="194">
        <v>14</v>
      </c>
      <c r="C4936" s="205">
        <v>28</v>
      </c>
      <c r="D4936" s="206">
        <v>21.982572515348693</v>
      </c>
      <c r="E4936" s="207">
        <v>19</v>
      </c>
      <c r="F4936" s="208">
        <v>37.922280725418958</v>
      </c>
      <c r="I4936" s="125"/>
    </row>
    <row r="4937" spans="1:9">
      <c r="A4937" s="216">
        <v>43671</v>
      </c>
      <c r="B4937" s="194">
        <v>15</v>
      </c>
      <c r="C4937" s="205">
        <v>43</v>
      </c>
      <c r="D4937" s="206">
        <v>21.977083791568361</v>
      </c>
      <c r="E4937" s="207">
        <v>19</v>
      </c>
      <c r="F4937" s="208">
        <v>37.382372680321723</v>
      </c>
      <c r="I4937" s="125"/>
    </row>
    <row r="4938" spans="1:9">
      <c r="A4938" s="216">
        <v>43671</v>
      </c>
      <c r="B4938" s="194">
        <v>16</v>
      </c>
      <c r="C4938" s="205">
        <v>58</v>
      </c>
      <c r="D4938" s="206">
        <v>21.971844299434338</v>
      </c>
      <c r="E4938" s="207">
        <v>19</v>
      </c>
      <c r="F4938" s="208">
        <v>36.841897432824027</v>
      </c>
      <c r="I4938" s="125"/>
    </row>
    <row r="4939" spans="1:9">
      <c r="A4939" s="216">
        <v>43671</v>
      </c>
      <c r="B4939" s="194">
        <v>17</v>
      </c>
      <c r="C4939" s="205">
        <v>73</v>
      </c>
      <c r="D4939" s="206">
        <v>21.966864254328016</v>
      </c>
      <c r="E4939" s="207">
        <v>19</v>
      </c>
      <c r="F4939" s="208">
        <v>36.300855301143642</v>
      </c>
      <c r="I4939" s="125"/>
    </row>
    <row r="4940" spans="1:9">
      <c r="A4940" s="216">
        <v>43671</v>
      </c>
      <c r="B4940" s="194">
        <v>18</v>
      </c>
      <c r="C4940" s="205">
        <v>88</v>
      </c>
      <c r="D4940" s="206">
        <v>21.962123622440117</v>
      </c>
      <c r="E4940" s="207">
        <v>19</v>
      </c>
      <c r="F4940" s="208">
        <v>35.759246615913156</v>
      </c>
      <c r="I4940" s="125"/>
    </row>
    <row r="4941" spans="1:9">
      <c r="A4941" s="216">
        <v>43671</v>
      </c>
      <c r="B4941" s="194">
        <v>19</v>
      </c>
      <c r="C4941" s="205">
        <v>103</v>
      </c>
      <c r="D4941" s="206">
        <v>21.957632520686161</v>
      </c>
      <c r="E4941" s="207">
        <v>19</v>
      </c>
      <c r="F4941" s="208">
        <v>35.217071690086925</v>
      </c>
      <c r="I4941" s="125"/>
    </row>
    <row r="4942" spans="1:9">
      <c r="A4942" s="216">
        <v>43671</v>
      </c>
      <c r="B4942" s="194">
        <v>20</v>
      </c>
      <c r="C4942" s="205">
        <v>118</v>
      </c>
      <c r="D4942" s="206">
        <v>21.953401106868</v>
      </c>
      <c r="E4942" s="207">
        <v>19</v>
      </c>
      <c r="F4942" s="208">
        <v>34.674330836889595</v>
      </c>
      <c r="I4942" s="125"/>
    </row>
    <row r="4943" spans="1:9">
      <c r="A4943" s="216">
        <v>43671</v>
      </c>
      <c r="B4943" s="194">
        <v>21</v>
      </c>
      <c r="C4943" s="205">
        <v>133</v>
      </c>
      <c r="D4943" s="206">
        <v>21.949409405318647</v>
      </c>
      <c r="E4943" s="207">
        <v>19</v>
      </c>
      <c r="F4943" s="208">
        <v>34.13102438819287</v>
      </c>
      <c r="I4943" s="125"/>
    </row>
    <row r="4944" spans="1:9">
      <c r="A4944" s="216">
        <v>43671</v>
      </c>
      <c r="B4944" s="194">
        <v>22</v>
      </c>
      <c r="C4944" s="205">
        <v>148</v>
      </c>
      <c r="D4944" s="206">
        <v>21.945667475225719</v>
      </c>
      <c r="E4944" s="207">
        <v>19</v>
      </c>
      <c r="F4944" s="208">
        <v>33.58715266407863</v>
      </c>
      <c r="I4944" s="125"/>
    </row>
    <row r="4945" spans="1:9">
      <c r="A4945" s="216">
        <v>43671</v>
      </c>
      <c r="B4945" s="194">
        <v>23</v>
      </c>
      <c r="C4945" s="205">
        <v>163</v>
      </c>
      <c r="D4945" s="206">
        <v>21.942185531765972</v>
      </c>
      <c r="E4945" s="207">
        <v>19</v>
      </c>
      <c r="F4945" s="208">
        <v>33.042715966774878</v>
      </c>
      <c r="I4945" s="125"/>
    </row>
    <row r="4946" spans="1:9">
      <c r="A4946" s="216">
        <v>43672</v>
      </c>
      <c r="B4946" s="194">
        <v>0</v>
      </c>
      <c r="C4946" s="205">
        <v>178</v>
      </c>
      <c r="D4946" s="206">
        <v>21.938943483678486</v>
      </c>
      <c r="E4946" s="207">
        <v>19</v>
      </c>
      <c r="F4946" s="208">
        <v>32.497714635349482</v>
      </c>
      <c r="I4946" s="125"/>
    </row>
    <row r="4947" spans="1:9">
      <c r="A4947" s="216">
        <v>43672</v>
      </c>
      <c r="B4947" s="194">
        <v>1</v>
      </c>
      <c r="C4947" s="205">
        <v>193</v>
      </c>
      <c r="D4947" s="206">
        <v>21.935951507107347</v>
      </c>
      <c r="E4947" s="207">
        <v>19</v>
      </c>
      <c r="F4947" s="208">
        <v>31.952148984916136</v>
      </c>
      <c r="I4947" s="125"/>
    </row>
    <row r="4948" spans="1:9">
      <c r="A4948" s="216">
        <v>43672</v>
      </c>
      <c r="B4948" s="194">
        <v>2</v>
      </c>
      <c r="C4948" s="205">
        <v>208</v>
      </c>
      <c r="D4948" s="206">
        <v>21.93321977890605</v>
      </c>
      <c r="E4948" s="207">
        <v>19</v>
      </c>
      <c r="F4948" s="208">
        <v>31.406019330964554</v>
      </c>
      <c r="I4948" s="125"/>
    </row>
    <row r="4949" spans="1:9">
      <c r="A4949" s="216">
        <v>43672</v>
      </c>
      <c r="B4949" s="194">
        <v>3</v>
      </c>
      <c r="C4949" s="205">
        <v>223</v>
      </c>
      <c r="D4949" s="206">
        <v>21.9307282069542</v>
      </c>
      <c r="E4949" s="207">
        <v>19</v>
      </c>
      <c r="F4949" s="208">
        <v>30.859326007641101</v>
      </c>
      <c r="I4949" s="125"/>
    </row>
    <row r="4950" spans="1:9">
      <c r="A4950" s="216">
        <v>43672</v>
      </c>
      <c r="B4950" s="194">
        <v>4</v>
      </c>
      <c r="C4950" s="205">
        <v>238</v>
      </c>
      <c r="D4950" s="206">
        <v>21.928486988309714</v>
      </c>
      <c r="E4950" s="207">
        <v>19</v>
      </c>
      <c r="F4950" s="208">
        <v>30.312069331176872</v>
      </c>
      <c r="I4950" s="125"/>
    </row>
    <row r="4951" spans="1:9">
      <c r="A4951" s="216">
        <v>43672</v>
      </c>
      <c r="B4951" s="194">
        <v>5</v>
      </c>
      <c r="C4951" s="205">
        <v>253</v>
      </c>
      <c r="D4951" s="206">
        <v>21.926506260409724</v>
      </c>
      <c r="E4951" s="207">
        <v>19</v>
      </c>
      <c r="F4951" s="208">
        <v>29.764249618164058</v>
      </c>
      <c r="I4951" s="125"/>
    </row>
    <row r="4952" spans="1:9">
      <c r="A4952" s="216">
        <v>43672</v>
      </c>
      <c r="B4952" s="194">
        <v>6</v>
      </c>
      <c r="C4952" s="205">
        <v>268</v>
      </c>
      <c r="D4952" s="206">
        <v>21.924765951727068</v>
      </c>
      <c r="E4952" s="207">
        <v>19</v>
      </c>
      <c r="F4952" s="208">
        <v>29.215867210023205</v>
      </c>
      <c r="I4952" s="125"/>
    </row>
    <row r="4953" spans="1:9">
      <c r="A4953" s="216">
        <v>43672</v>
      </c>
      <c r="B4953" s="194">
        <v>7</v>
      </c>
      <c r="C4953" s="205">
        <v>283</v>
      </c>
      <c r="D4953" s="206">
        <v>21.92327623962683</v>
      </c>
      <c r="E4953" s="207">
        <v>19</v>
      </c>
      <c r="F4953" s="208">
        <v>28.7</v>
      </c>
      <c r="I4953" s="125"/>
    </row>
    <row r="4954" spans="1:9">
      <c r="A4954" s="216">
        <v>43672</v>
      </c>
      <c r="B4954" s="194">
        <v>8</v>
      </c>
      <c r="C4954" s="205">
        <v>298</v>
      </c>
      <c r="D4954" s="206">
        <v>21.922047301170551</v>
      </c>
      <c r="E4954" s="207">
        <v>19</v>
      </c>
      <c r="F4954" s="208">
        <v>28.117415547433851</v>
      </c>
      <c r="I4954" s="125"/>
    </row>
    <row r="4955" spans="1:9">
      <c r="A4955" s="216">
        <v>43672</v>
      </c>
      <c r="B4955" s="194">
        <v>9</v>
      </c>
      <c r="C4955" s="205">
        <v>313</v>
      </c>
      <c r="D4955" s="206">
        <v>21.921059045503171</v>
      </c>
      <c r="E4955" s="207">
        <v>19</v>
      </c>
      <c r="F4955" s="208">
        <v>27.567346953256546</v>
      </c>
      <c r="I4955" s="125"/>
    </row>
    <row r="4956" spans="1:9">
      <c r="A4956" s="216">
        <v>43672</v>
      </c>
      <c r="B4956" s="194">
        <v>10</v>
      </c>
      <c r="C4956" s="205">
        <v>328</v>
      </c>
      <c r="D4956" s="206">
        <v>21.920321688911599</v>
      </c>
      <c r="E4956" s="207">
        <v>19</v>
      </c>
      <c r="F4956" s="208">
        <v>27.016716947752428</v>
      </c>
      <c r="I4956" s="125"/>
    </row>
    <row r="4957" spans="1:9">
      <c r="A4957" s="216">
        <v>43672</v>
      </c>
      <c r="B4957" s="194">
        <v>11</v>
      </c>
      <c r="C4957" s="205">
        <v>343</v>
      </c>
      <c r="D4957" s="206">
        <v>21.919845292350146</v>
      </c>
      <c r="E4957" s="207">
        <v>19</v>
      </c>
      <c r="F4957" s="208">
        <v>26.465525849689229</v>
      </c>
      <c r="I4957" s="125"/>
    </row>
    <row r="4958" spans="1:9">
      <c r="A4958" s="216">
        <v>43672</v>
      </c>
      <c r="B4958" s="194">
        <v>12</v>
      </c>
      <c r="C4958" s="205">
        <v>358</v>
      </c>
      <c r="D4958" s="206">
        <v>21.919609882510258</v>
      </c>
      <c r="E4958" s="207">
        <v>19</v>
      </c>
      <c r="F4958" s="208">
        <v>25.913773996695326</v>
      </c>
      <c r="I4958" s="125"/>
    </row>
    <row r="4959" spans="1:9">
      <c r="A4959" s="216">
        <v>43672</v>
      </c>
      <c r="B4959" s="194">
        <v>13</v>
      </c>
      <c r="C4959" s="205">
        <v>13</v>
      </c>
      <c r="D4959" s="206">
        <v>21.919625637440845</v>
      </c>
      <c r="E4959" s="207">
        <v>19</v>
      </c>
      <c r="F4959" s="208">
        <v>25.361461714512714</v>
      </c>
      <c r="I4959" s="125"/>
    </row>
    <row r="4960" spans="1:9">
      <c r="A4960" s="216">
        <v>43672</v>
      </c>
      <c r="B4960" s="194">
        <v>14</v>
      </c>
      <c r="C4960" s="205">
        <v>28</v>
      </c>
      <c r="D4960" s="206">
        <v>21.919902617420917</v>
      </c>
      <c r="E4960" s="207">
        <v>19</v>
      </c>
      <c r="F4960" s="208">
        <v>24.808589310615972</v>
      </c>
      <c r="I4960" s="125"/>
    </row>
    <row r="4961" spans="1:9">
      <c r="A4961" s="216">
        <v>43672</v>
      </c>
      <c r="B4961" s="194">
        <v>15</v>
      </c>
      <c r="C4961" s="205">
        <v>43</v>
      </c>
      <c r="D4961" s="206">
        <v>21.920420850321989</v>
      </c>
      <c r="E4961" s="207">
        <v>19</v>
      </c>
      <c r="F4961" s="208">
        <v>24.255157130021701</v>
      </c>
      <c r="I4961" s="125"/>
    </row>
    <row r="4962" spans="1:9">
      <c r="A4962" s="216">
        <v>43672</v>
      </c>
      <c r="B4962" s="194">
        <v>16</v>
      </c>
      <c r="C4962" s="205">
        <v>58</v>
      </c>
      <c r="D4962" s="206">
        <v>21.921190514370323</v>
      </c>
      <c r="E4962" s="207">
        <v>19</v>
      </c>
      <c r="F4962" s="208">
        <v>23.701165493283085</v>
      </c>
      <c r="I4962" s="125"/>
    </row>
    <row r="4963" spans="1:9">
      <c r="A4963" s="216">
        <v>43672</v>
      </c>
      <c r="B4963" s="194">
        <v>17</v>
      </c>
      <c r="C4963" s="205">
        <v>73</v>
      </c>
      <c r="D4963" s="206">
        <v>21.922221670741919</v>
      </c>
      <c r="E4963" s="207">
        <v>19</v>
      </c>
      <c r="F4963" s="208">
        <v>23.146614721421628</v>
      </c>
      <c r="I4963" s="125"/>
    </row>
    <row r="4964" spans="1:9">
      <c r="A4964" s="216">
        <v>43672</v>
      </c>
      <c r="B4964" s="194">
        <v>18</v>
      </c>
      <c r="C4964" s="205">
        <v>88</v>
      </c>
      <c r="D4964" s="206">
        <v>21.923494405837687</v>
      </c>
      <c r="E4964" s="207">
        <v>19</v>
      </c>
      <c r="F4964" s="208">
        <v>22.591505154379163</v>
      </c>
      <c r="I4964" s="125"/>
    </row>
    <row r="4965" spans="1:9">
      <c r="A4965" s="216">
        <v>43672</v>
      </c>
      <c r="B4965" s="194">
        <v>19</v>
      </c>
      <c r="C4965" s="205">
        <v>103</v>
      </c>
      <c r="D4965" s="206">
        <v>21.925018742257976</v>
      </c>
      <c r="E4965" s="207">
        <v>19</v>
      </c>
      <c r="F4965" s="208">
        <v>22.035837113820094</v>
      </c>
      <c r="I4965" s="125"/>
    </row>
    <row r="4966" spans="1:9">
      <c r="A4966" s="216">
        <v>43672</v>
      </c>
      <c r="B4966" s="194">
        <v>20</v>
      </c>
      <c r="C4966" s="205">
        <v>118</v>
      </c>
      <c r="D4966" s="206">
        <v>21.926804898349701</v>
      </c>
      <c r="E4966" s="207">
        <v>19</v>
      </c>
      <c r="F4966" s="208">
        <v>21.479610921862857</v>
      </c>
      <c r="I4966" s="125"/>
    </row>
    <row r="4967" spans="1:9">
      <c r="A4967" s="216">
        <v>43672</v>
      </c>
      <c r="B4967" s="194">
        <v>21</v>
      </c>
      <c r="C4967" s="205">
        <v>133</v>
      </c>
      <c r="D4967" s="206">
        <v>21.928832842967267</v>
      </c>
      <c r="E4967" s="207">
        <v>19</v>
      </c>
      <c r="F4967" s="208">
        <v>20.922826925791682</v>
      </c>
      <c r="I4967" s="125"/>
    </row>
    <row r="4968" spans="1:9">
      <c r="A4968" s="216">
        <v>43672</v>
      </c>
      <c r="B4968" s="194">
        <v>22</v>
      </c>
      <c r="C4968" s="205">
        <v>148</v>
      </c>
      <c r="D4968" s="206">
        <v>21.93111269726046</v>
      </c>
      <c r="E4968" s="207">
        <v>19</v>
      </c>
      <c r="F4968" s="208">
        <v>20.36548543595309</v>
      </c>
      <c r="I4968" s="125"/>
    </row>
    <row r="4969" spans="1:9">
      <c r="A4969" s="216">
        <v>43672</v>
      </c>
      <c r="B4969" s="194">
        <v>23</v>
      </c>
      <c r="C4969" s="205">
        <v>163</v>
      </c>
      <c r="D4969" s="206">
        <v>21.933654641575231</v>
      </c>
      <c r="E4969" s="207">
        <v>19</v>
      </c>
      <c r="F4969" s="208">
        <v>19.807586781767625</v>
      </c>
      <c r="I4969" s="125"/>
    </row>
    <row r="4970" spans="1:9">
      <c r="A4970" s="216">
        <v>43673</v>
      </c>
      <c r="B4970" s="194">
        <v>0</v>
      </c>
      <c r="C4970" s="205">
        <v>178</v>
      </c>
      <c r="D4970" s="206">
        <v>21.936438644834197</v>
      </c>
      <c r="E4970" s="207">
        <v>19</v>
      </c>
      <c r="F4970" s="208">
        <v>19.249131305390179</v>
      </c>
      <c r="I4970" s="125"/>
    </row>
    <row r="4971" spans="1:9">
      <c r="A4971" s="216">
        <v>43673</v>
      </c>
      <c r="B4971" s="194">
        <v>1</v>
      </c>
      <c r="C4971" s="205">
        <v>193</v>
      </c>
      <c r="D4971" s="206">
        <v>21.939474828761831</v>
      </c>
      <c r="E4971" s="207">
        <v>19</v>
      </c>
      <c r="F4971" s="208">
        <v>18.690119330769619</v>
      </c>
      <c r="I4971" s="125"/>
    </row>
    <row r="4972" spans="1:9">
      <c r="A4972" s="216">
        <v>43673</v>
      </c>
      <c r="B4972" s="194">
        <v>2</v>
      </c>
      <c r="C4972" s="205">
        <v>208</v>
      </c>
      <c r="D4972" s="206">
        <v>21.942773393202515</v>
      </c>
      <c r="E4972" s="207">
        <v>19</v>
      </c>
      <c r="F4972" s="208">
        <v>18.13055118211274</v>
      </c>
      <c r="I4972" s="125"/>
    </row>
    <row r="4973" spans="1:9">
      <c r="A4973" s="216">
        <v>43673</v>
      </c>
      <c r="B4973" s="194">
        <v>3</v>
      </c>
      <c r="C4973" s="205">
        <v>223</v>
      </c>
      <c r="D4973" s="206">
        <v>21.946314249869374</v>
      </c>
      <c r="E4973" s="207">
        <v>19</v>
      </c>
      <c r="F4973" s="208">
        <v>17.57042720280289</v>
      </c>
      <c r="I4973" s="125"/>
    </row>
    <row r="4974" spans="1:9">
      <c r="A4974" s="216">
        <v>43673</v>
      </c>
      <c r="B4974" s="194">
        <v>4</v>
      </c>
      <c r="C4974" s="205">
        <v>238</v>
      </c>
      <c r="D4974" s="206">
        <v>21.950107579749556</v>
      </c>
      <c r="E4974" s="207">
        <v>19</v>
      </c>
      <c r="F4974" s="208">
        <v>17.009747724069726</v>
      </c>
      <c r="I4974" s="125"/>
    </row>
    <row r="4975" spans="1:9">
      <c r="A4975" s="216">
        <v>43673</v>
      </c>
      <c r="B4975" s="194">
        <v>5</v>
      </c>
      <c r="C4975" s="205">
        <v>253</v>
      </c>
      <c r="D4975" s="206">
        <v>21.954163563301563</v>
      </c>
      <c r="E4975" s="207">
        <v>19</v>
      </c>
      <c r="F4975" s="208">
        <v>16.448513058685137</v>
      </c>
      <c r="I4975" s="125"/>
    </row>
    <row r="4976" spans="1:9">
      <c r="A4976" s="216">
        <v>43673</v>
      </c>
      <c r="B4976" s="194">
        <v>6</v>
      </c>
      <c r="C4976" s="205">
        <v>268</v>
      </c>
      <c r="D4976" s="206">
        <v>21.95846211245339</v>
      </c>
      <c r="E4976" s="207">
        <v>19</v>
      </c>
      <c r="F4976" s="208">
        <v>15.88672355743455</v>
      </c>
      <c r="I4976" s="125"/>
    </row>
    <row r="4977" spans="1:9">
      <c r="A4977" s="216">
        <v>43673</v>
      </c>
      <c r="B4977" s="194">
        <v>7</v>
      </c>
      <c r="C4977" s="205">
        <v>283</v>
      </c>
      <c r="D4977" s="206">
        <v>21.963013428720615</v>
      </c>
      <c r="E4977" s="207">
        <v>19</v>
      </c>
      <c r="F4977" s="208">
        <v>15.4</v>
      </c>
      <c r="I4977" s="125"/>
    </row>
    <row r="4978" spans="1:9">
      <c r="A4978" s="216">
        <v>43673</v>
      </c>
      <c r="B4978" s="194">
        <v>8</v>
      </c>
      <c r="C4978" s="205">
        <v>298</v>
      </c>
      <c r="D4978" s="206">
        <v>21.967827654304983</v>
      </c>
      <c r="E4978" s="207">
        <v>19</v>
      </c>
      <c r="F4978" s="208">
        <v>14.761481351876071</v>
      </c>
      <c r="I4978" s="125"/>
    </row>
    <row r="4979" spans="1:9">
      <c r="A4979" s="216">
        <v>43673</v>
      </c>
      <c r="B4979" s="194">
        <v>9</v>
      </c>
      <c r="C4979" s="205">
        <v>313</v>
      </c>
      <c r="D4979" s="206">
        <v>21.972884720987622</v>
      </c>
      <c r="E4979" s="207">
        <v>19</v>
      </c>
      <c r="F4979" s="208">
        <v>14.198029319567382</v>
      </c>
      <c r="I4979" s="125"/>
    </row>
    <row r="4980" spans="1:9">
      <c r="A4980" s="216">
        <v>43673</v>
      </c>
      <c r="B4980" s="194">
        <v>10</v>
      </c>
      <c r="C4980" s="205">
        <v>328</v>
      </c>
      <c r="D4980" s="206">
        <v>21.978194850103137</v>
      </c>
      <c r="E4980" s="207">
        <v>19</v>
      </c>
      <c r="F4980" s="208">
        <v>13.634023776581401</v>
      </c>
      <c r="I4980" s="125"/>
    </row>
    <row r="4981" spans="1:9">
      <c r="A4981" s="216">
        <v>43673</v>
      </c>
      <c r="B4981" s="194">
        <v>11</v>
      </c>
      <c r="C4981" s="205">
        <v>343</v>
      </c>
      <c r="D4981" s="206">
        <v>21.983768106456409</v>
      </c>
      <c r="E4981" s="207">
        <v>19</v>
      </c>
      <c r="F4981" s="208">
        <v>13.06946505037736</v>
      </c>
      <c r="I4981" s="125"/>
    </row>
    <row r="4982" spans="1:9">
      <c r="A4982" s="216">
        <v>43673</v>
      </c>
      <c r="B4982" s="194">
        <v>12</v>
      </c>
      <c r="C4982" s="205">
        <v>358</v>
      </c>
      <c r="D4982" s="206">
        <v>21.989584520504195</v>
      </c>
      <c r="E4982" s="207">
        <v>19</v>
      </c>
      <c r="F4982" s="208">
        <v>12.504353494024727</v>
      </c>
      <c r="I4982" s="125"/>
    </row>
    <row r="4983" spans="1:9">
      <c r="A4983" s="216">
        <v>43673</v>
      </c>
      <c r="B4983" s="194">
        <v>13</v>
      </c>
      <c r="C4983" s="205">
        <v>13</v>
      </c>
      <c r="D4983" s="206">
        <v>21.99565427523055</v>
      </c>
      <c r="E4983" s="207">
        <v>19</v>
      </c>
      <c r="F4983" s="208">
        <v>11.938689423086757</v>
      </c>
      <c r="I4983" s="125"/>
    </row>
    <row r="4984" spans="1:9">
      <c r="A4984" s="216">
        <v>43673</v>
      </c>
      <c r="B4984" s="194">
        <v>14</v>
      </c>
      <c r="C4984" s="205">
        <v>28</v>
      </c>
      <c r="D4984" s="206">
        <v>22.001987435293699</v>
      </c>
      <c r="E4984" s="207">
        <v>19</v>
      </c>
      <c r="F4984" s="208">
        <v>11.372473172404511</v>
      </c>
      <c r="I4984" s="125"/>
    </row>
    <row r="4985" spans="1:9">
      <c r="A4985" s="216">
        <v>43673</v>
      </c>
      <c r="B4985" s="194">
        <v>15</v>
      </c>
      <c r="C4985" s="205">
        <v>43</v>
      </c>
      <c r="D4985" s="206">
        <v>22.008564032453251</v>
      </c>
      <c r="E4985" s="207">
        <v>19</v>
      </c>
      <c r="F4985" s="208">
        <v>10.805705089834987</v>
      </c>
      <c r="I4985" s="125"/>
    </row>
    <row r="4986" spans="1:9">
      <c r="A4986" s="216">
        <v>43673</v>
      </c>
      <c r="B4986" s="194">
        <v>16</v>
      </c>
      <c r="C4986" s="205">
        <v>58</v>
      </c>
      <c r="D4986" s="206">
        <v>22.015394249536371</v>
      </c>
      <c r="E4986" s="207">
        <v>19</v>
      </c>
      <c r="F4986" s="208">
        <v>10.238385504625853</v>
      </c>
      <c r="I4986" s="125"/>
    </row>
    <row r="4987" spans="1:9">
      <c r="A4987" s="216">
        <v>43673</v>
      </c>
      <c r="B4987" s="194">
        <v>17</v>
      </c>
      <c r="C4987" s="205">
        <v>73</v>
      </c>
      <c r="D4987" s="206">
        <v>22.022488152354072</v>
      </c>
      <c r="E4987" s="207">
        <v>19</v>
      </c>
      <c r="F4987" s="208">
        <v>9.6705147463762842</v>
      </c>
      <c r="I4987" s="125"/>
    </row>
    <row r="4988" spans="1:9">
      <c r="A4988" s="216">
        <v>43673</v>
      </c>
      <c r="B4988" s="194">
        <v>18</v>
      </c>
      <c r="C4988" s="205">
        <v>88</v>
      </c>
      <c r="D4988" s="206">
        <v>22.029825812902573</v>
      </c>
      <c r="E4988" s="207">
        <v>19</v>
      </c>
      <c r="F4988" s="208">
        <v>9.1020931640677105</v>
      </c>
      <c r="I4988" s="125"/>
    </row>
    <row r="4989" spans="1:9">
      <c r="A4989" s="216">
        <v>43673</v>
      </c>
      <c r="B4989" s="194">
        <v>19</v>
      </c>
      <c r="C4989" s="205">
        <v>103</v>
      </c>
      <c r="D4989" s="206">
        <v>22.037417296731974</v>
      </c>
      <c r="E4989" s="207">
        <v>19</v>
      </c>
      <c r="F4989" s="208">
        <v>8.5331210943635227</v>
      </c>
      <c r="I4989" s="125"/>
    </row>
    <row r="4990" spans="1:9">
      <c r="A4990" s="216">
        <v>43673</v>
      </c>
      <c r="B4990" s="194">
        <v>20</v>
      </c>
      <c r="C4990" s="205">
        <v>118</v>
      </c>
      <c r="D4990" s="206">
        <v>22.045272826808855</v>
      </c>
      <c r="E4990" s="207">
        <v>19</v>
      </c>
      <c r="F4990" s="208">
        <v>7.9635988551785886</v>
      </c>
      <c r="I4990" s="125"/>
    </row>
    <row r="4991" spans="1:9">
      <c r="A4991" s="216">
        <v>43673</v>
      </c>
      <c r="B4991" s="194">
        <v>21</v>
      </c>
      <c r="C4991" s="205">
        <v>133</v>
      </c>
      <c r="D4991" s="206">
        <v>22.053372338432382</v>
      </c>
      <c r="E4991" s="207">
        <v>19</v>
      </c>
      <c r="F4991" s="208">
        <v>7.3935268029420342</v>
      </c>
      <c r="I4991" s="125"/>
    </row>
    <row r="4992" spans="1:9">
      <c r="A4992" s="216">
        <v>43673</v>
      </c>
      <c r="B4992" s="194">
        <v>22</v>
      </c>
      <c r="C4992" s="205">
        <v>148</v>
      </c>
      <c r="D4992" s="206">
        <v>22.061725976111575</v>
      </c>
      <c r="E4992" s="207">
        <v>19</v>
      </c>
      <c r="F4992" s="208">
        <v>6.8229052690450942</v>
      </c>
      <c r="I4992" s="125"/>
    </row>
    <row r="4993" spans="1:9">
      <c r="A4993" s="216">
        <v>43673</v>
      </c>
      <c r="B4993" s="194">
        <v>23</v>
      </c>
      <c r="C4993" s="205">
        <v>163</v>
      </c>
      <c r="D4993" s="206">
        <v>22.070343924375493</v>
      </c>
      <c r="E4993" s="207">
        <v>19</v>
      </c>
      <c r="F4993" s="208">
        <v>6.2517345851573936</v>
      </c>
      <c r="I4993" s="125"/>
    </row>
    <row r="4994" spans="1:9">
      <c r="A4994" s="216">
        <v>43674</v>
      </c>
      <c r="B4994" s="194">
        <v>0</v>
      </c>
      <c r="C4994" s="205">
        <v>178</v>
      </c>
      <c r="D4994" s="206">
        <v>22.079206158698526</v>
      </c>
      <c r="E4994" s="207">
        <v>19</v>
      </c>
      <c r="F4994" s="208">
        <v>5.6800151024233259</v>
      </c>
      <c r="I4994" s="125"/>
    </row>
    <row r="4995" spans="1:9">
      <c r="A4995" s="216">
        <v>43674</v>
      </c>
      <c r="B4995" s="194">
        <v>1</v>
      </c>
      <c r="C4995" s="205">
        <v>193</v>
      </c>
      <c r="D4995" s="206">
        <v>22.088322804631844</v>
      </c>
      <c r="E4995" s="207">
        <v>19</v>
      </c>
      <c r="F4995" s="208">
        <v>5.1077471532894947</v>
      </c>
      <c r="I4995" s="125"/>
    </row>
    <row r="4996" spans="1:9">
      <c r="A4996" s="216">
        <v>43674</v>
      </c>
      <c r="B4996" s="194">
        <v>2</v>
      </c>
      <c r="C4996" s="205">
        <v>208</v>
      </c>
      <c r="D4996" s="206">
        <v>22.097704047627076</v>
      </c>
      <c r="E4996" s="207">
        <v>19</v>
      </c>
      <c r="F4996" s="208">
        <v>4.5349310704440171</v>
      </c>
      <c r="I4996" s="125"/>
    </row>
    <row r="4997" spans="1:9">
      <c r="A4997" s="216">
        <v>43674</v>
      </c>
      <c r="B4997" s="194">
        <v>3</v>
      </c>
      <c r="C4997" s="205">
        <v>223</v>
      </c>
      <c r="D4997" s="206">
        <v>22.107329862384404</v>
      </c>
      <c r="E4997" s="207">
        <v>19</v>
      </c>
      <c r="F4997" s="208">
        <v>3.9615672125891876</v>
      </c>
      <c r="I4997" s="125"/>
    </row>
    <row r="4998" spans="1:9">
      <c r="A4998" s="216">
        <v>43674</v>
      </c>
      <c r="B4998" s="194">
        <v>4</v>
      </c>
      <c r="C4998" s="205">
        <v>238</v>
      </c>
      <c r="D4998" s="206">
        <v>22.117210375914738</v>
      </c>
      <c r="E4998" s="207">
        <v>19</v>
      </c>
      <c r="F4998" s="208">
        <v>3.3876559003203965</v>
      </c>
      <c r="I4998" s="125"/>
    </row>
    <row r="4999" spans="1:9">
      <c r="A4999" s="216">
        <v>43674</v>
      </c>
      <c r="B4999" s="194">
        <v>5</v>
      </c>
      <c r="C4999" s="205">
        <v>253</v>
      </c>
      <c r="D4999" s="206">
        <v>22.127355794394248</v>
      </c>
      <c r="E4999" s="207">
        <v>19</v>
      </c>
      <c r="F4999" s="208">
        <v>2.8131974738030863</v>
      </c>
      <c r="I4999" s="125"/>
    </row>
    <row r="5000" spans="1:9">
      <c r="A5000" s="216">
        <v>43674</v>
      </c>
      <c r="B5000" s="194">
        <v>6</v>
      </c>
      <c r="C5000" s="205">
        <v>268</v>
      </c>
      <c r="D5000" s="206">
        <v>22.13774603310867</v>
      </c>
      <c r="E5000" s="207">
        <v>19</v>
      </c>
      <c r="F5000" s="208">
        <v>2.238192286404086</v>
      </c>
      <c r="I5000" s="125"/>
    </row>
    <row r="5001" spans="1:9">
      <c r="A5001" s="216">
        <v>43674</v>
      </c>
      <c r="B5001" s="194">
        <v>7</v>
      </c>
      <c r="C5001" s="205">
        <v>283</v>
      </c>
      <c r="D5001" s="206">
        <v>22.148391280277338</v>
      </c>
      <c r="E5001" s="207">
        <v>19</v>
      </c>
      <c r="F5001" s="208">
        <v>1.7</v>
      </c>
      <c r="I5001" s="125"/>
    </row>
    <row r="5002" spans="1:9">
      <c r="A5002" s="216">
        <v>43674</v>
      </c>
      <c r="B5002" s="194">
        <v>8</v>
      </c>
      <c r="C5002" s="205">
        <v>298</v>
      </c>
      <c r="D5002" s="206">
        <v>22.159301721247857</v>
      </c>
      <c r="E5002" s="207">
        <v>19</v>
      </c>
      <c r="F5002" s="208">
        <v>1.0865429670658955</v>
      </c>
      <c r="I5002" s="125"/>
    </row>
    <row r="5003" spans="1:9">
      <c r="A5003" s="216">
        <v>43674</v>
      </c>
      <c r="B5003" s="194">
        <v>9</v>
      </c>
      <c r="C5003" s="205">
        <v>313</v>
      </c>
      <c r="D5003" s="206">
        <v>22.170457273221018</v>
      </c>
      <c r="E5003" s="207">
        <v>19</v>
      </c>
      <c r="F5003" s="208">
        <v>0.50989952429276286</v>
      </c>
      <c r="I5003" s="125"/>
    </row>
    <row r="5004" spans="1:9">
      <c r="A5004" s="216">
        <v>43674</v>
      </c>
      <c r="B5004" s="194">
        <v>10</v>
      </c>
      <c r="C5004" s="205">
        <v>328</v>
      </c>
      <c r="D5004" s="206">
        <v>22.181868163097533</v>
      </c>
      <c r="E5004" s="207">
        <v>18</v>
      </c>
      <c r="F5004" s="208">
        <v>59.932710686246793</v>
      </c>
      <c r="I5004" s="125"/>
    </row>
    <row r="5005" spans="1:9">
      <c r="A5005" s="216">
        <v>43674</v>
      </c>
      <c r="B5005" s="194">
        <v>11</v>
      </c>
      <c r="C5005" s="205">
        <v>343</v>
      </c>
      <c r="D5005" s="206">
        <v>22.193544479293905</v>
      </c>
      <c r="E5005" s="207">
        <v>18</v>
      </c>
      <c r="F5005" s="208">
        <v>59.354976775719379</v>
      </c>
      <c r="I5005" s="125"/>
    </row>
    <row r="5006" spans="1:9">
      <c r="A5006" s="216">
        <v>43674</v>
      </c>
      <c r="B5006" s="194">
        <v>12</v>
      </c>
      <c r="C5006" s="205">
        <v>358</v>
      </c>
      <c r="D5006" s="206">
        <v>22.205466218362062</v>
      </c>
      <c r="E5006" s="207">
        <v>18</v>
      </c>
      <c r="F5006" s="208">
        <v>58.776698154761604</v>
      </c>
      <c r="I5006" s="125"/>
    </row>
    <row r="5007" spans="1:9">
      <c r="A5007" s="216">
        <v>43674</v>
      </c>
      <c r="B5007" s="194">
        <v>13</v>
      </c>
      <c r="C5007" s="205">
        <v>13</v>
      </c>
      <c r="D5007" s="206">
        <v>22.217643587731573</v>
      </c>
      <c r="E5007" s="207">
        <v>18</v>
      </c>
      <c r="F5007" s="208">
        <v>58.197875159752073</v>
      </c>
      <c r="I5007" s="125"/>
    </row>
    <row r="5008" spans="1:9">
      <c r="A5008" s="216">
        <v>43674</v>
      </c>
      <c r="B5008" s="194">
        <v>14</v>
      </c>
      <c r="C5008" s="205">
        <v>28</v>
      </c>
      <c r="D5008" s="206">
        <v>22.230086656907133</v>
      </c>
      <c r="E5008" s="207">
        <v>18</v>
      </c>
      <c r="F5008" s="208">
        <v>57.618508127532806</v>
      </c>
      <c r="I5008" s="125"/>
    </row>
    <row r="5009" spans="1:9">
      <c r="A5009" s="216">
        <v>43674</v>
      </c>
      <c r="B5009" s="194">
        <v>15</v>
      </c>
      <c r="C5009" s="205">
        <v>43</v>
      </c>
      <c r="D5009" s="206">
        <v>22.242775462268014</v>
      </c>
      <c r="E5009" s="207">
        <v>18</v>
      </c>
      <c r="F5009" s="208">
        <v>57.038597414652088</v>
      </c>
      <c r="I5009" s="125"/>
    </row>
    <row r="5010" spans="1:9">
      <c r="A5010" s="216">
        <v>43674</v>
      </c>
      <c r="B5010" s="194">
        <v>16</v>
      </c>
      <c r="C5010" s="205">
        <v>58</v>
      </c>
      <c r="D5010" s="206">
        <v>22.255720191915884</v>
      </c>
      <c r="E5010" s="207">
        <v>18</v>
      </c>
      <c r="F5010" s="208">
        <v>56.458143358584181</v>
      </c>
      <c r="I5010" s="125"/>
    </row>
    <row r="5011" spans="1:9">
      <c r="A5011" s="216">
        <v>43674</v>
      </c>
      <c r="B5011" s="194">
        <v>17</v>
      </c>
      <c r="C5011" s="205">
        <v>73</v>
      </c>
      <c r="D5011" s="206">
        <v>22.268930916702629</v>
      </c>
      <c r="E5011" s="207">
        <v>18</v>
      </c>
      <c r="F5011" s="208">
        <v>55.877146297096445</v>
      </c>
      <c r="I5011" s="125"/>
    </row>
    <row r="5012" spans="1:9">
      <c r="A5012" s="216">
        <v>43674</v>
      </c>
      <c r="B5012" s="194">
        <v>18</v>
      </c>
      <c r="C5012" s="205">
        <v>88</v>
      </c>
      <c r="D5012" s="206">
        <v>22.282387672975119</v>
      </c>
      <c r="E5012" s="207">
        <v>18</v>
      </c>
      <c r="F5012" s="208">
        <v>55.295606594296558</v>
      </c>
      <c r="I5012" s="125"/>
    </row>
    <row r="5013" spans="1:9">
      <c r="A5013" s="216">
        <v>43674</v>
      </c>
      <c r="B5013" s="194">
        <v>19</v>
      </c>
      <c r="C5013" s="205">
        <v>103</v>
      </c>
      <c r="D5013" s="206">
        <v>22.296100649085702</v>
      </c>
      <c r="E5013" s="207">
        <v>18</v>
      </c>
      <c r="F5013" s="208">
        <v>54.713524575682229</v>
      </c>
      <c r="I5013" s="125"/>
    </row>
    <row r="5014" spans="1:9">
      <c r="A5014" s="216">
        <v>43674</v>
      </c>
      <c r="B5014" s="194">
        <v>20</v>
      </c>
      <c r="C5014" s="205">
        <v>118</v>
      </c>
      <c r="D5014" s="206">
        <v>22.310079916418317</v>
      </c>
      <c r="E5014" s="207">
        <v>18</v>
      </c>
      <c r="F5014" s="208">
        <v>54.130900586461692</v>
      </c>
      <c r="I5014" s="125"/>
    </row>
    <row r="5015" spans="1:9">
      <c r="A5015" s="216">
        <v>43674</v>
      </c>
      <c r="B5015" s="194">
        <v>21</v>
      </c>
      <c r="C5015" s="205">
        <v>133</v>
      </c>
      <c r="D5015" s="206">
        <v>22.32430555153087</v>
      </c>
      <c r="E5015" s="207">
        <v>18</v>
      </c>
      <c r="F5015" s="208">
        <v>53.547734985334898</v>
      </c>
      <c r="I5015" s="125"/>
    </row>
    <row r="5016" spans="1:9">
      <c r="A5016" s="216">
        <v>43674</v>
      </c>
      <c r="B5016" s="194">
        <v>22</v>
      </c>
      <c r="C5016" s="205">
        <v>148</v>
      </c>
      <c r="D5016" s="206">
        <v>22.338787625435543</v>
      </c>
      <c r="E5016" s="207">
        <v>18</v>
      </c>
      <c r="F5016" s="208">
        <v>52.964028111702675</v>
      </c>
      <c r="I5016" s="125"/>
    </row>
    <row r="5017" spans="1:9">
      <c r="A5017" s="216">
        <v>43674</v>
      </c>
      <c r="B5017" s="194">
        <v>23</v>
      </c>
      <c r="C5017" s="205">
        <v>163</v>
      </c>
      <c r="D5017" s="206">
        <v>22.353536367137394</v>
      </c>
      <c r="E5017" s="207">
        <v>18</v>
      </c>
      <c r="F5017" s="208">
        <v>52.379780305319699</v>
      </c>
      <c r="I5017" s="125"/>
    </row>
    <row r="5018" spans="1:9">
      <c r="A5018" s="216">
        <v>43675</v>
      </c>
      <c r="B5018" s="194">
        <v>0</v>
      </c>
      <c r="C5018" s="205">
        <v>178</v>
      </c>
      <c r="D5018" s="206">
        <v>22.368531715706013</v>
      </c>
      <c r="E5018" s="207">
        <v>18</v>
      </c>
      <c r="F5018" s="208">
        <v>51.794991925845792</v>
      </c>
      <c r="I5018" s="125"/>
    </row>
    <row r="5019" spans="1:9">
      <c r="A5019" s="216">
        <v>43675</v>
      </c>
      <c r="B5019" s="194">
        <v>1</v>
      </c>
      <c r="C5019" s="205">
        <v>193</v>
      </c>
      <c r="D5019" s="206">
        <v>22.383783821828729</v>
      </c>
      <c r="E5019" s="207">
        <v>18</v>
      </c>
      <c r="F5019" s="208">
        <v>51.209663320246506</v>
      </c>
      <c r="I5019" s="125"/>
    </row>
    <row r="5020" spans="1:9">
      <c r="A5020" s="216">
        <v>43675</v>
      </c>
      <c r="B5020" s="194">
        <v>2</v>
      </c>
      <c r="C5020" s="205">
        <v>208</v>
      </c>
      <c r="D5020" s="206">
        <v>22.399302875339799</v>
      </c>
      <c r="E5020" s="207">
        <v>18</v>
      </c>
      <c r="F5020" s="208">
        <v>50.623794816140517</v>
      </c>
      <c r="I5020" s="125"/>
    </row>
    <row r="5021" spans="1:9">
      <c r="A5021" s="216">
        <v>43675</v>
      </c>
      <c r="B5021" s="194">
        <v>3</v>
      </c>
      <c r="C5021" s="205">
        <v>223</v>
      </c>
      <c r="D5021" s="206">
        <v>22.415068854875244</v>
      </c>
      <c r="E5021" s="207">
        <v>18</v>
      </c>
      <c r="F5021" s="208">
        <v>50.037386780762176</v>
      </c>
      <c r="I5021" s="125"/>
    </row>
    <row r="5022" spans="1:9">
      <c r="A5022" s="216">
        <v>43675</v>
      </c>
      <c r="B5022" s="194">
        <v>4</v>
      </c>
      <c r="C5022" s="205">
        <v>238</v>
      </c>
      <c r="D5022" s="206">
        <v>22.431091892111681</v>
      </c>
      <c r="E5022" s="207">
        <v>18</v>
      </c>
      <c r="F5022" s="208">
        <v>49.450439555458701</v>
      </c>
      <c r="I5022" s="125"/>
    </row>
    <row r="5023" spans="1:9">
      <c r="A5023" s="216">
        <v>43675</v>
      </c>
      <c r="B5023" s="194">
        <v>5</v>
      </c>
      <c r="C5023" s="205">
        <v>253</v>
      </c>
      <c r="D5023" s="206">
        <v>22.447382196455123</v>
      </c>
      <c r="E5023" s="207">
        <v>18</v>
      </c>
      <c r="F5023" s="208">
        <v>48.862953481892788</v>
      </c>
      <c r="I5023" s="125"/>
    </row>
    <row r="5024" spans="1:9">
      <c r="A5024" s="216">
        <v>43675</v>
      </c>
      <c r="B5024" s="194">
        <v>6</v>
      </c>
      <c r="C5024" s="205">
        <v>268</v>
      </c>
      <c r="D5024" s="206">
        <v>22.463919688852911</v>
      </c>
      <c r="E5024" s="207">
        <v>18</v>
      </c>
      <c r="F5024" s="208">
        <v>48.274928921741207</v>
      </c>
      <c r="I5024" s="125"/>
    </row>
    <row r="5025" spans="1:9">
      <c r="A5025" s="216">
        <v>43675</v>
      </c>
      <c r="B5025" s="194">
        <v>7</v>
      </c>
      <c r="C5025" s="205">
        <v>283</v>
      </c>
      <c r="D5025" s="206">
        <v>22.480714559731041</v>
      </c>
      <c r="E5025" s="207">
        <v>18</v>
      </c>
      <c r="F5025" s="208">
        <v>47.7</v>
      </c>
      <c r="I5025" s="125"/>
    </row>
    <row r="5026" spans="1:9">
      <c r="A5026" s="216">
        <v>43675</v>
      </c>
      <c r="B5026" s="194">
        <v>8</v>
      </c>
      <c r="C5026" s="205">
        <v>298</v>
      </c>
      <c r="D5026" s="206">
        <v>22.497776999737198</v>
      </c>
      <c r="E5026" s="207">
        <v>18</v>
      </c>
      <c r="F5026" s="208">
        <v>47.097265711313341</v>
      </c>
      <c r="I5026" s="125"/>
    </row>
    <row r="5027" spans="1:9">
      <c r="A5027" s="216">
        <v>43675</v>
      </c>
      <c r="B5027" s="194">
        <v>9</v>
      </c>
      <c r="C5027" s="205">
        <v>313</v>
      </c>
      <c r="D5027" s="206">
        <v>22.51508692989546</v>
      </c>
      <c r="E5027" s="207">
        <v>18</v>
      </c>
      <c r="F5027" s="208">
        <v>46.507627772887474</v>
      </c>
      <c r="I5027" s="125"/>
    </row>
    <row r="5028" spans="1:9">
      <c r="A5028" s="216">
        <v>43675</v>
      </c>
      <c r="B5028" s="194">
        <v>10</v>
      </c>
      <c r="C5028" s="205">
        <v>328</v>
      </c>
      <c r="D5028" s="206">
        <v>22.53265454074608</v>
      </c>
      <c r="E5028" s="207">
        <v>18</v>
      </c>
      <c r="F5028" s="208">
        <v>45.917452732136965</v>
      </c>
      <c r="I5028" s="125"/>
    </row>
    <row r="5029" spans="1:9">
      <c r="A5029" s="216">
        <v>43675</v>
      </c>
      <c r="B5029" s="194">
        <v>11</v>
      </c>
      <c r="C5029" s="205">
        <v>343</v>
      </c>
      <c r="D5029" s="206">
        <v>22.550490023490966</v>
      </c>
      <c r="E5029" s="207">
        <v>18</v>
      </c>
      <c r="F5029" s="208">
        <v>45.326740939213082</v>
      </c>
      <c r="I5029" s="125"/>
    </row>
    <row r="5030" spans="1:9">
      <c r="A5030" s="216">
        <v>43675</v>
      </c>
      <c r="B5030" s="194">
        <v>12</v>
      </c>
      <c r="C5030" s="205">
        <v>358</v>
      </c>
      <c r="D5030" s="206">
        <v>22.568573338451188</v>
      </c>
      <c r="E5030" s="207">
        <v>18</v>
      </c>
      <c r="F5030" s="208">
        <v>44.735492757749</v>
      </c>
      <c r="I5030" s="125"/>
    </row>
    <row r="5031" spans="1:9">
      <c r="A5031" s="216">
        <v>43675</v>
      </c>
      <c r="B5031" s="194">
        <v>13</v>
      </c>
      <c r="C5031" s="205">
        <v>13</v>
      </c>
      <c r="D5031" s="206">
        <v>22.586914618004243</v>
      </c>
      <c r="E5031" s="207">
        <v>18</v>
      </c>
      <c r="F5031" s="208">
        <v>44.143708531921249</v>
      </c>
      <c r="I5031" s="125"/>
    </row>
    <row r="5032" spans="1:9">
      <c r="A5032" s="216">
        <v>43675</v>
      </c>
      <c r="B5032" s="194">
        <v>14</v>
      </c>
      <c r="C5032" s="205">
        <v>28</v>
      </c>
      <c r="D5032" s="206">
        <v>22.605524013860645</v>
      </c>
      <c r="E5032" s="207">
        <v>18</v>
      </c>
      <c r="F5032" s="208">
        <v>43.551388606165347</v>
      </c>
      <c r="I5032" s="125"/>
    </row>
    <row r="5033" spans="1:9">
      <c r="A5033" s="216">
        <v>43675</v>
      </c>
      <c r="B5033" s="194">
        <v>15</v>
      </c>
      <c r="C5033" s="205">
        <v>43</v>
      </c>
      <c r="D5033" s="206">
        <v>22.62438156543169</v>
      </c>
      <c r="E5033" s="207">
        <v>18</v>
      </c>
      <c r="F5033" s="208">
        <v>42.958533345146392</v>
      </c>
      <c r="I5033" s="125"/>
    </row>
    <row r="5034" spans="1:9">
      <c r="A5034" s="216">
        <v>43675</v>
      </c>
      <c r="B5034" s="194">
        <v>16</v>
      </c>
      <c r="C5034" s="205">
        <v>58</v>
      </c>
      <c r="D5034" s="206">
        <v>22.643497405350672</v>
      </c>
      <c r="E5034" s="207">
        <v>18</v>
      </c>
      <c r="F5034" s="208">
        <v>42.365143100557461</v>
      </c>
      <c r="I5034" s="125"/>
    </row>
    <row r="5035" spans="1:9">
      <c r="A5035" s="216">
        <v>43675</v>
      </c>
      <c r="B5035" s="194">
        <v>17</v>
      </c>
      <c r="C5035" s="205">
        <v>73</v>
      </c>
      <c r="D5035" s="206">
        <v>22.662881665971213</v>
      </c>
      <c r="E5035" s="207">
        <v>18</v>
      </c>
      <c r="F5035" s="208">
        <v>41.771218204499192</v>
      </c>
      <c r="I5035" s="125"/>
    </row>
    <row r="5036" spans="1:9">
      <c r="A5036" s="216">
        <v>43675</v>
      </c>
      <c r="B5036" s="194">
        <v>18</v>
      </c>
      <c r="C5036" s="205">
        <v>88</v>
      </c>
      <c r="D5036" s="206">
        <v>22.682514367040767</v>
      </c>
      <c r="E5036" s="207">
        <v>18</v>
      </c>
      <c r="F5036" s="208">
        <v>41.176759029179877</v>
      </c>
      <c r="I5036" s="125"/>
    </row>
    <row r="5037" spans="1:9">
      <c r="A5037" s="216">
        <v>43675</v>
      </c>
      <c r="B5037" s="194">
        <v>19</v>
      </c>
      <c r="C5037" s="205">
        <v>103</v>
      </c>
      <c r="D5037" s="206">
        <v>22.702405700260897</v>
      </c>
      <c r="E5037" s="207">
        <v>18</v>
      </c>
      <c r="F5037" s="208">
        <v>40.581765920562773</v>
      </c>
      <c r="I5037" s="125"/>
    </row>
    <row r="5038" spans="1:9">
      <c r="A5038" s="216">
        <v>43675</v>
      </c>
      <c r="B5038" s="194">
        <v>20</v>
      </c>
      <c r="C5038" s="205">
        <v>118</v>
      </c>
      <c r="D5038" s="206">
        <v>22.722565739130118</v>
      </c>
      <c r="E5038" s="207">
        <v>18</v>
      </c>
      <c r="F5038" s="208">
        <v>39.986239224927473</v>
      </c>
      <c r="I5038" s="125"/>
    </row>
    <row r="5039" spans="1:9">
      <c r="A5039" s="216">
        <v>43675</v>
      </c>
      <c r="B5039" s="194">
        <v>21</v>
      </c>
      <c r="C5039" s="205">
        <v>133</v>
      </c>
      <c r="D5039" s="206">
        <v>22.742974524076089</v>
      </c>
      <c r="E5039" s="207">
        <v>18</v>
      </c>
      <c r="F5039" s="208">
        <v>39.390179308809792</v>
      </c>
      <c r="I5039" s="125"/>
    </row>
    <row r="5040" spans="1:9">
      <c r="A5040" s="216">
        <v>43675</v>
      </c>
      <c r="B5040" s="194">
        <v>22</v>
      </c>
      <c r="C5040" s="205">
        <v>148</v>
      </c>
      <c r="D5040" s="206">
        <v>22.763642246169411</v>
      </c>
      <c r="E5040" s="207">
        <v>18</v>
      </c>
      <c r="F5040" s="208">
        <v>38.793586519018177</v>
      </c>
      <c r="I5040" s="125"/>
    </row>
    <row r="5041" spans="1:9">
      <c r="A5041" s="216">
        <v>43675</v>
      </c>
      <c r="B5041" s="194">
        <v>23</v>
      </c>
      <c r="C5041" s="205">
        <v>163</v>
      </c>
      <c r="D5041" s="206">
        <v>22.784578978634045</v>
      </c>
      <c r="E5041" s="207">
        <v>18</v>
      </c>
      <c r="F5041" s="208">
        <v>38.196461202749674</v>
      </c>
      <c r="I5041" s="125"/>
    </row>
    <row r="5042" spans="1:9">
      <c r="A5042" s="216">
        <v>43676</v>
      </c>
      <c r="B5042" s="194">
        <v>0</v>
      </c>
      <c r="C5042" s="205">
        <v>178</v>
      </c>
      <c r="D5042" s="206">
        <v>22.805764801687474</v>
      </c>
      <c r="E5042" s="207">
        <v>18</v>
      </c>
      <c r="F5042" s="208">
        <v>37.598803734077961</v>
      </c>
      <c r="I5042" s="125"/>
    </row>
    <row r="5043" spans="1:9">
      <c r="A5043" s="216">
        <v>43676</v>
      </c>
      <c r="B5043" s="194">
        <v>1</v>
      </c>
      <c r="C5043" s="205">
        <v>193</v>
      </c>
      <c r="D5043" s="206">
        <v>22.827209788326854</v>
      </c>
      <c r="E5043" s="207">
        <v>18</v>
      </c>
      <c r="F5043" s="208">
        <v>37.000614447434828</v>
      </c>
      <c r="I5043" s="125"/>
    </row>
    <row r="5044" spans="1:9">
      <c r="A5044" s="216">
        <v>43676</v>
      </c>
      <c r="B5044" s="194">
        <v>2</v>
      </c>
      <c r="C5044" s="205">
        <v>208</v>
      </c>
      <c r="D5044" s="206">
        <v>22.848924170009468</v>
      </c>
      <c r="E5044" s="207">
        <v>18</v>
      </c>
      <c r="F5044" s="208">
        <v>36.401893697454142</v>
      </c>
      <c r="I5044" s="125"/>
    </row>
    <row r="5045" spans="1:9">
      <c r="A5045" s="216">
        <v>43676</v>
      </c>
      <c r="B5045" s="194">
        <v>3</v>
      </c>
      <c r="C5045" s="205">
        <v>223</v>
      </c>
      <c r="D5045" s="206">
        <v>22.870887888178686</v>
      </c>
      <c r="E5045" s="207">
        <v>18</v>
      </c>
      <c r="F5045" s="208">
        <v>35.80264185252112</v>
      </c>
      <c r="I5045" s="125"/>
    </row>
    <row r="5046" spans="1:9">
      <c r="A5046" s="216">
        <v>43676</v>
      </c>
      <c r="B5046" s="194">
        <v>4</v>
      </c>
      <c r="C5046" s="205">
        <v>238</v>
      </c>
      <c r="D5046" s="206">
        <v>22.893111095402787</v>
      </c>
      <c r="E5046" s="207">
        <v>18</v>
      </c>
      <c r="F5046" s="208">
        <v>35.202859261220283</v>
      </c>
      <c r="I5046" s="125"/>
    </row>
    <row r="5047" spans="1:9">
      <c r="A5047" s="216">
        <v>43676</v>
      </c>
      <c r="B5047" s="194">
        <v>5</v>
      </c>
      <c r="C5047" s="205">
        <v>253</v>
      </c>
      <c r="D5047" s="206">
        <v>22.915603982459061</v>
      </c>
      <c r="E5047" s="207">
        <v>18</v>
      </c>
      <c r="F5047" s="208">
        <v>34.602546272429251</v>
      </c>
      <c r="I5047" s="125"/>
    </row>
    <row r="5048" spans="1:9">
      <c r="A5048" s="216">
        <v>43676</v>
      </c>
      <c r="B5048" s="194">
        <v>6</v>
      </c>
      <c r="C5048" s="205">
        <v>268</v>
      </c>
      <c r="D5048" s="206">
        <v>22.938346531320803</v>
      </c>
      <c r="E5048" s="207">
        <v>18</v>
      </c>
      <c r="F5048" s="208">
        <v>34.001703255367133</v>
      </c>
      <c r="I5048" s="125"/>
    </row>
    <row r="5049" spans="1:9">
      <c r="A5049" s="216">
        <v>43676</v>
      </c>
      <c r="B5049" s="194">
        <v>7</v>
      </c>
      <c r="C5049" s="205">
        <v>283</v>
      </c>
      <c r="D5049" s="206">
        <v>22.961348874089254</v>
      </c>
      <c r="E5049" s="207">
        <v>18</v>
      </c>
      <c r="F5049" s="208">
        <v>33.5</v>
      </c>
      <c r="I5049" s="125"/>
    </row>
    <row r="5050" spans="1:9">
      <c r="A5050" s="216">
        <v>43676</v>
      </c>
      <c r="B5050" s="194">
        <v>8</v>
      </c>
      <c r="C5050" s="205">
        <v>298</v>
      </c>
      <c r="D5050" s="206">
        <v>22.984621221655743</v>
      </c>
      <c r="E5050" s="207">
        <v>18</v>
      </c>
      <c r="F5050" s="208">
        <v>32.798428541291145</v>
      </c>
      <c r="I5050" s="125"/>
    </row>
    <row r="5051" spans="1:9">
      <c r="A5051" s="216">
        <v>43676</v>
      </c>
      <c r="B5051" s="194">
        <v>9</v>
      </c>
      <c r="C5051" s="205">
        <v>313</v>
      </c>
      <c r="D5051" s="206">
        <v>23.008143496128923</v>
      </c>
      <c r="E5051" s="207">
        <v>18</v>
      </c>
      <c r="F5051" s="208">
        <v>32.195997557380451</v>
      </c>
      <c r="I5051" s="125"/>
    </row>
    <row r="5052" spans="1:9">
      <c r="A5052" s="216">
        <v>43676</v>
      </c>
      <c r="B5052" s="194">
        <v>10</v>
      </c>
      <c r="C5052" s="205">
        <v>328</v>
      </c>
      <c r="D5052" s="206">
        <v>23.031925889229115</v>
      </c>
      <c r="E5052" s="207">
        <v>18</v>
      </c>
      <c r="F5052" s="208">
        <v>31.593037964760526</v>
      </c>
      <c r="I5052" s="125"/>
    </row>
    <row r="5053" spans="1:9">
      <c r="A5053" s="216">
        <v>43676</v>
      </c>
      <c r="B5053" s="194">
        <v>11</v>
      </c>
      <c r="C5053" s="205">
        <v>343</v>
      </c>
      <c r="D5053" s="206">
        <v>23.055978591609119</v>
      </c>
      <c r="E5053" s="207">
        <v>18</v>
      </c>
      <c r="F5053" s="208">
        <v>30.98955011396292</v>
      </c>
      <c r="I5053" s="125"/>
    </row>
    <row r="5054" spans="1:9">
      <c r="A5054" s="216">
        <v>43676</v>
      </c>
      <c r="B5054" s="194">
        <v>12</v>
      </c>
      <c r="C5054" s="205">
        <v>358</v>
      </c>
      <c r="D5054" s="206">
        <v>23.080281525101327</v>
      </c>
      <c r="E5054" s="207">
        <v>18</v>
      </c>
      <c r="F5054" s="208">
        <v>30.385534375981322</v>
      </c>
      <c r="I5054" s="125"/>
    </row>
    <row r="5055" spans="1:9">
      <c r="A5055" s="216">
        <v>43676</v>
      </c>
      <c r="B5055" s="194">
        <v>13</v>
      </c>
      <c r="C5055" s="205">
        <v>13</v>
      </c>
      <c r="D5055" s="206">
        <v>23.104844880800215</v>
      </c>
      <c r="E5055" s="207">
        <v>18</v>
      </c>
      <c r="F5055" s="208">
        <v>29.780991101946483</v>
      </c>
      <c r="I5055" s="125"/>
    </row>
    <row r="5056" spans="1:9">
      <c r="A5056" s="216">
        <v>43676</v>
      </c>
      <c r="B5056" s="194">
        <v>14</v>
      </c>
      <c r="C5056" s="205">
        <v>28</v>
      </c>
      <c r="D5056" s="206">
        <v>23.12967884998443</v>
      </c>
      <c r="E5056" s="207">
        <v>18</v>
      </c>
      <c r="F5056" s="208">
        <v>29.175920643147535</v>
      </c>
      <c r="I5056" s="125"/>
    </row>
    <row r="5057" spans="1:9">
      <c r="A5057" s="216">
        <v>43676</v>
      </c>
      <c r="B5057" s="194">
        <v>15</v>
      </c>
      <c r="C5057" s="205">
        <v>43</v>
      </c>
      <c r="D5057" s="206">
        <v>23.154763393036433</v>
      </c>
      <c r="E5057" s="207">
        <v>18</v>
      </c>
      <c r="F5057" s="208">
        <v>28.570323378246911</v>
      </c>
      <c r="I5057" s="125"/>
    </row>
    <row r="5058" spans="1:9">
      <c r="A5058" s="216">
        <v>43676</v>
      </c>
      <c r="B5058" s="194">
        <v>16</v>
      </c>
      <c r="C5058" s="205">
        <v>58</v>
      </c>
      <c r="D5058" s="206">
        <v>23.180108641470838</v>
      </c>
      <c r="E5058" s="207">
        <v>18</v>
      </c>
      <c r="F5058" s="208">
        <v>27.964199645565344</v>
      </c>
      <c r="I5058" s="125"/>
    </row>
    <row r="5059" spans="1:9">
      <c r="A5059" s="216">
        <v>43676</v>
      </c>
      <c r="B5059" s="194">
        <v>17</v>
      </c>
      <c r="C5059" s="205">
        <v>73</v>
      </c>
      <c r="D5059" s="206">
        <v>23.205724766667117</v>
      </c>
      <c r="E5059" s="207">
        <v>18</v>
      </c>
      <c r="F5059" s="208">
        <v>27.357549804019143</v>
      </c>
      <c r="I5059" s="125"/>
    </row>
    <row r="5060" spans="1:9">
      <c r="A5060" s="216">
        <v>43676</v>
      </c>
      <c r="B5060" s="194">
        <v>18</v>
      </c>
      <c r="C5060" s="205">
        <v>88</v>
      </c>
      <c r="D5060" s="206">
        <v>23.231591748843812</v>
      </c>
      <c r="E5060" s="207">
        <v>18</v>
      </c>
      <c r="F5060" s="208">
        <v>26.750374226310072</v>
      </c>
      <c r="I5060" s="125"/>
    </row>
    <row r="5061" spans="1:9">
      <c r="A5061" s="216">
        <v>43676</v>
      </c>
      <c r="B5061" s="194">
        <v>19</v>
      </c>
      <c r="C5061" s="205">
        <v>103</v>
      </c>
      <c r="D5061" s="206">
        <v>23.257719777570856</v>
      </c>
      <c r="E5061" s="207">
        <v>18</v>
      </c>
      <c r="F5061" s="208">
        <v>26.142673265094487</v>
      </c>
      <c r="I5061" s="125"/>
    </row>
    <row r="5062" spans="1:9">
      <c r="A5062" s="216">
        <v>43676</v>
      </c>
      <c r="B5062" s="194">
        <v>20</v>
      </c>
      <c r="C5062" s="205">
        <v>118</v>
      </c>
      <c r="D5062" s="206">
        <v>23.284118984901738</v>
      </c>
      <c r="E5062" s="207">
        <v>18</v>
      </c>
      <c r="F5062" s="208">
        <v>25.534447273279852</v>
      </c>
      <c r="I5062" s="125"/>
    </row>
    <row r="5063" spans="1:9">
      <c r="A5063" s="216">
        <v>43676</v>
      </c>
      <c r="B5063" s="194">
        <v>21</v>
      </c>
      <c r="C5063" s="205">
        <v>133</v>
      </c>
      <c r="D5063" s="206">
        <v>23.310769349825478</v>
      </c>
      <c r="E5063" s="207">
        <v>18</v>
      </c>
      <c r="F5063" s="208">
        <v>24.925696624407578</v>
      </c>
      <c r="I5063" s="125"/>
    </row>
    <row r="5064" spans="1:9">
      <c r="A5064" s="216">
        <v>43676</v>
      </c>
      <c r="B5064" s="194">
        <v>22</v>
      </c>
      <c r="C5064" s="205">
        <v>148</v>
      </c>
      <c r="D5064" s="206">
        <v>23.33768106243383</v>
      </c>
      <c r="E5064" s="207">
        <v>18</v>
      </c>
      <c r="F5064" s="208">
        <v>24.316421678708124</v>
      </c>
      <c r="I5064" s="125"/>
    </row>
    <row r="5065" spans="1:9">
      <c r="A5065" s="216">
        <v>43676</v>
      </c>
      <c r="B5065" s="194">
        <v>23</v>
      </c>
      <c r="C5065" s="205">
        <v>163</v>
      </c>
      <c r="D5065" s="206">
        <v>23.364864233446951</v>
      </c>
      <c r="E5065" s="207">
        <v>18</v>
      </c>
      <c r="F5065" s="208">
        <v>23.706622776247386</v>
      </c>
      <c r="I5065" s="125"/>
    </row>
    <row r="5066" spans="1:9">
      <c r="A5066" s="216">
        <v>43677</v>
      </c>
      <c r="B5066" s="194">
        <v>0</v>
      </c>
      <c r="C5066" s="205">
        <v>178</v>
      </c>
      <c r="D5066" s="206">
        <v>23.39229892012213</v>
      </c>
      <c r="E5066" s="207">
        <v>18</v>
      </c>
      <c r="F5066" s="208">
        <v>23.096300298148549</v>
      </c>
      <c r="I5066" s="125"/>
    </row>
    <row r="5067" spans="1:9">
      <c r="A5067" s="216">
        <v>43677</v>
      </c>
      <c r="B5067" s="194">
        <v>1</v>
      </c>
      <c r="C5067" s="205">
        <v>193</v>
      </c>
      <c r="D5067" s="206">
        <v>23.419995194651619</v>
      </c>
      <c r="E5067" s="207">
        <v>18</v>
      </c>
      <c r="F5067" s="208">
        <v>22.485454598637702</v>
      </c>
      <c r="I5067" s="125"/>
    </row>
    <row r="5068" spans="1:9">
      <c r="A5068" s="216">
        <v>43677</v>
      </c>
      <c r="B5068" s="194">
        <v>2</v>
      </c>
      <c r="C5068" s="205">
        <v>208</v>
      </c>
      <c r="D5068" s="206">
        <v>23.447963245805568</v>
      </c>
      <c r="E5068" s="207">
        <v>18</v>
      </c>
      <c r="F5068" s="208">
        <v>21.874086032055828</v>
      </c>
      <c r="I5068" s="125"/>
    </row>
    <row r="5069" spans="1:9">
      <c r="A5069" s="216">
        <v>43677</v>
      </c>
      <c r="B5069" s="194">
        <v>3</v>
      </c>
      <c r="C5069" s="205">
        <v>223</v>
      </c>
      <c r="D5069" s="206">
        <v>23.476183110036573</v>
      </c>
      <c r="E5069" s="207">
        <v>18</v>
      </c>
      <c r="F5069" s="208">
        <v>21.262194973615536</v>
      </c>
      <c r="I5069" s="125"/>
    </row>
    <row r="5070" spans="1:9">
      <c r="A5070" s="216">
        <v>43677</v>
      </c>
      <c r="B5070" s="194">
        <v>4</v>
      </c>
      <c r="C5070" s="205">
        <v>238</v>
      </c>
      <c r="D5070" s="206">
        <v>23.504664878557833</v>
      </c>
      <c r="E5070" s="207">
        <v>18</v>
      </c>
      <c r="F5070" s="208">
        <v>20.649781778190501</v>
      </c>
      <c r="I5070" s="125"/>
    </row>
    <row r="5071" spans="1:9">
      <c r="A5071" s="216">
        <v>43677</v>
      </c>
      <c r="B5071" s="194">
        <v>5</v>
      </c>
      <c r="C5071" s="205">
        <v>253</v>
      </c>
      <c r="D5071" s="206">
        <v>23.53341871967757</v>
      </c>
      <c r="E5071" s="207">
        <v>18</v>
      </c>
      <c r="F5071" s="208">
        <v>20.036846800958372</v>
      </c>
      <c r="I5071" s="125"/>
    </row>
    <row r="5072" spans="1:9">
      <c r="A5072" s="216">
        <v>43677</v>
      </c>
      <c r="B5072" s="194">
        <v>6</v>
      </c>
      <c r="C5072" s="205">
        <v>268</v>
      </c>
      <c r="D5072" s="206">
        <v>23.562424630536043</v>
      </c>
      <c r="E5072" s="207">
        <v>18</v>
      </c>
      <c r="F5072" s="208">
        <v>19.42339042466088</v>
      </c>
      <c r="I5072" s="125"/>
    </row>
    <row r="5073" spans="1:9">
      <c r="A5073" s="216">
        <v>43677</v>
      </c>
      <c r="B5073" s="194">
        <v>7</v>
      </c>
      <c r="C5073" s="205">
        <v>283</v>
      </c>
      <c r="D5073" s="206">
        <v>23.591692739933023</v>
      </c>
      <c r="E5073" s="207">
        <v>18</v>
      </c>
      <c r="F5073" s="208">
        <v>18.899999999999999</v>
      </c>
      <c r="I5073" s="125"/>
    </row>
    <row r="5074" spans="1:9">
      <c r="A5074" s="216">
        <v>43677</v>
      </c>
      <c r="B5074" s="194">
        <v>8</v>
      </c>
      <c r="C5074" s="205">
        <v>298</v>
      </c>
      <c r="D5074" s="206">
        <v>23.621233255316838</v>
      </c>
      <c r="E5074" s="207">
        <v>18</v>
      </c>
      <c r="F5074" s="208">
        <v>18.194914863343996</v>
      </c>
      <c r="I5074" s="125"/>
    </row>
    <row r="5075" spans="1:9">
      <c r="A5075" s="216">
        <v>43677</v>
      </c>
      <c r="B5075" s="194">
        <v>9</v>
      </c>
      <c r="C5075" s="205">
        <v>313</v>
      </c>
      <c r="D5075" s="206">
        <v>23.651026093898508</v>
      </c>
      <c r="E5075" s="207">
        <v>18</v>
      </c>
      <c r="F5075" s="208">
        <v>17.579896417728023</v>
      </c>
      <c r="I5075" s="125"/>
    </row>
    <row r="5076" spans="1:9">
      <c r="A5076" s="216">
        <v>43677</v>
      </c>
      <c r="B5076" s="194">
        <v>10</v>
      </c>
      <c r="C5076" s="205">
        <v>328</v>
      </c>
      <c r="D5076" s="206">
        <v>23.681081442640561</v>
      </c>
      <c r="E5076" s="207">
        <v>18</v>
      </c>
      <c r="F5076" s="208">
        <v>16.964358010704146</v>
      </c>
      <c r="I5076" s="125"/>
    </row>
    <row r="5077" spans="1:9">
      <c r="A5077" s="216">
        <v>43677</v>
      </c>
      <c r="B5077" s="194">
        <v>11</v>
      </c>
      <c r="C5077" s="205">
        <v>343</v>
      </c>
      <c r="D5077" s="206">
        <v>23.711409488723802</v>
      </c>
      <c r="E5077" s="207">
        <v>18</v>
      </c>
      <c r="F5077" s="208">
        <v>16.348299998785265</v>
      </c>
      <c r="I5077" s="125"/>
    </row>
    <row r="5078" spans="1:9">
      <c r="A5078" s="216">
        <v>43677</v>
      </c>
      <c r="B5078" s="194">
        <v>12</v>
      </c>
      <c r="C5078" s="205">
        <v>358</v>
      </c>
      <c r="D5078" s="206">
        <v>23.741990148223522</v>
      </c>
      <c r="E5078" s="207">
        <v>18</v>
      </c>
      <c r="F5078" s="208">
        <v>15.731722759435414</v>
      </c>
      <c r="I5078" s="125"/>
    </row>
    <row r="5079" spans="1:9">
      <c r="A5079" s="216">
        <v>43677</v>
      </c>
      <c r="B5079" s="194">
        <v>13</v>
      </c>
      <c r="C5079" s="205">
        <v>13</v>
      </c>
      <c r="D5079" s="206">
        <v>23.772833607102939</v>
      </c>
      <c r="E5079" s="207">
        <v>18</v>
      </c>
      <c r="F5079" s="208">
        <v>15.114626656544843</v>
      </c>
      <c r="I5079" s="125"/>
    </row>
    <row r="5080" spans="1:9">
      <c r="A5080" s="216">
        <v>43677</v>
      </c>
      <c r="B5080" s="194">
        <v>14</v>
      </c>
      <c r="C5080" s="205">
        <v>28</v>
      </c>
      <c r="D5080" s="206">
        <v>23.803950051662923</v>
      </c>
      <c r="E5080" s="207">
        <v>18</v>
      </c>
      <c r="F5080" s="208">
        <v>14.497012033578116</v>
      </c>
      <c r="I5080" s="125"/>
    </row>
    <row r="5081" spans="1:9">
      <c r="A5081" s="216">
        <v>43677</v>
      </c>
      <c r="B5081" s="194">
        <v>15</v>
      </c>
      <c r="C5081" s="205">
        <v>43</v>
      </c>
      <c r="D5081" s="206">
        <v>23.835319396389423</v>
      </c>
      <c r="E5081" s="207">
        <v>18</v>
      </c>
      <c r="F5081" s="208">
        <v>13.878879275548002</v>
      </c>
      <c r="I5081" s="125"/>
    </row>
    <row r="5082" spans="1:9">
      <c r="A5082" s="216">
        <v>43677</v>
      </c>
      <c r="B5082" s="194">
        <v>16</v>
      </c>
      <c r="C5082" s="205">
        <v>58</v>
      </c>
      <c r="D5082" s="206">
        <v>23.866951826829563</v>
      </c>
      <c r="E5082" s="207">
        <v>18</v>
      </c>
      <c r="F5082" s="208">
        <v>13.260228740140647</v>
      </c>
      <c r="I5082" s="125"/>
    </row>
    <row r="5083" spans="1:9">
      <c r="A5083" s="216">
        <v>43677</v>
      </c>
      <c r="B5083" s="194">
        <v>17</v>
      </c>
      <c r="C5083" s="205">
        <v>73</v>
      </c>
      <c r="D5083" s="206">
        <v>23.898857528095618</v>
      </c>
      <c r="E5083" s="207">
        <v>18</v>
      </c>
      <c r="F5083" s="208">
        <v>12.641060785249394</v>
      </c>
      <c r="I5083" s="125"/>
    </row>
    <row r="5084" spans="1:9">
      <c r="A5084" s="216">
        <v>43677</v>
      </c>
      <c r="B5084" s="194">
        <v>18</v>
      </c>
      <c r="C5084" s="205">
        <v>88</v>
      </c>
      <c r="D5084" s="206">
        <v>23.931016452747826</v>
      </c>
      <c r="E5084" s="207">
        <v>18</v>
      </c>
      <c r="F5084" s="208">
        <v>12.021375789735771</v>
      </c>
      <c r="I5084" s="125"/>
    </row>
    <row r="5085" spans="1:9">
      <c r="A5085" s="216">
        <v>43677</v>
      </c>
      <c r="B5085" s="194">
        <v>19</v>
      </c>
      <c r="C5085" s="205">
        <v>103</v>
      </c>
      <c r="D5085" s="206">
        <v>23.963438725750734</v>
      </c>
      <c r="E5085" s="207">
        <v>18</v>
      </c>
      <c r="F5085" s="208">
        <v>11.40117411193458</v>
      </c>
      <c r="I5085" s="125"/>
    </row>
    <row r="5086" spans="1:9">
      <c r="A5086" s="216">
        <v>43677</v>
      </c>
      <c r="B5086" s="194">
        <v>20</v>
      </c>
      <c r="C5086" s="205">
        <v>118</v>
      </c>
      <c r="D5086" s="206">
        <v>23.996134511756395</v>
      </c>
      <c r="E5086" s="207">
        <v>18</v>
      </c>
      <c r="F5086" s="208">
        <v>10.780456110359466</v>
      </c>
      <c r="I5086" s="125"/>
    </row>
    <row r="5087" spans="1:9">
      <c r="A5087" s="216">
        <v>43677</v>
      </c>
      <c r="B5087" s="194">
        <v>21</v>
      </c>
      <c r="C5087" s="205">
        <v>133</v>
      </c>
      <c r="D5087" s="206">
        <v>24.029083781917961</v>
      </c>
      <c r="E5087" s="207">
        <v>18</v>
      </c>
      <c r="F5087" s="208">
        <v>10.159222171527915</v>
      </c>
      <c r="I5087" s="125"/>
    </row>
    <row r="5088" spans="1:9">
      <c r="A5088" s="216">
        <v>43677</v>
      </c>
      <c r="B5088" s="194">
        <v>22</v>
      </c>
      <c r="C5088" s="205">
        <v>148</v>
      </c>
      <c r="D5088" s="206">
        <v>24.062296718433345</v>
      </c>
      <c r="E5088" s="207">
        <v>18</v>
      </c>
      <c r="F5088" s="208">
        <v>9.537472640501079</v>
      </c>
      <c r="I5088" s="125"/>
    </row>
    <row r="5089" spans="1:9">
      <c r="A5089" s="216">
        <v>43677</v>
      </c>
      <c r="B5089" s="194">
        <v>23</v>
      </c>
      <c r="C5089" s="205">
        <v>163</v>
      </c>
      <c r="D5089" s="206">
        <v>24.095783445501411</v>
      </c>
      <c r="E5089" s="207">
        <v>18</v>
      </c>
      <c r="F5089" s="208">
        <v>8.9152078833688364</v>
      </c>
      <c r="I5089" s="125"/>
    </row>
    <row r="5090" spans="1:9">
      <c r="A5090" s="216">
        <v>43678</v>
      </c>
      <c r="B5090" s="194">
        <v>0</v>
      </c>
      <c r="C5090" s="205">
        <v>178</v>
      </c>
      <c r="D5090" s="206">
        <v>24.129493486309457</v>
      </c>
      <c r="E5090" s="207">
        <v>18</v>
      </c>
      <c r="F5090" s="208">
        <v>8.2924286563887506</v>
      </c>
      <c r="I5090" s="125"/>
    </row>
    <row r="5091" spans="1:9">
      <c r="A5091" s="216">
        <v>43678</v>
      </c>
      <c r="B5091" s="194">
        <v>1</v>
      </c>
      <c r="C5091" s="205">
        <v>193</v>
      </c>
      <c r="D5091" s="206">
        <v>24.163497918120811</v>
      </c>
      <c r="E5091" s="207">
        <v>18</v>
      </c>
      <c r="F5091" s="208">
        <v>7.6691345673947353</v>
      </c>
      <c r="I5091" s="125"/>
    </row>
    <row r="5092" spans="1:9">
      <c r="A5092" s="216">
        <v>43678</v>
      </c>
      <c r="B5092" s="194">
        <v>2</v>
      </c>
      <c r="C5092" s="205">
        <v>208</v>
      </c>
      <c r="D5092" s="206">
        <v>24.197776413282099</v>
      </c>
      <c r="E5092" s="207">
        <v>18</v>
      </c>
      <c r="F5092" s="208">
        <v>7.0453263518654552</v>
      </c>
      <c r="I5092" s="125"/>
    </row>
    <row r="5093" spans="1:9">
      <c r="A5093" s="216">
        <v>43678</v>
      </c>
      <c r="B5093" s="194">
        <v>3</v>
      </c>
      <c r="C5093" s="205">
        <v>223</v>
      </c>
      <c r="D5093" s="206">
        <v>24.232308960879436</v>
      </c>
      <c r="E5093" s="207">
        <v>18</v>
      </c>
      <c r="F5093" s="208">
        <v>6.4210043976438413</v>
      </c>
      <c r="I5093" s="125"/>
    </row>
    <row r="5094" spans="1:9">
      <c r="A5094" s="216">
        <v>43678</v>
      </c>
      <c r="B5094" s="194">
        <v>4</v>
      </c>
      <c r="C5094" s="205">
        <v>238</v>
      </c>
      <c r="D5094" s="206">
        <v>24.267105680521013</v>
      </c>
      <c r="E5094" s="207">
        <v>18</v>
      </c>
      <c r="F5094" s="208">
        <v>5.7961690509928587</v>
      </c>
      <c r="I5094" s="125"/>
    </row>
    <row r="5095" spans="1:9">
      <c r="A5095" s="216">
        <v>43678</v>
      </c>
      <c r="B5095" s="194">
        <v>5</v>
      </c>
      <c r="C5095" s="205">
        <v>253</v>
      </c>
      <c r="D5095" s="206">
        <v>24.302176752300397</v>
      </c>
      <c r="E5095" s="207">
        <v>18</v>
      </c>
      <c r="F5095" s="208">
        <v>5.1708206791841604</v>
      </c>
      <c r="I5095" s="125"/>
    </row>
    <row r="5096" spans="1:9">
      <c r="A5096" s="216">
        <v>43678</v>
      </c>
      <c r="B5096" s="194">
        <v>6</v>
      </c>
      <c r="C5096" s="205">
        <v>268</v>
      </c>
      <c r="D5096" s="206">
        <v>24.337502143080201</v>
      </c>
      <c r="E5096" s="207">
        <v>18</v>
      </c>
      <c r="F5096" s="208">
        <v>4.5449596637506318</v>
      </c>
      <c r="I5096" s="125"/>
    </row>
    <row r="5097" spans="1:9">
      <c r="A5097" s="216">
        <v>43678</v>
      </c>
      <c r="B5097" s="194">
        <v>7</v>
      </c>
      <c r="C5097" s="205">
        <v>283</v>
      </c>
      <c r="D5097" s="206">
        <v>24.373091991528781</v>
      </c>
      <c r="E5097" s="207">
        <v>18</v>
      </c>
      <c r="F5097" s="208">
        <v>4</v>
      </c>
      <c r="I5097" s="125"/>
    </row>
    <row r="5098" spans="1:9">
      <c r="A5098" s="216">
        <v>43678</v>
      </c>
      <c r="B5098" s="194">
        <v>8</v>
      </c>
      <c r="C5098" s="205">
        <v>298</v>
      </c>
      <c r="D5098" s="206">
        <v>24.40895643652766</v>
      </c>
      <c r="E5098" s="207">
        <v>18</v>
      </c>
      <c r="F5098" s="208">
        <v>3.2917011451710465</v>
      </c>
      <c r="I5098" s="125"/>
    </row>
    <row r="5099" spans="1:9">
      <c r="A5099" s="216">
        <v>43678</v>
      </c>
      <c r="B5099" s="194">
        <v>9</v>
      </c>
      <c r="C5099" s="205">
        <v>313</v>
      </c>
      <c r="D5099" s="206">
        <v>24.445075462244858</v>
      </c>
      <c r="E5099" s="207">
        <v>18</v>
      </c>
      <c r="F5099" s="208">
        <v>2.6643043850630477</v>
      </c>
      <c r="I5099" s="125"/>
    </row>
    <row r="5100" spans="1:9">
      <c r="A5100" s="216">
        <v>43678</v>
      </c>
      <c r="B5100" s="194">
        <v>10</v>
      </c>
      <c r="C5100" s="205">
        <v>328</v>
      </c>
      <c r="D5100" s="206">
        <v>24.481459187342125</v>
      </c>
      <c r="E5100" s="207">
        <v>18</v>
      </c>
      <c r="F5100" s="208">
        <v>2.0363964464545603</v>
      </c>
      <c r="I5100" s="125"/>
    </row>
    <row r="5101" spans="1:9">
      <c r="A5101" s="216">
        <v>43678</v>
      </c>
      <c r="B5101" s="194">
        <v>11</v>
      </c>
      <c r="C5101" s="205">
        <v>343</v>
      </c>
      <c r="D5101" s="206">
        <v>24.518117806537703</v>
      </c>
      <c r="E5101" s="207">
        <v>18</v>
      </c>
      <c r="F5101" s="208">
        <v>1.4079776977938963</v>
      </c>
      <c r="I5101" s="125"/>
    </row>
    <row r="5102" spans="1:9">
      <c r="A5102" s="216">
        <v>43678</v>
      </c>
      <c r="B5102" s="194">
        <v>12</v>
      </c>
      <c r="C5102" s="205">
        <v>358</v>
      </c>
      <c r="D5102" s="206">
        <v>24.555031224556387</v>
      </c>
      <c r="E5102" s="207">
        <v>18</v>
      </c>
      <c r="F5102" s="208">
        <v>0.7790485078314191</v>
      </c>
      <c r="I5102" s="125"/>
    </row>
    <row r="5103" spans="1:9">
      <c r="A5103" s="216">
        <v>43678</v>
      </c>
      <c r="B5103" s="194">
        <v>13</v>
      </c>
      <c r="C5103" s="205">
        <v>13</v>
      </c>
      <c r="D5103" s="206">
        <v>24.592209616220657</v>
      </c>
      <c r="E5103" s="207">
        <v>18</v>
      </c>
      <c r="F5103" s="208">
        <v>0.14960924537206211</v>
      </c>
      <c r="I5103" s="125"/>
    </row>
    <row r="5104" spans="1:9">
      <c r="A5104" s="216">
        <v>43678</v>
      </c>
      <c r="B5104" s="194">
        <v>14</v>
      </c>
      <c r="C5104" s="205">
        <v>28</v>
      </c>
      <c r="D5104" s="206">
        <v>24.629663155217258</v>
      </c>
      <c r="E5104" s="207">
        <v>17</v>
      </c>
      <c r="F5104" s="208">
        <v>59.519660272424275</v>
      </c>
      <c r="I5104" s="125"/>
    </row>
    <row r="5105" spans="1:9">
      <c r="A5105" s="216">
        <v>43678</v>
      </c>
      <c r="B5105" s="194">
        <v>15</v>
      </c>
      <c r="C5105" s="205">
        <v>43</v>
      </c>
      <c r="D5105" s="206">
        <v>24.66737174501759</v>
      </c>
      <c r="E5105" s="207">
        <v>17</v>
      </c>
      <c r="F5105" s="208">
        <v>58.889201972352438</v>
      </c>
      <c r="I5105" s="125"/>
    </row>
    <row r="5106" spans="1:9">
      <c r="A5106" s="216">
        <v>43678</v>
      </c>
      <c r="B5106" s="194">
        <v>16</v>
      </c>
      <c r="C5106" s="205">
        <v>58</v>
      </c>
      <c r="D5106" s="206">
        <v>24.705345557502483</v>
      </c>
      <c r="E5106" s="207">
        <v>17</v>
      </c>
      <c r="F5106" s="208">
        <v>58.258234707463856</v>
      </c>
      <c r="I5106" s="125"/>
    </row>
    <row r="5107" spans="1:9">
      <c r="A5107" s="216">
        <v>43678</v>
      </c>
      <c r="B5107" s="194">
        <v>17</v>
      </c>
      <c r="C5107" s="205">
        <v>73</v>
      </c>
      <c r="D5107" s="206">
        <v>24.743594765043895</v>
      </c>
      <c r="E5107" s="207">
        <v>17</v>
      </c>
      <c r="F5107" s="208">
        <v>57.626758840277503</v>
      </c>
      <c r="I5107" s="125"/>
    </row>
    <row r="5108" spans="1:9">
      <c r="A5108" s="216">
        <v>43678</v>
      </c>
      <c r="B5108" s="194">
        <v>18</v>
      </c>
      <c r="C5108" s="205">
        <v>88</v>
      </c>
      <c r="D5108" s="206">
        <v>24.782099268623483</v>
      </c>
      <c r="E5108" s="207">
        <v>17</v>
      </c>
      <c r="F5108" s="208">
        <v>56.994774761777052</v>
      </c>
      <c r="I5108" s="125"/>
    </row>
    <row r="5109" spans="1:9">
      <c r="A5109" s="216">
        <v>43678</v>
      </c>
      <c r="B5109" s="194">
        <v>19</v>
      </c>
      <c r="C5109" s="205">
        <v>103</v>
      </c>
      <c r="D5109" s="206">
        <v>24.820869277464794</v>
      </c>
      <c r="E5109" s="207">
        <v>17</v>
      </c>
      <c r="F5109" s="208">
        <v>56.362282820666607</v>
      </c>
      <c r="I5109" s="125"/>
    </row>
    <row r="5110" spans="1:9">
      <c r="A5110" s="216">
        <v>43678</v>
      </c>
      <c r="B5110" s="194">
        <v>20</v>
      </c>
      <c r="C5110" s="205">
        <v>118</v>
      </c>
      <c r="D5110" s="206">
        <v>24.859914883132319</v>
      </c>
      <c r="E5110" s="207">
        <v>17</v>
      </c>
      <c r="F5110" s="208">
        <v>55.729283387024324</v>
      </c>
      <c r="I5110" s="125"/>
    </row>
    <row r="5111" spans="1:9">
      <c r="A5111" s="216">
        <v>43678</v>
      </c>
      <c r="B5111" s="194">
        <v>21</v>
      </c>
      <c r="C5111" s="205">
        <v>133</v>
      </c>
      <c r="D5111" s="206">
        <v>24.899216024073212</v>
      </c>
      <c r="E5111" s="207">
        <v>17</v>
      </c>
      <c r="F5111" s="208">
        <v>55.095776845270805</v>
      </c>
      <c r="I5111" s="125"/>
    </row>
    <row r="5112" spans="1:9">
      <c r="A5112" s="216">
        <v>43678</v>
      </c>
      <c r="B5112" s="194">
        <v>22</v>
      </c>
      <c r="C5112" s="205">
        <v>148</v>
      </c>
      <c r="D5112" s="206">
        <v>24.938782888034439</v>
      </c>
      <c r="E5112" s="207">
        <v>17</v>
      </c>
      <c r="F5112" s="208">
        <v>54.461763558721614</v>
      </c>
      <c r="I5112" s="125"/>
    </row>
    <row r="5113" spans="1:9">
      <c r="A5113" s="216">
        <v>43678</v>
      </c>
      <c r="B5113" s="194">
        <v>23</v>
      </c>
      <c r="C5113" s="205">
        <v>163</v>
      </c>
      <c r="D5113" s="206">
        <v>24.978625583648864</v>
      </c>
      <c r="E5113" s="207">
        <v>17</v>
      </c>
      <c r="F5113" s="208">
        <v>53.827243890924876</v>
      </c>
      <c r="I5113" s="125"/>
    </row>
    <row r="5114" spans="1:9">
      <c r="A5114" s="216">
        <v>43679</v>
      </c>
      <c r="B5114" s="194">
        <v>0</v>
      </c>
      <c r="C5114" s="205">
        <v>178</v>
      </c>
      <c r="D5114" s="206">
        <v>25.018724066432014</v>
      </c>
      <c r="E5114" s="207">
        <v>17</v>
      </c>
      <c r="F5114" s="208">
        <v>53.19221822676802</v>
      </c>
      <c r="I5114" s="125"/>
    </row>
    <row r="5115" spans="1:9">
      <c r="A5115" s="216">
        <v>43679</v>
      </c>
      <c r="B5115" s="194">
        <v>1</v>
      </c>
      <c r="C5115" s="205">
        <v>193</v>
      </c>
      <c r="D5115" s="206">
        <v>25.059088502309805</v>
      </c>
      <c r="E5115" s="207">
        <v>17</v>
      </c>
      <c r="F5115" s="208">
        <v>52.55668693006541</v>
      </c>
      <c r="I5115" s="125"/>
    </row>
    <row r="5116" spans="1:9">
      <c r="A5116" s="216">
        <v>43679</v>
      </c>
      <c r="B5116" s="194">
        <v>2</v>
      </c>
      <c r="C5116" s="205">
        <v>208</v>
      </c>
      <c r="D5116" s="206">
        <v>25.099728998075079</v>
      </c>
      <c r="E5116" s="207">
        <v>17</v>
      </c>
      <c r="F5116" s="208">
        <v>51.920650371881081</v>
      </c>
      <c r="I5116" s="125"/>
    </row>
    <row r="5117" spans="1:9">
      <c r="A5117" s="216">
        <v>43679</v>
      </c>
      <c r="B5117" s="194">
        <v>3</v>
      </c>
      <c r="C5117" s="205">
        <v>223</v>
      </c>
      <c r="D5117" s="206">
        <v>25.140625525907581</v>
      </c>
      <c r="E5117" s="207">
        <v>17</v>
      </c>
      <c r="F5117" s="208">
        <v>51.284108923446823</v>
      </c>
      <c r="I5117" s="125"/>
    </row>
    <row r="5118" spans="1:9">
      <c r="A5118" s="216">
        <v>43679</v>
      </c>
      <c r="B5118" s="194">
        <v>4</v>
      </c>
      <c r="C5118" s="205">
        <v>238</v>
      </c>
      <c r="D5118" s="206">
        <v>25.181788191399619</v>
      </c>
      <c r="E5118" s="207">
        <v>17</v>
      </c>
      <c r="F5118" s="208">
        <v>50.647062956125097</v>
      </c>
      <c r="I5118" s="125"/>
    </row>
    <row r="5119" spans="1:9">
      <c r="A5119" s="216">
        <v>43679</v>
      </c>
      <c r="B5119" s="194">
        <v>5</v>
      </c>
      <c r="C5119" s="205">
        <v>253</v>
      </c>
      <c r="D5119" s="206">
        <v>25.223227157032397</v>
      </c>
      <c r="E5119" s="207">
        <v>17</v>
      </c>
      <c r="F5119" s="208">
        <v>50.009512834286625</v>
      </c>
      <c r="I5119" s="125"/>
    </row>
    <row r="5120" spans="1:9">
      <c r="A5120" s="216">
        <v>43679</v>
      </c>
      <c r="B5120" s="194">
        <v>6</v>
      </c>
      <c r="C5120" s="205">
        <v>268</v>
      </c>
      <c r="D5120" s="206">
        <v>25.264922373219179</v>
      </c>
      <c r="E5120" s="207">
        <v>17</v>
      </c>
      <c r="F5120" s="208">
        <v>49.371458943817501</v>
      </c>
      <c r="I5120" s="125"/>
    </row>
    <row r="5121" spans="1:9">
      <c r="A5121" s="216">
        <v>43679</v>
      </c>
      <c r="B5121" s="194">
        <v>7</v>
      </c>
      <c r="C5121" s="205">
        <v>283</v>
      </c>
      <c r="D5121" s="206">
        <v>25.306883942844252</v>
      </c>
      <c r="E5121" s="207">
        <v>17</v>
      </c>
      <c r="F5121" s="208">
        <v>48.8</v>
      </c>
      <c r="I5121" s="125"/>
    </row>
    <row r="5122" spans="1:9">
      <c r="A5122" s="216">
        <v>43679</v>
      </c>
      <c r="B5122" s="194">
        <v>8</v>
      </c>
      <c r="C5122" s="205">
        <v>298</v>
      </c>
      <c r="D5122" s="206">
        <v>25.349122025745601</v>
      </c>
      <c r="E5122" s="207">
        <v>17</v>
      </c>
      <c r="F5122" s="208">
        <v>48.093841315937169</v>
      </c>
      <c r="I5122" s="125"/>
    </row>
    <row r="5123" spans="1:9">
      <c r="A5123" s="216">
        <v>43679</v>
      </c>
      <c r="B5123" s="194">
        <v>9</v>
      </c>
      <c r="C5123" s="205">
        <v>313</v>
      </c>
      <c r="D5123" s="206">
        <v>25.39161657015029</v>
      </c>
      <c r="E5123" s="207">
        <v>17</v>
      </c>
      <c r="F5123" s="208">
        <v>47.454278336858451</v>
      </c>
      <c r="I5123" s="125"/>
    </row>
    <row r="5124" spans="1:9">
      <c r="A5124" s="216">
        <v>43679</v>
      </c>
      <c r="B5124" s="194">
        <v>10</v>
      </c>
      <c r="C5124" s="205">
        <v>328</v>
      </c>
      <c r="D5124" s="206">
        <v>25.434377715603205</v>
      </c>
      <c r="E5124" s="207">
        <v>17</v>
      </c>
      <c r="F5124" s="208">
        <v>46.8142130629451</v>
      </c>
      <c r="I5124" s="125"/>
    </row>
    <row r="5125" spans="1:9">
      <c r="A5125" s="216">
        <v>43679</v>
      </c>
      <c r="B5125" s="194">
        <v>11</v>
      </c>
      <c r="C5125" s="205">
        <v>343</v>
      </c>
      <c r="D5125" s="206">
        <v>25.47741552062007</v>
      </c>
      <c r="E5125" s="207">
        <v>17</v>
      </c>
      <c r="F5125" s="208">
        <v>46.173645866584465</v>
      </c>
      <c r="I5125" s="125"/>
    </row>
    <row r="5126" spans="1:9">
      <c r="A5126" s="216">
        <v>43679</v>
      </c>
      <c r="B5126" s="194">
        <v>12</v>
      </c>
      <c r="C5126" s="205">
        <v>358</v>
      </c>
      <c r="D5126" s="206">
        <v>25.520710010111998</v>
      </c>
      <c r="E5126" s="207">
        <v>17</v>
      </c>
      <c r="F5126" s="208">
        <v>45.532577134619103</v>
      </c>
      <c r="I5126" s="125"/>
    </row>
    <row r="5127" spans="1:9">
      <c r="A5127" s="216">
        <v>43679</v>
      </c>
      <c r="B5127" s="194">
        <v>13</v>
      </c>
      <c r="C5127" s="205">
        <v>13</v>
      </c>
      <c r="D5127" s="206">
        <v>25.564271280697994</v>
      </c>
      <c r="E5127" s="207">
        <v>17</v>
      </c>
      <c r="F5127" s="208">
        <v>44.891007232449525</v>
      </c>
      <c r="I5127" s="125"/>
    </row>
    <row r="5128" spans="1:9">
      <c r="A5128" s="216">
        <v>43679</v>
      </c>
      <c r="B5128" s="194">
        <v>14</v>
      </c>
      <c r="C5128" s="205">
        <v>28</v>
      </c>
      <c r="D5128" s="206">
        <v>25.608109448290861</v>
      </c>
      <c r="E5128" s="207">
        <v>17</v>
      </c>
      <c r="F5128" s="208">
        <v>44.24893652569537</v>
      </c>
      <c r="I5128" s="125"/>
    </row>
    <row r="5129" spans="1:9">
      <c r="A5129" s="216">
        <v>43679</v>
      </c>
      <c r="B5129" s="194">
        <v>15</v>
      </c>
      <c r="C5129" s="205">
        <v>43</v>
      </c>
      <c r="D5129" s="206">
        <v>25.652204455491869</v>
      </c>
      <c r="E5129" s="207">
        <v>17</v>
      </c>
      <c r="F5129" s="208">
        <v>43.606365401579055</v>
      </c>
      <c r="I5129" s="125"/>
    </row>
    <row r="5130" spans="1:9">
      <c r="A5130" s="216">
        <v>43679</v>
      </c>
      <c r="B5130" s="194">
        <v>16</v>
      </c>
      <c r="C5130" s="205">
        <v>58</v>
      </c>
      <c r="D5130" s="206">
        <v>25.696566435652244</v>
      </c>
      <c r="E5130" s="207">
        <v>17</v>
      </c>
      <c r="F5130" s="208">
        <v>42.963294226007989</v>
      </c>
      <c r="I5130" s="125"/>
    </row>
    <row r="5131" spans="1:9">
      <c r="A5131" s="216">
        <v>43679</v>
      </c>
      <c r="B5131" s="194">
        <v>17</v>
      </c>
      <c r="C5131" s="205">
        <v>73</v>
      </c>
      <c r="D5131" s="206">
        <v>25.741205541176555</v>
      </c>
      <c r="E5131" s="207">
        <v>17</v>
      </c>
      <c r="F5131" s="208">
        <v>42.319723372028619</v>
      </c>
      <c r="I5131" s="125"/>
    </row>
    <row r="5132" spans="1:9">
      <c r="A5132" s="216">
        <v>43679</v>
      </c>
      <c r="B5132" s="194">
        <v>18</v>
      </c>
      <c r="C5132" s="205">
        <v>88</v>
      </c>
      <c r="D5132" s="206">
        <v>25.786101652627167</v>
      </c>
      <c r="E5132" s="207">
        <v>17</v>
      </c>
      <c r="F5132" s="208">
        <v>41.675653212929546</v>
      </c>
      <c r="I5132" s="125"/>
    </row>
    <row r="5133" spans="1:9">
      <c r="A5133" s="216">
        <v>43679</v>
      </c>
      <c r="B5133" s="194">
        <v>19</v>
      </c>
      <c r="C5133" s="205">
        <v>103</v>
      </c>
      <c r="D5133" s="206">
        <v>25.831264920063859</v>
      </c>
      <c r="E5133" s="207">
        <v>17</v>
      </c>
      <c r="F5133" s="208">
        <v>41.031084122075683</v>
      </c>
      <c r="I5133" s="125"/>
    </row>
    <row r="5134" spans="1:9">
      <c r="A5134" s="216">
        <v>43679</v>
      </c>
      <c r="B5134" s="194">
        <v>20</v>
      </c>
      <c r="C5134" s="205">
        <v>118</v>
      </c>
      <c r="D5134" s="206">
        <v>25.876705493740815</v>
      </c>
      <c r="E5134" s="207">
        <v>17</v>
      </c>
      <c r="F5134" s="208">
        <v>40.386016465767938</v>
      </c>
      <c r="I5134" s="125"/>
    </row>
    <row r="5135" spans="1:9">
      <c r="A5135" s="216">
        <v>43679</v>
      </c>
      <c r="B5135" s="194">
        <v>21</v>
      </c>
      <c r="C5135" s="205">
        <v>133</v>
      </c>
      <c r="D5135" s="206">
        <v>25.922403250475554</v>
      </c>
      <c r="E5135" s="207">
        <v>17</v>
      </c>
      <c r="F5135" s="208">
        <v>39.740450632023823</v>
      </c>
      <c r="I5135" s="125"/>
    </row>
    <row r="5136" spans="1:9">
      <c r="A5136" s="216">
        <v>43679</v>
      </c>
      <c r="B5136" s="194">
        <v>22</v>
      </c>
      <c r="C5136" s="205">
        <v>148</v>
      </c>
      <c r="D5136" s="206">
        <v>25.968368377392608</v>
      </c>
      <c r="E5136" s="207">
        <v>17</v>
      </c>
      <c r="F5136" s="208">
        <v>39.094386987339718</v>
      </c>
      <c r="I5136" s="125"/>
    </row>
    <row r="5137" spans="1:9">
      <c r="A5137" s="216">
        <v>43679</v>
      </c>
      <c r="B5137" s="194">
        <v>23</v>
      </c>
      <c r="C5137" s="205">
        <v>163</v>
      </c>
      <c r="D5137" s="206">
        <v>26.014610941911087</v>
      </c>
      <c r="E5137" s="207">
        <v>17</v>
      </c>
      <c r="F5137" s="208">
        <v>38.447825898326897</v>
      </c>
      <c r="I5137" s="125"/>
    </row>
    <row r="5138" spans="1:9">
      <c r="A5138" s="216">
        <v>43680</v>
      </c>
      <c r="B5138" s="194">
        <v>0</v>
      </c>
      <c r="C5138" s="205">
        <v>178</v>
      </c>
      <c r="D5138" s="206">
        <v>26.061110858591974</v>
      </c>
      <c r="E5138" s="207">
        <v>17</v>
      </c>
      <c r="F5138" s="208">
        <v>37.800767760601488</v>
      </c>
      <c r="I5138" s="125"/>
    </row>
    <row r="5139" spans="1:9">
      <c r="A5139" s="216">
        <v>43680</v>
      </c>
      <c r="B5139" s="194">
        <v>1</v>
      </c>
      <c r="C5139" s="205">
        <v>193</v>
      </c>
      <c r="D5139" s="206">
        <v>26.107878290124518</v>
      </c>
      <c r="E5139" s="207">
        <v>17</v>
      </c>
      <c r="F5139" s="208">
        <v>37.153212926547639</v>
      </c>
      <c r="I5139" s="125"/>
    </row>
    <row r="5140" spans="1:9">
      <c r="A5140" s="216">
        <v>43680</v>
      </c>
      <c r="B5140" s="194">
        <v>2</v>
      </c>
      <c r="C5140" s="205">
        <v>208</v>
      </c>
      <c r="D5140" s="206">
        <v>26.154923321589649</v>
      </c>
      <c r="E5140" s="207">
        <v>17</v>
      </c>
      <c r="F5140" s="208">
        <v>36.505161770233698</v>
      </c>
      <c r="I5140" s="125"/>
    </row>
    <row r="5141" spans="1:9">
      <c r="A5141" s="216">
        <v>43680</v>
      </c>
      <c r="B5141" s="194">
        <v>3</v>
      </c>
      <c r="C5141" s="205">
        <v>223</v>
      </c>
      <c r="D5141" s="206">
        <v>26.202225882994981</v>
      </c>
      <c r="E5141" s="207">
        <v>17</v>
      </c>
      <c r="F5141" s="208">
        <v>35.856614680425167</v>
      </c>
      <c r="I5141" s="125"/>
    </row>
    <row r="5142" spans="1:9">
      <c r="A5142" s="216">
        <v>43680</v>
      </c>
      <c r="B5142" s="194">
        <v>4</v>
      </c>
      <c r="C5142" s="205">
        <v>238</v>
      </c>
      <c r="D5142" s="206">
        <v>26.249796116322273</v>
      </c>
      <c r="E5142" s="207">
        <v>17</v>
      </c>
      <c r="F5142" s="208">
        <v>35.207572024222529</v>
      </c>
      <c r="I5142" s="125"/>
    </row>
    <row r="5143" spans="1:9">
      <c r="A5143" s="216">
        <v>43680</v>
      </c>
      <c r="B5143" s="194">
        <v>5</v>
      </c>
      <c r="C5143" s="205">
        <v>253</v>
      </c>
      <c r="D5143" s="206">
        <v>26.29764410104201</v>
      </c>
      <c r="E5143" s="207">
        <v>17</v>
      </c>
      <c r="F5143" s="208">
        <v>34.558034168814302</v>
      </c>
      <c r="I5143" s="125"/>
    </row>
    <row r="5144" spans="1:9">
      <c r="A5144" s="216">
        <v>43680</v>
      </c>
      <c r="B5144" s="194">
        <v>6</v>
      </c>
      <c r="C5144" s="205">
        <v>268</v>
      </c>
      <c r="D5144" s="206">
        <v>26.345749785159569</v>
      </c>
      <c r="E5144" s="207">
        <v>17</v>
      </c>
      <c r="F5144" s="208">
        <v>33.908001503249707</v>
      </c>
      <c r="I5144" s="125"/>
    </row>
    <row r="5145" spans="1:9">
      <c r="A5145" s="216">
        <v>43680</v>
      </c>
      <c r="B5145" s="194">
        <v>7</v>
      </c>
      <c r="C5145" s="205">
        <v>283</v>
      </c>
      <c r="D5145" s="206">
        <v>26.394123246815298</v>
      </c>
      <c r="E5145" s="207">
        <v>17</v>
      </c>
      <c r="F5145" s="208">
        <v>33.299999999999997</v>
      </c>
      <c r="I5145" s="125"/>
    </row>
    <row r="5146" spans="1:9">
      <c r="A5146" s="216">
        <v>43680</v>
      </c>
      <c r="B5146" s="194">
        <v>8</v>
      </c>
      <c r="C5146" s="205">
        <v>298</v>
      </c>
      <c r="D5146" s="206">
        <v>26.442774623199057</v>
      </c>
      <c r="E5146" s="207">
        <v>17</v>
      </c>
      <c r="F5146" s="208">
        <v>32.606453218466456</v>
      </c>
      <c r="I5146" s="125"/>
    </row>
    <row r="5147" spans="1:9">
      <c r="A5147" s="216">
        <v>43680</v>
      </c>
      <c r="B5147" s="194">
        <v>9</v>
      </c>
      <c r="C5147" s="205">
        <v>313</v>
      </c>
      <c r="D5147" s="206">
        <v>26.491683837183473</v>
      </c>
      <c r="E5147" s="207">
        <v>17</v>
      </c>
      <c r="F5147" s="208">
        <v>31.954938348784765</v>
      </c>
      <c r="I5147" s="125"/>
    </row>
    <row r="5148" spans="1:9">
      <c r="A5148" s="216">
        <v>43680</v>
      </c>
      <c r="B5148" s="194">
        <v>10</v>
      </c>
      <c r="C5148" s="205">
        <v>328</v>
      </c>
      <c r="D5148" s="206">
        <v>26.540860964937565</v>
      </c>
      <c r="E5148" s="207">
        <v>17</v>
      </c>
      <c r="F5148" s="208">
        <v>31.302930160689968</v>
      </c>
      <c r="I5148" s="125"/>
    </row>
    <row r="5149" spans="1:9">
      <c r="A5149" s="216">
        <v>43680</v>
      </c>
      <c r="B5149" s="194">
        <v>11</v>
      </c>
      <c r="C5149" s="205">
        <v>343</v>
      </c>
      <c r="D5149" s="206">
        <v>26.590316139584047</v>
      </c>
      <c r="E5149" s="207">
        <v>17</v>
      </c>
      <c r="F5149" s="208">
        <v>30.650429021924168</v>
      </c>
      <c r="I5149" s="125"/>
    </row>
    <row r="5150" spans="1:9">
      <c r="A5150" s="216">
        <v>43680</v>
      </c>
      <c r="B5150" s="194">
        <v>12</v>
      </c>
      <c r="C5150" s="205">
        <v>358</v>
      </c>
      <c r="D5150" s="206">
        <v>26.640029320673193</v>
      </c>
      <c r="E5150" s="207">
        <v>17</v>
      </c>
      <c r="F5150" s="208">
        <v>29.99743532207205</v>
      </c>
      <c r="I5150" s="125"/>
    </row>
    <row r="5151" spans="1:9">
      <c r="A5151" s="216">
        <v>43680</v>
      </c>
      <c r="B5151" s="194">
        <v>13</v>
      </c>
      <c r="C5151" s="205">
        <v>13</v>
      </c>
      <c r="D5151" s="206">
        <v>26.690010501578172</v>
      </c>
      <c r="E5151" s="207">
        <v>17</v>
      </c>
      <c r="F5151" s="208">
        <v>29.343949429069482</v>
      </c>
      <c r="I5151" s="125"/>
    </row>
    <row r="5152" spans="1:9">
      <c r="A5152" s="216">
        <v>43680</v>
      </c>
      <c r="B5152" s="194">
        <v>14</v>
      </c>
      <c r="C5152" s="205">
        <v>28</v>
      </c>
      <c r="D5152" s="206">
        <v>26.740269851120502</v>
      </c>
      <c r="E5152" s="207">
        <v>17</v>
      </c>
      <c r="F5152" s="208">
        <v>28.689971710726141</v>
      </c>
      <c r="I5152" s="125"/>
    </row>
    <row r="5153" spans="1:9">
      <c r="A5153" s="216">
        <v>43680</v>
      </c>
      <c r="B5153" s="194">
        <v>15</v>
      </c>
      <c r="C5153" s="205">
        <v>43</v>
      </c>
      <c r="D5153" s="206">
        <v>26.790787286188902</v>
      </c>
      <c r="E5153" s="207">
        <v>17</v>
      </c>
      <c r="F5153" s="208">
        <v>28.035502564316346</v>
      </c>
      <c r="I5153" s="125"/>
    </row>
    <row r="5154" spans="1:9">
      <c r="A5154" s="216">
        <v>43680</v>
      </c>
      <c r="B5154" s="194">
        <v>16</v>
      </c>
      <c r="C5154" s="205">
        <v>58</v>
      </c>
      <c r="D5154" s="206">
        <v>26.841572875138695</v>
      </c>
      <c r="E5154" s="207">
        <v>17</v>
      </c>
      <c r="F5154" s="208">
        <v>27.380542343234637</v>
      </c>
      <c r="I5154" s="125"/>
    </row>
    <row r="5155" spans="1:9">
      <c r="A5155" s="216">
        <v>43680</v>
      </c>
      <c r="B5155" s="194">
        <v>17</v>
      </c>
      <c r="C5155" s="205">
        <v>73</v>
      </c>
      <c r="D5155" s="206">
        <v>26.892636744547644</v>
      </c>
      <c r="E5155" s="207">
        <v>17</v>
      </c>
      <c r="F5155" s="208">
        <v>26.72509142291851</v>
      </c>
      <c r="I5155" s="125"/>
    </row>
    <row r="5156" spans="1:9">
      <c r="A5156" s="216">
        <v>43680</v>
      </c>
      <c r="B5156" s="194">
        <v>18</v>
      </c>
      <c r="C5156" s="205">
        <v>88</v>
      </c>
      <c r="D5156" s="206">
        <v>26.943958807314061</v>
      </c>
      <c r="E5156" s="207">
        <v>17</v>
      </c>
      <c r="F5156" s="208">
        <v>26.069150193487687</v>
      </c>
      <c r="I5156" s="125"/>
    </row>
    <row r="5157" spans="1:9">
      <c r="A5157" s="216">
        <v>43680</v>
      </c>
      <c r="B5157" s="194">
        <v>19</v>
      </c>
      <c r="C5157" s="205">
        <v>103</v>
      </c>
      <c r="D5157" s="206">
        <v>26.995549128218954</v>
      </c>
      <c r="E5157" s="207">
        <v>17</v>
      </c>
      <c r="F5157" s="208">
        <v>25.412719023225065</v>
      </c>
      <c r="I5157" s="125"/>
    </row>
    <row r="5158" spans="1:9">
      <c r="A5158" s="216">
        <v>43680</v>
      </c>
      <c r="B5158" s="194">
        <v>20</v>
      </c>
      <c r="C5158" s="205">
        <v>118</v>
      </c>
      <c r="D5158" s="206">
        <v>27.047417829196547</v>
      </c>
      <c r="E5158" s="207">
        <v>17</v>
      </c>
      <c r="F5158" s="208">
        <v>24.75579828040523</v>
      </c>
      <c r="I5158" s="125"/>
    </row>
    <row r="5159" spans="1:9">
      <c r="A5159" s="216">
        <v>43680</v>
      </c>
      <c r="B5159" s="194">
        <v>21</v>
      </c>
      <c r="C5159" s="205">
        <v>133</v>
      </c>
      <c r="D5159" s="206">
        <v>27.099544801119464</v>
      </c>
      <c r="E5159" s="207">
        <v>17</v>
      </c>
      <c r="F5159" s="208">
        <v>24.098388355349769</v>
      </c>
      <c r="I5159" s="125"/>
    </row>
    <row r="5160" spans="1:9">
      <c r="A5160" s="216">
        <v>43680</v>
      </c>
      <c r="B5160" s="194">
        <v>22</v>
      </c>
      <c r="C5160" s="205">
        <v>148</v>
      </c>
      <c r="D5160" s="206">
        <v>27.151940182952785</v>
      </c>
      <c r="E5160" s="207">
        <v>17</v>
      </c>
      <c r="F5160" s="208">
        <v>23.440489616556661</v>
      </c>
      <c r="I5160" s="125"/>
    </row>
    <row r="5161" spans="1:9">
      <c r="A5161" s="216">
        <v>43680</v>
      </c>
      <c r="B5161" s="194">
        <v>23</v>
      </c>
      <c r="C5161" s="205">
        <v>163</v>
      </c>
      <c r="D5161" s="206">
        <v>27.204613975893608</v>
      </c>
      <c r="E5161" s="207">
        <v>17</v>
      </c>
      <c r="F5161" s="208">
        <v>22.782102439734757</v>
      </c>
      <c r="I5161" s="125"/>
    </row>
    <row r="5162" spans="1:9">
      <c r="A5162" s="216">
        <v>43681</v>
      </c>
      <c r="B5162" s="194">
        <v>0</v>
      </c>
      <c r="C5162" s="205">
        <v>178</v>
      </c>
      <c r="D5162" s="206">
        <v>27.257546144577418</v>
      </c>
      <c r="E5162" s="207">
        <v>17</v>
      </c>
      <c r="F5162" s="208">
        <v>22.123227200858508</v>
      </c>
      <c r="I5162" s="125"/>
    </row>
    <row r="5163" spans="1:9">
      <c r="A5163" s="216">
        <v>43681</v>
      </c>
      <c r="B5163" s="194">
        <v>1</v>
      </c>
      <c r="C5163" s="205">
        <v>193</v>
      </c>
      <c r="D5163" s="206">
        <v>27.310746824258558</v>
      </c>
      <c r="E5163" s="207">
        <v>17</v>
      </c>
      <c r="F5163" s="208">
        <v>21.463864275785554</v>
      </c>
      <c r="I5163" s="125"/>
    </row>
    <row r="5164" spans="1:9">
      <c r="A5164" s="216">
        <v>43681</v>
      </c>
      <c r="B5164" s="194">
        <v>2</v>
      </c>
      <c r="C5164" s="205">
        <v>208</v>
      </c>
      <c r="D5164" s="206">
        <v>27.364225993248965</v>
      </c>
      <c r="E5164" s="207">
        <v>17</v>
      </c>
      <c r="F5164" s="208">
        <v>20.804014033081231</v>
      </c>
      <c r="I5164" s="125"/>
    </row>
    <row r="5165" spans="1:9">
      <c r="A5165" s="216">
        <v>43681</v>
      </c>
      <c r="B5165" s="194">
        <v>3</v>
      </c>
      <c r="C5165" s="205">
        <v>223</v>
      </c>
      <c r="D5165" s="206">
        <v>27.417963592193928</v>
      </c>
      <c r="E5165" s="207">
        <v>17</v>
      </c>
      <c r="F5165" s="208">
        <v>20.143676863556124</v>
      </c>
      <c r="I5165" s="125"/>
    </row>
    <row r="5166" spans="1:9">
      <c r="A5166" s="216">
        <v>43681</v>
      </c>
      <c r="B5166" s="194">
        <v>4</v>
      </c>
      <c r="C5166" s="205">
        <v>238</v>
      </c>
      <c r="D5166" s="206">
        <v>27.471969733784931</v>
      </c>
      <c r="E5166" s="207">
        <v>17</v>
      </c>
      <c r="F5166" s="208">
        <v>19.48285313586382</v>
      </c>
      <c r="I5166" s="125"/>
    </row>
    <row r="5167" spans="1:9">
      <c r="A5167" s="216">
        <v>43681</v>
      </c>
      <c r="B5167" s="194">
        <v>5</v>
      </c>
      <c r="C5167" s="205">
        <v>253</v>
      </c>
      <c r="D5167" s="206">
        <v>27.526254469677269</v>
      </c>
      <c r="E5167" s="207">
        <v>17</v>
      </c>
      <c r="F5167" s="208">
        <v>18.821543218787937</v>
      </c>
      <c r="I5167" s="125"/>
    </row>
    <row r="5168" spans="1:9">
      <c r="A5168" s="216">
        <v>43681</v>
      </c>
      <c r="B5168" s="194">
        <v>6</v>
      </c>
      <c r="C5168" s="205">
        <v>268</v>
      </c>
      <c r="D5168" s="206">
        <v>27.580797698594779</v>
      </c>
      <c r="E5168" s="207">
        <v>17</v>
      </c>
      <c r="F5168" s="208">
        <v>18.159747510556699</v>
      </c>
      <c r="I5168" s="125"/>
    </row>
    <row r="5169" spans="1:9">
      <c r="A5169" s="216">
        <v>43681</v>
      </c>
      <c r="B5169" s="194">
        <v>7</v>
      </c>
      <c r="C5169" s="205">
        <v>283</v>
      </c>
      <c r="D5169" s="206">
        <v>27.635609528235818</v>
      </c>
      <c r="E5169" s="207">
        <v>17</v>
      </c>
      <c r="F5169" s="208">
        <v>17.600000000000001</v>
      </c>
      <c r="I5169" s="125"/>
    </row>
    <row r="5170" spans="1:9">
      <c r="A5170" s="216">
        <v>43681</v>
      </c>
      <c r="B5170" s="194">
        <v>8</v>
      </c>
      <c r="C5170" s="205">
        <v>298</v>
      </c>
      <c r="D5170" s="206">
        <v>27.690700007262876</v>
      </c>
      <c r="E5170" s="207">
        <v>17</v>
      </c>
      <c r="F5170" s="208">
        <v>16.834700159115243</v>
      </c>
      <c r="I5170" s="125"/>
    </row>
    <row r="5171" spans="1:9">
      <c r="A5171" s="216">
        <v>43681</v>
      </c>
      <c r="B5171" s="194">
        <v>9</v>
      </c>
      <c r="C5171" s="205">
        <v>313</v>
      </c>
      <c r="D5171" s="206">
        <v>27.746049048889745</v>
      </c>
      <c r="E5171" s="207">
        <v>17</v>
      </c>
      <c r="F5171" s="208">
        <v>16.171449283104451</v>
      </c>
      <c r="I5171" s="125"/>
    </row>
    <row r="5172" spans="1:9">
      <c r="A5172" s="216">
        <v>43681</v>
      </c>
      <c r="B5172" s="194">
        <v>10</v>
      </c>
      <c r="C5172" s="205">
        <v>328</v>
      </c>
      <c r="D5172" s="206">
        <v>27.801666699353973</v>
      </c>
      <c r="E5172" s="207">
        <v>17</v>
      </c>
      <c r="F5172" s="208">
        <v>15.507714106248685</v>
      </c>
      <c r="I5172" s="125"/>
    </row>
    <row r="5173" spans="1:9">
      <c r="A5173" s="216">
        <v>43681</v>
      </c>
      <c r="B5173" s="194">
        <v>11</v>
      </c>
      <c r="C5173" s="205">
        <v>343</v>
      </c>
      <c r="D5173" s="206">
        <v>27.857563061215842</v>
      </c>
      <c r="E5173" s="207">
        <v>17</v>
      </c>
      <c r="F5173" s="208">
        <v>14.843494997386557</v>
      </c>
      <c r="I5173" s="125"/>
    </row>
    <row r="5174" spans="1:9">
      <c r="A5174" s="216">
        <v>43681</v>
      </c>
      <c r="B5174" s="194">
        <v>12</v>
      </c>
      <c r="C5174" s="205">
        <v>358</v>
      </c>
      <c r="D5174" s="206">
        <v>27.913718024415175</v>
      </c>
      <c r="E5174" s="207">
        <v>17</v>
      </c>
      <c r="F5174" s="208">
        <v>14.178792347698916</v>
      </c>
      <c r="I5174" s="125"/>
    </row>
    <row r="5175" spans="1:9">
      <c r="A5175" s="216">
        <v>43681</v>
      </c>
      <c r="B5175" s="194">
        <v>13</v>
      </c>
      <c r="C5175" s="205">
        <v>13</v>
      </c>
      <c r="D5175" s="206">
        <v>27.97014163093138</v>
      </c>
      <c r="E5175" s="207">
        <v>17</v>
      </c>
      <c r="F5175" s="208">
        <v>13.513606526242654</v>
      </c>
      <c r="I5175" s="125"/>
    </row>
    <row r="5176" spans="1:9">
      <c r="A5176" s="216">
        <v>43681</v>
      </c>
      <c r="B5176" s="194">
        <v>14</v>
      </c>
      <c r="C5176" s="205">
        <v>28</v>
      </c>
      <c r="D5176" s="206">
        <v>28.02684397935991</v>
      </c>
      <c r="E5176" s="207">
        <v>17</v>
      </c>
      <c r="F5176" s="208">
        <v>12.847937909357157</v>
      </c>
      <c r="I5176" s="125"/>
    </row>
    <row r="5177" spans="1:9">
      <c r="A5177" s="216">
        <v>43681</v>
      </c>
      <c r="B5177" s="194">
        <v>15</v>
      </c>
      <c r="C5177" s="205">
        <v>43</v>
      </c>
      <c r="D5177" s="206">
        <v>28.08380499510406</v>
      </c>
      <c r="E5177" s="207">
        <v>17</v>
      </c>
      <c r="F5177" s="208">
        <v>12.181786873481997</v>
      </c>
      <c r="I5177" s="125"/>
    </row>
    <row r="5178" spans="1:9">
      <c r="A5178" s="216">
        <v>43681</v>
      </c>
      <c r="B5178" s="194">
        <v>16</v>
      </c>
      <c r="C5178" s="205">
        <v>58</v>
      </c>
      <c r="D5178" s="206">
        <v>28.141034636602171</v>
      </c>
      <c r="E5178" s="207">
        <v>17</v>
      </c>
      <c r="F5178" s="208">
        <v>11.515153795122401</v>
      </c>
      <c r="I5178" s="125"/>
    </row>
    <row r="5179" spans="1:9">
      <c r="A5179" s="216">
        <v>43681</v>
      </c>
      <c r="B5179" s="194">
        <v>17</v>
      </c>
      <c r="C5179" s="205">
        <v>73</v>
      </c>
      <c r="D5179" s="206">
        <v>28.19854305860872</v>
      </c>
      <c r="E5179" s="207">
        <v>17</v>
      </c>
      <c r="F5179" s="208">
        <v>10.848039043288793</v>
      </c>
      <c r="I5179" s="125"/>
    </row>
    <row r="5180" spans="1:9">
      <c r="A5180" s="216">
        <v>43681</v>
      </c>
      <c r="B5180" s="194">
        <v>18</v>
      </c>
      <c r="C5180" s="205">
        <v>88</v>
      </c>
      <c r="D5180" s="206">
        <v>28.256310083165204</v>
      </c>
      <c r="E5180" s="207">
        <v>17</v>
      </c>
      <c r="F5180" s="208">
        <v>10.180443009339371</v>
      </c>
      <c r="I5180" s="125"/>
    </row>
    <row r="5181" spans="1:9">
      <c r="A5181" s="216">
        <v>43681</v>
      </c>
      <c r="B5181" s="194">
        <v>19</v>
      </c>
      <c r="C5181" s="205">
        <v>103</v>
      </c>
      <c r="D5181" s="206">
        <v>28.314345802690468</v>
      </c>
      <c r="E5181" s="207">
        <v>17</v>
      </c>
      <c r="F5181" s="208">
        <v>9.5123660624090434</v>
      </c>
      <c r="I5181" s="125"/>
    </row>
    <row r="5182" spans="1:9">
      <c r="A5182" s="216">
        <v>43681</v>
      </c>
      <c r="B5182" s="194">
        <v>20</v>
      </c>
      <c r="C5182" s="205">
        <v>118</v>
      </c>
      <c r="D5182" s="206">
        <v>28.372660308210129</v>
      </c>
      <c r="E5182" s="207">
        <v>17</v>
      </c>
      <c r="F5182" s="208">
        <v>8.8438085714568615</v>
      </c>
      <c r="I5182" s="125"/>
    </row>
    <row r="5183" spans="1:9">
      <c r="A5183" s="216">
        <v>43681</v>
      </c>
      <c r="B5183" s="194">
        <v>21</v>
      </c>
      <c r="C5183" s="205">
        <v>133</v>
      </c>
      <c r="D5183" s="206">
        <v>28.431233417826434</v>
      </c>
      <c r="E5183" s="207">
        <v>17</v>
      </c>
      <c r="F5183" s="208">
        <v>8.1747709355521891</v>
      </c>
      <c r="I5183" s="125"/>
    </row>
    <row r="5184" spans="1:9">
      <c r="A5184" s="216">
        <v>43681</v>
      </c>
      <c r="B5184" s="194">
        <v>22</v>
      </c>
      <c r="C5184" s="205">
        <v>148</v>
      </c>
      <c r="D5184" s="206">
        <v>28.490075219640403</v>
      </c>
      <c r="E5184" s="207">
        <v>17</v>
      </c>
      <c r="F5184" s="208">
        <v>7.5052535087399264</v>
      </c>
      <c r="I5184" s="125"/>
    </row>
    <row r="5185" spans="1:9">
      <c r="A5185" s="216">
        <v>43681</v>
      </c>
      <c r="B5185" s="194">
        <v>23</v>
      </c>
      <c r="C5185" s="205">
        <v>163</v>
      </c>
      <c r="D5185" s="206">
        <v>28.549195800538882</v>
      </c>
      <c r="E5185" s="207">
        <v>17</v>
      </c>
      <c r="F5185" s="208">
        <v>6.8352566675702775</v>
      </c>
      <c r="I5185" s="125"/>
    </row>
    <row r="5186" spans="1:9">
      <c r="A5186" s="216">
        <v>43682</v>
      </c>
      <c r="B5186" s="194">
        <v>0</v>
      </c>
      <c r="C5186" s="205">
        <v>178</v>
      </c>
      <c r="D5186" s="206">
        <v>28.608574975298779</v>
      </c>
      <c r="E5186" s="207">
        <v>17</v>
      </c>
      <c r="F5186" s="208">
        <v>6.1647808036071439</v>
      </c>
      <c r="I5186" s="125"/>
    </row>
    <row r="5187" spans="1:9">
      <c r="A5187" s="216">
        <v>43682</v>
      </c>
      <c r="B5187" s="194">
        <v>1</v>
      </c>
      <c r="C5187" s="205">
        <v>193</v>
      </c>
      <c r="D5187" s="206">
        <v>28.668222846770277</v>
      </c>
      <c r="E5187" s="207">
        <v>17</v>
      </c>
      <c r="F5187" s="208">
        <v>5.4938262858829034</v>
      </c>
      <c r="I5187" s="125"/>
    </row>
    <row r="5188" spans="1:9">
      <c r="A5188" s="216">
        <v>43682</v>
      </c>
      <c r="B5188" s="194">
        <v>2</v>
      </c>
      <c r="C5188" s="205">
        <v>208</v>
      </c>
      <c r="D5188" s="206">
        <v>28.728149418190014</v>
      </c>
      <c r="E5188" s="207">
        <v>17</v>
      </c>
      <c r="F5188" s="208">
        <v>4.8223934835019833</v>
      </c>
      <c r="I5188" s="125"/>
    </row>
    <row r="5189" spans="1:9">
      <c r="A5189" s="216">
        <v>43682</v>
      </c>
      <c r="B5189" s="194">
        <v>3</v>
      </c>
      <c r="C5189" s="205">
        <v>223</v>
      </c>
      <c r="D5189" s="206">
        <v>28.788334618378713</v>
      </c>
      <c r="E5189" s="207">
        <v>17</v>
      </c>
      <c r="F5189" s="208">
        <v>4.150482788027432</v>
      </c>
      <c r="I5189" s="125"/>
    </row>
    <row r="5190" spans="1:9">
      <c r="A5190" s="216">
        <v>43682</v>
      </c>
      <c r="B5190" s="194">
        <v>4</v>
      </c>
      <c r="C5190" s="205">
        <v>238</v>
      </c>
      <c r="D5190" s="206">
        <v>28.848788487421189</v>
      </c>
      <c r="E5190" s="207">
        <v>17</v>
      </c>
      <c r="F5190" s="208">
        <v>3.478094568456882</v>
      </c>
      <c r="I5190" s="125"/>
    </row>
    <row r="5191" spans="1:9">
      <c r="A5191" s="216">
        <v>43682</v>
      </c>
      <c r="B5191" s="194">
        <v>5</v>
      </c>
      <c r="C5191" s="205">
        <v>253</v>
      </c>
      <c r="D5191" s="206">
        <v>28.909521023995808</v>
      </c>
      <c r="E5191" s="207">
        <v>17</v>
      </c>
      <c r="F5191" s="208">
        <v>2.8052292014319846</v>
      </c>
      <c r="I5191" s="125"/>
    </row>
    <row r="5192" spans="1:9">
      <c r="A5192" s="216">
        <v>43682</v>
      </c>
      <c r="B5192" s="194">
        <v>6</v>
      </c>
      <c r="C5192" s="205">
        <v>268</v>
      </c>
      <c r="D5192" s="206">
        <v>28.970512113944551</v>
      </c>
      <c r="E5192" s="207">
        <v>17</v>
      </c>
      <c r="F5192" s="208">
        <v>2.1318870634716092</v>
      </c>
      <c r="I5192" s="125"/>
    </row>
    <row r="5193" spans="1:9">
      <c r="A5193" s="216">
        <v>43682</v>
      </c>
      <c r="B5193" s="194">
        <v>7</v>
      </c>
      <c r="C5193" s="205">
        <v>283</v>
      </c>
      <c r="D5193" s="206">
        <v>29.031771831473634</v>
      </c>
      <c r="E5193" s="207">
        <v>17</v>
      </c>
      <c r="F5193" s="208">
        <v>1.5</v>
      </c>
      <c r="I5193" s="125"/>
    </row>
    <row r="5194" spans="1:9">
      <c r="A5194" s="216">
        <v>43682</v>
      </c>
      <c r="B5194" s="194">
        <v>8</v>
      </c>
      <c r="C5194" s="205">
        <v>298</v>
      </c>
      <c r="D5194" s="206">
        <v>29.093310191342425</v>
      </c>
      <c r="E5194" s="207">
        <v>17</v>
      </c>
      <c r="F5194" s="208">
        <v>0.7837739732558191</v>
      </c>
      <c r="I5194" s="125"/>
    </row>
    <row r="5195" spans="1:9">
      <c r="A5195" s="216">
        <v>43682</v>
      </c>
      <c r="B5195" s="194">
        <v>9</v>
      </c>
      <c r="C5195" s="205">
        <v>313</v>
      </c>
      <c r="D5195" s="206">
        <v>29.155107073736417</v>
      </c>
      <c r="E5195" s="207">
        <v>17</v>
      </c>
      <c r="F5195" s="208">
        <v>0.10900378159988122</v>
      </c>
      <c r="I5195" s="125"/>
    </row>
    <row r="5196" spans="1:9">
      <c r="A5196" s="216">
        <v>43682</v>
      </c>
      <c r="B5196" s="194">
        <v>10</v>
      </c>
      <c r="C5196" s="205">
        <v>328</v>
      </c>
      <c r="D5196" s="206">
        <v>29.217172490988332</v>
      </c>
      <c r="E5196" s="207">
        <v>16</v>
      </c>
      <c r="F5196" s="208">
        <v>59.433758325104193</v>
      </c>
      <c r="I5196" s="125"/>
    </row>
    <row r="5197" spans="1:9">
      <c r="A5197" s="216">
        <v>43682</v>
      </c>
      <c r="B5197" s="194">
        <v>11</v>
      </c>
      <c r="C5197" s="205">
        <v>343</v>
      </c>
      <c r="D5197" s="206">
        <v>29.279516512026476</v>
      </c>
      <c r="E5197" s="207">
        <v>16</v>
      </c>
      <c r="F5197" s="208">
        <v>58.758037972699881</v>
      </c>
      <c r="I5197" s="125"/>
    </row>
    <row r="5198" spans="1:9">
      <c r="A5198" s="216">
        <v>43682</v>
      </c>
      <c r="B5198" s="194">
        <v>12</v>
      </c>
      <c r="C5198" s="205">
        <v>358</v>
      </c>
      <c r="D5198" s="206">
        <v>29.342118993206441</v>
      </c>
      <c r="E5198" s="207">
        <v>16</v>
      </c>
      <c r="F5198" s="208">
        <v>58.08184311590864</v>
      </c>
      <c r="I5198" s="125"/>
    </row>
    <row r="5199" spans="1:9">
      <c r="A5199" s="216">
        <v>43682</v>
      </c>
      <c r="B5199" s="194">
        <v>13</v>
      </c>
      <c r="C5199" s="205">
        <v>13</v>
      </c>
      <c r="D5199" s="206">
        <v>29.404989941806434</v>
      </c>
      <c r="E5199" s="207">
        <v>16</v>
      </c>
      <c r="F5199" s="208">
        <v>57.40517413126085</v>
      </c>
      <c r="I5199" s="125"/>
    </row>
    <row r="5200" spans="1:9">
      <c r="A5200" s="216">
        <v>43682</v>
      </c>
      <c r="B5200" s="194">
        <v>14</v>
      </c>
      <c r="C5200" s="205">
        <v>28</v>
      </c>
      <c r="D5200" s="206">
        <v>29.468139422912714</v>
      </c>
      <c r="E5200" s="207">
        <v>16</v>
      </c>
      <c r="F5200" s="208">
        <v>56.728031372447987</v>
      </c>
      <c r="I5200" s="125"/>
    </row>
    <row r="5201" spans="1:9">
      <c r="A5201" s="216">
        <v>43682</v>
      </c>
      <c r="B5201" s="194">
        <v>15</v>
      </c>
      <c r="C5201" s="205">
        <v>43</v>
      </c>
      <c r="D5201" s="206">
        <v>29.531547288181059</v>
      </c>
      <c r="E5201" s="207">
        <v>16</v>
      </c>
      <c r="F5201" s="208">
        <v>56.05041523854112</v>
      </c>
      <c r="I5201" s="125"/>
    </row>
    <row r="5202" spans="1:9">
      <c r="A5202" s="216">
        <v>43682</v>
      </c>
      <c r="B5202" s="194">
        <v>16</v>
      </c>
      <c r="C5202" s="205">
        <v>58</v>
      </c>
      <c r="D5202" s="206">
        <v>29.595223541062978</v>
      </c>
      <c r="E5202" s="207">
        <v>16</v>
      </c>
      <c r="F5202" s="208">
        <v>55.372326098433007</v>
      </c>
      <c r="I5202" s="125"/>
    </row>
    <row r="5203" spans="1:9">
      <c r="A5203" s="216">
        <v>43682</v>
      </c>
      <c r="B5203" s="194">
        <v>17</v>
      </c>
      <c r="C5203" s="205">
        <v>73</v>
      </c>
      <c r="D5203" s="206">
        <v>29.659178261334205</v>
      </c>
      <c r="E5203" s="207">
        <v>16</v>
      </c>
      <c r="F5203" s="208">
        <v>54.693764320798337</v>
      </c>
      <c r="I5203" s="125"/>
    </row>
    <row r="5204" spans="1:9">
      <c r="A5204" s="216">
        <v>43682</v>
      </c>
      <c r="B5204" s="194">
        <v>18</v>
      </c>
      <c r="C5204" s="205">
        <v>88</v>
      </c>
      <c r="D5204" s="206">
        <v>29.723391277086648</v>
      </c>
      <c r="E5204" s="207">
        <v>16</v>
      </c>
      <c r="F5204" s="208">
        <v>54.014730297162004</v>
      </c>
      <c r="I5204" s="125"/>
    </row>
    <row r="5205" spans="1:9">
      <c r="A5205" s="216">
        <v>43682</v>
      </c>
      <c r="B5205" s="194">
        <v>19</v>
      </c>
      <c r="C5205" s="205">
        <v>103</v>
      </c>
      <c r="D5205" s="206">
        <v>29.787872567481486</v>
      </c>
      <c r="E5205" s="207">
        <v>16</v>
      </c>
      <c r="F5205" s="208">
        <v>53.335224396256038</v>
      </c>
      <c r="I5205" s="125"/>
    </row>
    <row r="5206" spans="1:9">
      <c r="A5206" s="216">
        <v>43682</v>
      </c>
      <c r="B5206" s="194">
        <v>20</v>
      </c>
      <c r="C5206" s="205">
        <v>118</v>
      </c>
      <c r="D5206" s="206">
        <v>29.852632227828053</v>
      </c>
      <c r="E5206" s="207">
        <v>16</v>
      </c>
      <c r="F5206" s="208">
        <v>52.655246994284894</v>
      </c>
      <c r="I5206" s="125"/>
    </row>
    <row r="5207" spans="1:9">
      <c r="A5207" s="216">
        <v>43682</v>
      </c>
      <c r="B5207" s="194">
        <v>21</v>
      </c>
      <c r="C5207" s="205">
        <v>133</v>
      </c>
      <c r="D5207" s="206">
        <v>29.917650041963952</v>
      </c>
      <c r="E5207" s="207">
        <v>16</v>
      </c>
      <c r="F5207" s="208">
        <v>51.974798467530832</v>
      </c>
      <c r="I5207" s="125"/>
    </row>
    <row r="5208" spans="1:9">
      <c r="A5208" s="216">
        <v>43682</v>
      </c>
      <c r="B5208" s="194">
        <v>22</v>
      </c>
      <c r="C5208" s="205">
        <v>148</v>
      </c>
      <c r="D5208" s="206">
        <v>29.982936063069019</v>
      </c>
      <c r="E5208" s="207">
        <v>16</v>
      </c>
      <c r="F5208" s="208">
        <v>51.293879192096199</v>
      </c>
      <c r="I5208" s="125"/>
    </row>
    <row r="5209" spans="1:9">
      <c r="A5209" s="216">
        <v>43682</v>
      </c>
      <c r="B5209" s="194">
        <v>23</v>
      </c>
      <c r="C5209" s="205">
        <v>163</v>
      </c>
      <c r="D5209" s="206">
        <v>30.04850034362903</v>
      </c>
      <c r="E5209" s="207">
        <v>16</v>
      </c>
      <c r="F5209" s="208">
        <v>50.612489536577883</v>
      </c>
      <c r="I5209" s="125"/>
    </row>
    <row r="5210" spans="1:9">
      <c r="A5210" s="216">
        <v>43683</v>
      </c>
      <c r="B5210" s="194">
        <v>0</v>
      </c>
      <c r="C5210" s="205">
        <v>178</v>
      </c>
      <c r="D5210" s="206">
        <v>30.11432266250381</v>
      </c>
      <c r="E5210" s="207">
        <v>16</v>
      </c>
      <c r="F5210" s="208">
        <v>49.930629892298484</v>
      </c>
      <c r="I5210" s="125"/>
    </row>
    <row r="5211" spans="1:9">
      <c r="A5211" s="216">
        <v>43683</v>
      </c>
      <c r="B5211" s="194">
        <v>1</v>
      </c>
      <c r="C5211" s="205">
        <v>193</v>
      </c>
      <c r="D5211" s="206">
        <v>30.180413088481828</v>
      </c>
      <c r="E5211" s="207">
        <v>16</v>
      </c>
      <c r="F5211" s="208">
        <v>49.248300627643218</v>
      </c>
      <c r="I5211" s="125"/>
    </row>
    <row r="5212" spans="1:9">
      <c r="A5212" s="216">
        <v>43683</v>
      </c>
      <c r="B5212" s="194">
        <v>2</v>
      </c>
      <c r="C5212" s="205">
        <v>208</v>
      </c>
      <c r="D5212" s="206">
        <v>30.246781610853759</v>
      </c>
      <c r="E5212" s="207">
        <v>16</v>
      </c>
      <c r="F5212" s="208">
        <v>48.565502111095356</v>
      </c>
      <c r="I5212" s="125"/>
    </row>
    <row r="5213" spans="1:9">
      <c r="A5213" s="216">
        <v>43683</v>
      </c>
      <c r="B5213" s="194">
        <v>3</v>
      </c>
      <c r="C5213" s="205">
        <v>223</v>
      </c>
      <c r="D5213" s="206">
        <v>30.31340806220669</v>
      </c>
      <c r="E5213" s="207">
        <v>16</v>
      </c>
      <c r="F5213" s="208">
        <v>47.882234733841713</v>
      </c>
      <c r="I5213" s="125"/>
    </row>
    <row r="5214" spans="1:9">
      <c r="A5214" s="216">
        <v>43683</v>
      </c>
      <c r="B5214" s="194">
        <v>4</v>
      </c>
      <c r="C5214" s="205">
        <v>238</v>
      </c>
      <c r="D5214" s="206">
        <v>30.380302487659492</v>
      </c>
      <c r="E5214" s="207">
        <v>16</v>
      </c>
      <c r="F5214" s="208">
        <v>47.198498871794712</v>
      </c>
      <c r="I5214" s="125"/>
    </row>
    <row r="5215" spans="1:9">
      <c r="A5215" s="216">
        <v>43683</v>
      </c>
      <c r="B5215" s="194">
        <v>5</v>
      </c>
      <c r="C5215" s="205">
        <v>253</v>
      </c>
      <c r="D5215" s="206">
        <v>30.44747487127097</v>
      </c>
      <c r="E5215" s="207">
        <v>16</v>
      </c>
      <c r="F5215" s="208">
        <v>46.514294877956885</v>
      </c>
      <c r="I5215" s="125"/>
    </row>
    <row r="5216" spans="1:9">
      <c r="A5216" s="216">
        <v>43683</v>
      </c>
      <c r="B5216" s="194">
        <v>6</v>
      </c>
      <c r="C5216" s="205">
        <v>268</v>
      </c>
      <c r="D5216" s="206">
        <v>30.514905042759892</v>
      </c>
      <c r="E5216" s="207">
        <v>16</v>
      </c>
      <c r="F5216" s="208">
        <v>45.829623151033516</v>
      </c>
      <c r="I5216" s="125"/>
    </row>
    <row r="5217" spans="1:9">
      <c r="A5217" s="216">
        <v>43683</v>
      </c>
      <c r="B5217" s="194">
        <v>7</v>
      </c>
      <c r="C5217" s="205">
        <v>283</v>
      </c>
      <c r="D5217" s="206">
        <v>30.582603061491227</v>
      </c>
      <c r="E5217" s="207">
        <v>16</v>
      </c>
      <c r="F5217" s="208">
        <v>45.2</v>
      </c>
      <c r="I5217" s="125"/>
    </row>
    <row r="5218" spans="1:9">
      <c r="A5218" s="216">
        <v>43683</v>
      </c>
      <c r="B5218" s="194">
        <v>8</v>
      </c>
      <c r="C5218" s="205">
        <v>298</v>
      </c>
      <c r="D5218" s="206">
        <v>30.6505788681784</v>
      </c>
      <c r="E5218" s="207">
        <v>16</v>
      </c>
      <c r="F5218" s="208">
        <v>44.458877970479378</v>
      </c>
      <c r="I5218" s="125"/>
    </row>
    <row r="5219" spans="1:9">
      <c r="A5219" s="216">
        <v>43683</v>
      </c>
      <c r="B5219" s="194">
        <v>9</v>
      </c>
      <c r="C5219" s="205">
        <v>313</v>
      </c>
      <c r="D5219" s="206">
        <v>30.718812307611643</v>
      </c>
      <c r="E5219" s="207">
        <v>16</v>
      </c>
      <c r="F5219" s="208">
        <v>43.772805275854054</v>
      </c>
      <c r="I5219" s="125"/>
    </row>
    <row r="5220" spans="1:9">
      <c r="A5220" s="216">
        <v>43683</v>
      </c>
      <c r="B5220" s="194">
        <v>10</v>
      </c>
      <c r="C5220" s="205">
        <v>328</v>
      </c>
      <c r="D5220" s="206">
        <v>30.787313415789868</v>
      </c>
      <c r="E5220" s="207">
        <v>16</v>
      </c>
      <c r="F5220" s="208">
        <v>43.086266343305795</v>
      </c>
      <c r="I5220" s="125"/>
    </row>
    <row r="5221" spans="1:9">
      <c r="A5221" s="216">
        <v>43683</v>
      </c>
      <c r="B5221" s="194">
        <v>11</v>
      </c>
      <c r="C5221" s="205">
        <v>343</v>
      </c>
      <c r="D5221" s="206">
        <v>30.856092167331326</v>
      </c>
      <c r="E5221" s="207">
        <v>16</v>
      </c>
      <c r="F5221" s="208">
        <v>42.399261548366525</v>
      </c>
      <c r="I5221" s="125"/>
    </row>
    <row r="5222" spans="1:9">
      <c r="A5222" s="216">
        <v>43683</v>
      </c>
      <c r="B5222" s="194">
        <v>12</v>
      </c>
      <c r="C5222" s="205">
        <v>358</v>
      </c>
      <c r="D5222" s="206">
        <v>30.925128402902828</v>
      </c>
      <c r="E5222" s="207">
        <v>16</v>
      </c>
      <c r="F5222" s="208">
        <v>41.711791266482479</v>
      </c>
      <c r="I5222" s="125"/>
    </row>
    <row r="5223" spans="1:9">
      <c r="A5223" s="216">
        <v>43683</v>
      </c>
      <c r="B5223" s="194">
        <v>13</v>
      </c>
      <c r="C5223" s="205">
        <v>13</v>
      </c>
      <c r="D5223" s="206">
        <v>30.994432094738613</v>
      </c>
      <c r="E5223" s="207">
        <v>16</v>
      </c>
      <c r="F5223" s="208">
        <v>41.023855873143162</v>
      </c>
      <c r="I5223" s="125"/>
    </row>
    <row r="5224" spans="1:9">
      <c r="A5224" s="216">
        <v>43683</v>
      </c>
      <c r="B5224" s="194">
        <v>14</v>
      </c>
      <c r="C5224" s="205">
        <v>28</v>
      </c>
      <c r="D5224" s="206">
        <v>31.064013273228852</v>
      </c>
      <c r="E5224" s="207">
        <v>16</v>
      </c>
      <c r="F5224" s="208">
        <v>40.335455735936989</v>
      </c>
      <c r="I5224" s="125"/>
    </row>
    <row r="5225" spans="1:9">
      <c r="A5225" s="216">
        <v>43683</v>
      </c>
      <c r="B5225" s="194">
        <v>15</v>
      </c>
      <c r="C5225" s="205">
        <v>43</v>
      </c>
      <c r="D5225" s="206">
        <v>31.133851754091779</v>
      </c>
      <c r="E5225" s="207">
        <v>16</v>
      </c>
      <c r="F5225" s="208">
        <v>39.646591245636813</v>
      </c>
      <c r="I5225" s="125"/>
    </row>
    <row r="5226" spans="1:9">
      <c r="A5226" s="216">
        <v>43683</v>
      </c>
      <c r="B5226" s="194">
        <v>16</v>
      </c>
      <c r="C5226" s="205">
        <v>58</v>
      </c>
      <c r="D5226" s="206">
        <v>31.203957505175595</v>
      </c>
      <c r="E5226" s="207">
        <v>16</v>
      </c>
      <c r="F5226" s="208">
        <v>38.957262769699312</v>
      </c>
      <c r="I5226" s="125"/>
    </row>
    <row r="5227" spans="1:9">
      <c r="A5227" s="216">
        <v>43683</v>
      </c>
      <c r="B5227" s="194">
        <v>17</v>
      </c>
      <c r="C5227" s="205">
        <v>73</v>
      </c>
      <c r="D5227" s="206">
        <v>31.274340552448621</v>
      </c>
      <c r="E5227" s="207">
        <v>16</v>
      </c>
      <c r="F5227" s="208">
        <v>38.26747067560035</v>
      </c>
      <c r="I5227" s="125"/>
    </row>
    <row r="5228" spans="1:9">
      <c r="A5228" s="216">
        <v>43683</v>
      </c>
      <c r="B5228" s="194">
        <v>18</v>
      </c>
      <c r="C5228" s="205">
        <v>88</v>
      </c>
      <c r="D5228" s="206">
        <v>31.344980708233834</v>
      </c>
      <c r="E5228" s="207">
        <v>16</v>
      </c>
      <c r="F5228" s="208">
        <v>37.577215353889386</v>
      </c>
      <c r="I5228" s="125"/>
    </row>
    <row r="5229" spans="1:9">
      <c r="A5229" s="216">
        <v>43683</v>
      </c>
      <c r="B5229" s="194">
        <v>19</v>
      </c>
      <c r="C5229" s="205">
        <v>103</v>
      </c>
      <c r="D5229" s="206">
        <v>31.415887935278874</v>
      </c>
      <c r="E5229" s="207">
        <v>16</v>
      </c>
      <c r="F5229" s="208">
        <v>36.886497179497653</v>
      </c>
      <c r="I5229" s="125"/>
    </row>
    <row r="5230" spans="1:9">
      <c r="A5230" s="216">
        <v>43683</v>
      </c>
      <c r="B5230" s="194">
        <v>20</v>
      </c>
      <c r="C5230" s="205">
        <v>118</v>
      </c>
      <c r="D5230" s="206">
        <v>31.487072314065472</v>
      </c>
      <c r="E5230" s="207">
        <v>16</v>
      </c>
      <c r="F5230" s="208">
        <v>36.19531650431199</v>
      </c>
      <c r="I5230" s="125"/>
    </row>
    <row r="5231" spans="1:9">
      <c r="A5231" s="216">
        <v>43683</v>
      </c>
      <c r="B5231" s="194">
        <v>21</v>
      </c>
      <c r="C5231" s="205">
        <v>133</v>
      </c>
      <c r="D5231" s="206">
        <v>31.558513514349897</v>
      </c>
      <c r="E5231" s="207">
        <v>16</v>
      </c>
      <c r="F5231" s="208">
        <v>35.503673726326994</v>
      </c>
      <c r="I5231" s="125"/>
    </row>
    <row r="5232" spans="1:9">
      <c r="A5232" s="216">
        <v>43683</v>
      </c>
      <c r="B5232" s="194">
        <v>22</v>
      </c>
      <c r="C5232" s="205">
        <v>148</v>
      </c>
      <c r="D5232" s="206">
        <v>31.630221594076602</v>
      </c>
      <c r="E5232" s="207">
        <v>16</v>
      </c>
      <c r="F5232" s="208">
        <v>34.811569212530813</v>
      </c>
      <c r="I5232" s="125"/>
    </row>
    <row r="5233" spans="1:9">
      <c r="A5233" s="216">
        <v>43683</v>
      </c>
      <c r="B5233" s="194">
        <v>23</v>
      </c>
      <c r="C5233" s="205">
        <v>163</v>
      </c>
      <c r="D5233" s="206">
        <v>31.702206570008684</v>
      </c>
      <c r="E5233" s="207">
        <v>16</v>
      </c>
      <c r="F5233" s="208">
        <v>34.119003330017748</v>
      </c>
      <c r="I5233" s="125"/>
    </row>
    <row r="5234" spans="1:9">
      <c r="A5234" s="216">
        <v>43684</v>
      </c>
      <c r="B5234" s="194">
        <v>0</v>
      </c>
      <c r="C5234" s="205">
        <v>178</v>
      </c>
      <c r="D5234" s="206">
        <v>31.774448185753954</v>
      </c>
      <c r="E5234" s="207">
        <v>16</v>
      </c>
      <c r="F5234" s="208">
        <v>33.42597646884208</v>
      </c>
      <c r="I5234" s="125"/>
    </row>
    <row r="5235" spans="1:9">
      <c r="A5235" s="216">
        <v>43684</v>
      </c>
      <c r="B5235" s="194">
        <v>1</v>
      </c>
      <c r="C5235" s="205">
        <v>193</v>
      </c>
      <c r="D5235" s="206">
        <v>31.846956456356565</v>
      </c>
      <c r="E5235" s="207">
        <v>16</v>
      </c>
      <c r="F5235" s="208">
        <v>32.732488995814393</v>
      </c>
      <c r="I5235" s="125"/>
    </row>
    <row r="5236" spans="1:9">
      <c r="A5236" s="216">
        <v>43684</v>
      </c>
      <c r="B5236" s="194">
        <v>2</v>
      </c>
      <c r="C5236" s="205">
        <v>208</v>
      </c>
      <c r="D5236" s="206">
        <v>31.919741394033281</v>
      </c>
      <c r="E5236" s="207">
        <v>16</v>
      </c>
      <c r="F5236" s="208">
        <v>32.038541285432771</v>
      </c>
      <c r="I5236" s="125"/>
    </row>
    <row r="5237" spans="1:9">
      <c r="A5237" s="216">
        <v>43684</v>
      </c>
      <c r="B5237" s="194">
        <v>3</v>
      </c>
      <c r="C5237" s="205">
        <v>223</v>
      </c>
      <c r="D5237" s="206">
        <v>31.992782738155938</v>
      </c>
      <c r="E5237" s="207">
        <v>16</v>
      </c>
      <c r="F5237" s="208">
        <v>31.344133712090425</v>
      </c>
      <c r="I5237" s="125"/>
    </row>
    <row r="5238" spans="1:9">
      <c r="A5238" s="216">
        <v>43684</v>
      </c>
      <c r="B5238" s="194">
        <v>4</v>
      </c>
      <c r="C5238" s="205">
        <v>238</v>
      </c>
      <c r="D5238" s="206">
        <v>32.066090518495685</v>
      </c>
      <c r="E5238" s="207">
        <v>16</v>
      </c>
      <c r="F5238" s="208">
        <v>30.649266650014937</v>
      </c>
      <c r="I5238" s="125"/>
    </row>
    <row r="5239" spans="1:9">
      <c r="A5239" s="216">
        <v>43684</v>
      </c>
      <c r="B5239" s="194">
        <v>5</v>
      </c>
      <c r="C5239" s="205">
        <v>253</v>
      </c>
      <c r="D5239" s="206">
        <v>32.139674684520969</v>
      </c>
      <c r="E5239" s="207">
        <v>16</v>
      </c>
      <c r="F5239" s="208">
        <v>29.953940465750648</v>
      </c>
      <c r="I5239" s="125"/>
    </row>
    <row r="5240" spans="1:9">
      <c r="A5240" s="216">
        <v>43684</v>
      </c>
      <c r="B5240" s="194">
        <v>6</v>
      </c>
      <c r="C5240" s="205">
        <v>268</v>
      </c>
      <c r="D5240" s="206">
        <v>32.213515030521194</v>
      </c>
      <c r="E5240" s="207">
        <v>16</v>
      </c>
      <c r="F5240" s="208">
        <v>29.258155548885867</v>
      </c>
      <c r="I5240" s="125"/>
    </row>
    <row r="5241" spans="1:9">
      <c r="A5241" s="216">
        <v>43684</v>
      </c>
      <c r="B5241" s="194">
        <v>7</v>
      </c>
      <c r="C5241" s="205">
        <v>283</v>
      </c>
      <c r="D5241" s="206">
        <v>32.287621562209097</v>
      </c>
      <c r="E5241" s="207">
        <v>16</v>
      </c>
      <c r="F5241" s="208">
        <v>28.6</v>
      </c>
      <c r="I5241" s="125"/>
    </row>
    <row r="5242" spans="1:9">
      <c r="A5242" s="216">
        <v>43684</v>
      </c>
      <c r="B5242" s="194">
        <v>8</v>
      </c>
      <c r="C5242" s="205">
        <v>298</v>
      </c>
      <c r="D5242" s="206">
        <v>32.362004224626162</v>
      </c>
      <c r="E5242" s="207">
        <v>16</v>
      </c>
      <c r="F5242" s="208">
        <v>27.865210982523081</v>
      </c>
      <c r="I5242" s="125"/>
    </row>
    <row r="5243" spans="1:9">
      <c r="A5243" s="216">
        <v>43684</v>
      </c>
      <c r="B5243" s="194">
        <v>9</v>
      </c>
      <c r="C5243" s="205">
        <v>313</v>
      </c>
      <c r="D5243" s="206">
        <v>32.436642827801734</v>
      </c>
      <c r="E5243" s="207">
        <v>16</v>
      </c>
      <c r="F5243" s="208">
        <v>27.168052088538701</v>
      </c>
      <c r="I5243" s="125"/>
    </row>
    <row r="5244" spans="1:9">
      <c r="A5244" s="216">
        <v>43684</v>
      </c>
      <c r="B5244" s="194">
        <v>10</v>
      </c>
      <c r="C5244" s="205">
        <v>328</v>
      </c>
      <c r="D5244" s="206">
        <v>32.511547353240076</v>
      </c>
      <c r="E5244" s="207">
        <v>16</v>
      </c>
      <c r="F5244" s="208">
        <v>26.470435957633143</v>
      </c>
      <c r="I5244" s="125"/>
    </row>
    <row r="5245" spans="1:9">
      <c r="A5245" s="216">
        <v>43684</v>
      </c>
      <c r="B5245" s="194">
        <v>11</v>
      </c>
      <c r="C5245" s="205">
        <v>343</v>
      </c>
      <c r="D5245" s="206">
        <v>32.586727702821463</v>
      </c>
      <c r="E5245" s="207">
        <v>16</v>
      </c>
      <c r="F5245" s="208">
        <v>25.772362940103264</v>
      </c>
      <c r="I5245" s="125"/>
    </row>
    <row r="5246" spans="1:9">
      <c r="A5246" s="216">
        <v>43684</v>
      </c>
      <c r="B5246" s="194">
        <v>12</v>
      </c>
      <c r="C5246" s="205">
        <v>358</v>
      </c>
      <c r="D5246" s="206">
        <v>32.66216374101532</v>
      </c>
      <c r="E5246" s="207">
        <v>16</v>
      </c>
      <c r="F5246" s="208">
        <v>25.07383343283756</v>
      </c>
      <c r="I5246" s="125"/>
    </row>
    <row r="5247" spans="1:9">
      <c r="A5247" s="216">
        <v>43684</v>
      </c>
      <c r="B5247" s="194">
        <v>13</v>
      </c>
      <c r="C5247" s="205">
        <v>13</v>
      </c>
      <c r="D5247" s="206">
        <v>32.737865406171522</v>
      </c>
      <c r="E5247" s="207">
        <v>16</v>
      </c>
      <c r="F5247" s="208">
        <v>24.374847801625137</v>
      </c>
      <c r="I5247" s="125"/>
    </row>
    <row r="5248" spans="1:9">
      <c r="A5248" s="216">
        <v>43684</v>
      </c>
      <c r="B5248" s="194">
        <v>14</v>
      </c>
      <c r="C5248" s="205">
        <v>28</v>
      </c>
      <c r="D5248" s="206">
        <v>32.813842635616766</v>
      </c>
      <c r="E5248" s="207">
        <v>16</v>
      </c>
      <c r="F5248" s="208">
        <v>23.675406411924911</v>
      </c>
      <c r="I5248" s="125"/>
    </row>
    <row r="5249" spans="1:9">
      <c r="A5249" s="216">
        <v>43684</v>
      </c>
      <c r="B5249" s="194">
        <v>15</v>
      </c>
      <c r="C5249" s="205">
        <v>43</v>
      </c>
      <c r="D5249" s="206">
        <v>32.890075269156682</v>
      </c>
      <c r="E5249" s="207">
        <v>16</v>
      </c>
      <c r="F5249" s="208">
        <v>22.975509652720874</v>
      </c>
      <c r="I5249" s="125"/>
    </row>
    <row r="5250" spans="1:9">
      <c r="A5250" s="216">
        <v>43684</v>
      </c>
      <c r="B5250" s="194">
        <v>16</v>
      </c>
      <c r="C5250" s="205">
        <v>58</v>
      </c>
      <c r="D5250" s="206">
        <v>32.966573241756123</v>
      </c>
      <c r="E5250" s="207">
        <v>16</v>
      </c>
      <c r="F5250" s="208">
        <v>22.275157889337436</v>
      </c>
      <c r="I5250" s="125"/>
    </row>
    <row r="5251" spans="1:9">
      <c r="A5251" s="216">
        <v>43684</v>
      </c>
      <c r="B5251" s="194">
        <v>17</v>
      </c>
      <c r="C5251" s="205">
        <v>73</v>
      </c>
      <c r="D5251" s="206">
        <v>33.043346485605412</v>
      </c>
      <c r="E5251" s="207">
        <v>16</v>
      </c>
      <c r="F5251" s="208">
        <v>21.574351494824455</v>
      </c>
      <c r="I5251" s="125"/>
    </row>
    <row r="5252" spans="1:9">
      <c r="A5252" s="216">
        <v>43684</v>
      </c>
      <c r="B5252" s="194">
        <v>18</v>
      </c>
      <c r="C5252" s="205">
        <v>88</v>
      </c>
      <c r="D5252" s="206">
        <v>33.120374838337625</v>
      </c>
      <c r="E5252" s="207">
        <v>16</v>
      </c>
      <c r="F5252" s="208">
        <v>20.87309084222646</v>
      </c>
      <c r="I5252" s="125"/>
    </row>
    <row r="5253" spans="1:9">
      <c r="A5253" s="216">
        <v>43684</v>
      </c>
      <c r="B5253" s="194">
        <v>19</v>
      </c>
      <c r="C5253" s="205">
        <v>103</v>
      </c>
      <c r="D5253" s="206">
        <v>33.197668209846256</v>
      </c>
      <c r="E5253" s="207">
        <v>16</v>
      </c>
      <c r="F5253" s="208">
        <v>20.171376304360109</v>
      </c>
      <c r="I5253" s="125"/>
    </row>
    <row r="5254" spans="1:9">
      <c r="A5254" s="216">
        <v>43684</v>
      </c>
      <c r="B5254" s="194">
        <v>20</v>
      </c>
      <c r="C5254" s="205">
        <v>118</v>
      </c>
      <c r="D5254" s="206">
        <v>33.275236607169063</v>
      </c>
      <c r="E5254" s="207">
        <v>16</v>
      </c>
      <c r="F5254" s="208">
        <v>19.469208246162069</v>
      </c>
      <c r="I5254" s="125"/>
    </row>
    <row r="5255" spans="1:9">
      <c r="A5255" s="216">
        <v>43684</v>
      </c>
      <c r="B5255" s="194">
        <v>21</v>
      </c>
      <c r="C5255" s="205">
        <v>133</v>
      </c>
      <c r="D5255" s="206">
        <v>33.353059745373912</v>
      </c>
      <c r="E5255" s="207">
        <v>16</v>
      </c>
      <c r="F5255" s="208">
        <v>18.766587055954673</v>
      </c>
      <c r="I5255" s="125"/>
    </row>
    <row r="5256" spans="1:9">
      <c r="A5256" s="216">
        <v>43684</v>
      </c>
      <c r="B5256" s="194">
        <v>22</v>
      </c>
      <c r="C5256" s="205">
        <v>148</v>
      </c>
      <c r="D5256" s="206">
        <v>33.431147608981746</v>
      </c>
      <c r="E5256" s="207">
        <v>16</v>
      </c>
      <c r="F5256" s="208">
        <v>18.063513098488073</v>
      </c>
      <c r="I5256" s="125"/>
    </row>
    <row r="5257" spans="1:9">
      <c r="A5257" s="216">
        <v>43684</v>
      </c>
      <c r="B5257" s="194">
        <v>23</v>
      </c>
      <c r="C5257" s="205">
        <v>163</v>
      </c>
      <c r="D5257" s="206">
        <v>33.509510222105519</v>
      </c>
      <c r="E5257" s="207">
        <v>16</v>
      </c>
      <c r="F5257" s="208">
        <v>17.3599867382773</v>
      </c>
      <c r="I5257" s="125"/>
    </row>
    <row r="5258" spans="1:9">
      <c r="A5258" s="216">
        <v>43685</v>
      </c>
      <c r="B5258" s="194">
        <v>0</v>
      </c>
      <c r="C5258" s="205">
        <v>178</v>
      </c>
      <c r="D5258" s="206">
        <v>33.588127216099792</v>
      </c>
      <c r="E5258" s="207">
        <v>16</v>
      </c>
      <c r="F5258" s="208">
        <v>16.656008363405732</v>
      </c>
      <c r="I5258" s="125"/>
    </row>
    <row r="5259" spans="1:9">
      <c r="A5259" s="216">
        <v>43685</v>
      </c>
      <c r="B5259" s="194">
        <v>1</v>
      </c>
      <c r="C5259" s="205">
        <v>193</v>
      </c>
      <c r="D5259" s="206">
        <v>33.66700861152367</v>
      </c>
      <c r="E5259" s="207">
        <v>16</v>
      </c>
      <c r="F5259" s="208">
        <v>15.951578346117685</v>
      </c>
      <c r="I5259" s="125"/>
    </row>
    <row r="5260" spans="1:9">
      <c r="A5260" s="216">
        <v>43685</v>
      </c>
      <c r="B5260" s="194">
        <v>2</v>
      </c>
      <c r="C5260" s="205">
        <v>208</v>
      </c>
      <c r="D5260" s="206">
        <v>33.746164388193165</v>
      </c>
      <c r="E5260" s="207">
        <v>16</v>
      </c>
      <c r="F5260" s="208">
        <v>15.246697034865733</v>
      </c>
      <c r="I5260" s="125"/>
    </row>
    <row r="5261" spans="1:9">
      <c r="A5261" s="216">
        <v>43685</v>
      </c>
      <c r="B5261" s="194">
        <v>3</v>
      </c>
      <c r="C5261" s="205">
        <v>223</v>
      </c>
      <c r="D5261" s="206">
        <v>33.825574252690558</v>
      </c>
      <c r="E5261" s="207">
        <v>16</v>
      </c>
      <c r="F5261" s="208">
        <v>14.541364825264935</v>
      </c>
      <c r="I5261" s="125"/>
    </row>
    <row r="5262" spans="1:9">
      <c r="A5262" s="216">
        <v>43685</v>
      </c>
      <c r="B5262" s="194">
        <v>4</v>
      </c>
      <c r="C5262" s="205">
        <v>238</v>
      </c>
      <c r="D5262" s="206">
        <v>33.905248202694906</v>
      </c>
      <c r="E5262" s="207">
        <v>16</v>
      </c>
      <c r="F5262" s="208">
        <v>13.835582081363498</v>
      </c>
      <c r="I5262" s="125"/>
    </row>
    <row r="5263" spans="1:9">
      <c r="A5263" s="216">
        <v>43685</v>
      </c>
      <c r="B5263" s="194">
        <v>5</v>
      </c>
      <c r="C5263" s="205">
        <v>253</v>
      </c>
      <c r="D5263" s="206">
        <v>33.985196153856805</v>
      </c>
      <c r="E5263" s="207">
        <v>16</v>
      </c>
      <c r="F5263" s="208">
        <v>13.129349167039521</v>
      </c>
      <c r="I5263" s="125"/>
    </row>
    <row r="5264" spans="1:9">
      <c r="A5264" s="216">
        <v>43685</v>
      </c>
      <c r="B5264" s="194">
        <v>6</v>
      </c>
      <c r="C5264" s="205">
        <v>268</v>
      </c>
      <c r="D5264" s="206">
        <v>34.065397868830587</v>
      </c>
      <c r="E5264" s="207">
        <v>16</v>
      </c>
      <c r="F5264" s="208">
        <v>12.422666469619656</v>
      </c>
      <c r="I5264" s="125"/>
    </row>
    <row r="5265" spans="1:9">
      <c r="A5265" s="216">
        <v>43685</v>
      </c>
      <c r="B5265" s="194">
        <v>7</v>
      </c>
      <c r="C5265" s="205">
        <v>283</v>
      </c>
      <c r="D5265" s="206">
        <v>34.145863320967464</v>
      </c>
      <c r="E5265" s="207">
        <v>16</v>
      </c>
      <c r="F5265" s="208">
        <v>11.8</v>
      </c>
      <c r="I5265" s="125"/>
    </row>
    <row r="5266" spans="1:9">
      <c r="A5266" s="216">
        <v>43685</v>
      </c>
      <c r="B5266" s="194">
        <v>8</v>
      </c>
      <c r="C5266" s="205">
        <v>298</v>
      </c>
      <c r="D5266" s="206">
        <v>34.226602423464101</v>
      </c>
      <c r="E5266" s="207">
        <v>16</v>
      </c>
      <c r="F5266" s="208">
        <v>11.007953188132618</v>
      </c>
      <c r="I5266" s="125"/>
    </row>
    <row r="5267" spans="1:9">
      <c r="A5267" s="216">
        <v>43685</v>
      </c>
      <c r="B5267" s="194">
        <v>9</v>
      </c>
      <c r="C5267" s="205">
        <v>313</v>
      </c>
      <c r="D5267" s="206">
        <v>34.307594934123244</v>
      </c>
      <c r="E5267" s="207">
        <v>16</v>
      </c>
      <c r="F5267" s="208">
        <v>10.299923346653941</v>
      </c>
      <c r="I5267" s="125"/>
    </row>
    <row r="5268" spans="1:9">
      <c r="A5268" s="216">
        <v>43685</v>
      </c>
      <c r="B5268" s="194">
        <v>10</v>
      </c>
      <c r="C5268" s="205">
        <v>328</v>
      </c>
      <c r="D5268" s="206">
        <v>34.388850822631412</v>
      </c>
      <c r="E5268" s="207">
        <v>16</v>
      </c>
      <c r="F5268" s="208">
        <v>9.591445199721278</v>
      </c>
      <c r="I5268" s="125"/>
    </row>
    <row r="5269" spans="1:9">
      <c r="A5269" s="216">
        <v>43685</v>
      </c>
      <c r="B5269" s="194">
        <v>11</v>
      </c>
      <c r="C5269" s="205">
        <v>343</v>
      </c>
      <c r="D5269" s="206">
        <v>34.470379998215321</v>
      </c>
      <c r="E5269" s="207">
        <v>16</v>
      </c>
      <c r="F5269" s="208">
        <v>8.8825191103637025</v>
      </c>
      <c r="I5269" s="125"/>
    </row>
    <row r="5270" spans="1:9">
      <c r="A5270" s="216">
        <v>43685</v>
      </c>
      <c r="B5270" s="194">
        <v>12</v>
      </c>
      <c r="C5270" s="205">
        <v>358</v>
      </c>
      <c r="D5270" s="206">
        <v>34.552162235167998</v>
      </c>
      <c r="E5270" s="207">
        <v>16</v>
      </c>
      <c r="F5270" s="208">
        <v>8.1731454654105562</v>
      </c>
      <c r="I5270" s="125"/>
    </row>
    <row r="5271" spans="1:9">
      <c r="A5271" s="216">
        <v>43685</v>
      </c>
      <c r="B5271" s="194">
        <v>13</v>
      </c>
      <c r="C5271" s="205">
        <v>13</v>
      </c>
      <c r="D5271" s="206">
        <v>34.634207479722932</v>
      </c>
      <c r="E5271" s="207">
        <v>16</v>
      </c>
      <c r="F5271" s="208">
        <v>7.4633246277438303</v>
      </c>
      <c r="I5271" s="125"/>
    </row>
    <row r="5272" spans="1:9">
      <c r="A5272" s="216">
        <v>43685</v>
      </c>
      <c r="B5272" s="194">
        <v>14</v>
      </c>
      <c r="C5272" s="205">
        <v>28</v>
      </c>
      <c r="D5272" s="206">
        <v>34.71652559778704</v>
      </c>
      <c r="E5272" s="207">
        <v>16</v>
      </c>
      <c r="F5272" s="208">
        <v>6.7530569600660328</v>
      </c>
      <c r="I5272" s="125"/>
    </row>
    <row r="5273" spans="1:9">
      <c r="A5273" s="216">
        <v>43685</v>
      </c>
      <c r="B5273" s="194">
        <v>15</v>
      </c>
      <c r="C5273" s="205">
        <v>43</v>
      </c>
      <c r="D5273" s="206">
        <v>34.799096439102755</v>
      </c>
      <c r="E5273" s="207">
        <v>16</v>
      </c>
      <c r="F5273" s="208">
        <v>6.042342848857345</v>
      </c>
      <c r="I5273" s="125"/>
    </row>
    <row r="5274" spans="1:9">
      <c r="A5274" s="216">
        <v>43685</v>
      </c>
      <c r="B5274" s="194">
        <v>16</v>
      </c>
      <c r="C5274" s="205">
        <v>58</v>
      </c>
      <c r="D5274" s="206">
        <v>34.881929846804383</v>
      </c>
      <c r="E5274" s="207">
        <v>16</v>
      </c>
      <c r="F5274" s="208">
        <v>5.3311826645299476</v>
      </c>
      <c r="I5274" s="125"/>
    </row>
    <row r="5275" spans="1:9">
      <c r="A5275" s="216">
        <v>43685</v>
      </c>
      <c r="B5275" s="194">
        <v>17</v>
      </c>
      <c r="C5275" s="205">
        <v>73</v>
      </c>
      <c r="D5275" s="206">
        <v>34.965035782913105</v>
      </c>
      <c r="E5275" s="207">
        <v>16</v>
      </c>
      <c r="F5275" s="208">
        <v>4.6195767536015353</v>
      </c>
      <c r="I5275" s="125"/>
    </row>
    <row r="5276" spans="1:9">
      <c r="A5276" s="216">
        <v>43685</v>
      </c>
      <c r="B5276" s="194">
        <v>18</v>
      </c>
      <c r="C5276" s="205">
        <v>88</v>
      </c>
      <c r="D5276" s="206">
        <v>35.0483940531592</v>
      </c>
      <c r="E5276" s="207">
        <v>16</v>
      </c>
      <c r="F5276" s="208">
        <v>3.9075255100513573</v>
      </c>
      <c r="I5276" s="125"/>
    </row>
    <row r="5277" spans="1:9">
      <c r="A5277" s="216">
        <v>43685</v>
      </c>
      <c r="B5277" s="194">
        <v>19</v>
      </c>
      <c r="C5277" s="205">
        <v>103</v>
      </c>
      <c r="D5277" s="206">
        <v>35.13201449781036</v>
      </c>
      <c r="E5277" s="207">
        <v>16</v>
      </c>
      <c r="F5277" s="208">
        <v>3.1950292959535176</v>
      </c>
      <c r="I5277" s="125"/>
    </row>
    <row r="5278" spans="1:9">
      <c r="A5278" s="216">
        <v>43685</v>
      </c>
      <c r="B5278" s="194">
        <v>20</v>
      </c>
      <c r="C5278" s="205">
        <v>118</v>
      </c>
      <c r="D5278" s="206">
        <v>35.215907075194082</v>
      </c>
      <c r="E5278" s="207">
        <v>16</v>
      </c>
      <c r="F5278" s="208">
        <v>2.482088473366133</v>
      </c>
      <c r="I5278" s="125"/>
    </row>
    <row r="5279" spans="1:9">
      <c r="A5279" s="216">
        <v>43685</v>
      </c>
      <c r="B5279" s="194">
        <v>21</v>
      </c>
      <c r="C5279" s="205">
        <v>133</v>
      </c>
      <c r="D5279" s="206">
        <v>35.300051587150847</v>
      </c>
      <c r="E5279" s="207">
        <v>16</v>
      </c>
      <c r="F5279" s="208">
        <v>1.7687034279271785</v>
      </c>
      <c r="I5279" s="125"/>
    </row>
    <row r="5280" spans="1:9">
      <c r="A5280" s="216">
        <v>43685</v>
      </c>
      <c r="B5280" s="194">
        <v>22</v>
      </c>
      <c r="C5280" s="205">
        <v>148</v>
      </c>
      <c r="D5280" s="206">
        <v>35.384457870882216</v>
      </c>
      <c r="E5280" s="207">
        <v>16</v>
      </c>
      <c r="F5280" s="208">
        <v>1.0548745213699107</v>
      </c>
      <c r="I5280" s="125"/>
    </row>
    <row r="5281" spans="1:9">
      <c r="A5281" s="216">
        <v>43685</v>
      </c>
      <c r="B5281" s="194">
        <v>23</v>
      </c>
      <c r="C5281" s="205">
        <v>163</v>
      </c>
      <c r="D5281" s="206">
        <v>35.469135900198125</v>
      </c>
      <c r="E5281" s="207">
        <v>16</v>
      </c>
      <c r="F5281" s="208">
        <v>0.34060212322870598</v>
      </c>
      <c r="I5281" s="125"/>
    </row>
    <row r="5282" spans="1:9">
      <c r="A5282" s="216">
        <v>43686</v>
      </c>
      <c r="B5282" s="194">
        <v>0</v>
      </c>
      <c r="C5282" s="205">
        <v>178</v>
      </c>
      <c r="D5282" s="206">
        <v>35.554065395647285</v>
      </c>
      <c r="E5282" s="207">
        <v>15</v>
      </c>
      <c r="F5282" s="208">
        <v>59.625886602892457</v>
      </c>
      <c r="I5282" s="125"/>
    </row>
    <row r="5283" spans="1:9">
      <c r="A5283" s="216">
        <v>43686</v>
      </c>
      <c r="B5283" s="194">
        <v>1</v>
      </c>
      <c r="C5283" s="205">
        <v>193</v>
      </c>
      <c r="D5283" s="206">
        <v>35.639256328423699</v>
      </c>
      <c r="E5283" s="207">
        <v>15</v>
      </c>
      <c r="F5283" s="208">
        <v>58.910728329676942</v>
      </c>
      <c r="I5283" s="125"/>
    </row>
    <row r="5284" spans="1:9">
      <c r="A5284" s="216">
        <v>43686</v>
      </c>
      <c r="B5284" s="194">
        <v>2</v>
      </c>
      <c r="C5284" s="205">
        <v>208</v>
      </c>
      <c r="D5284" s="206">
        <v>35.724718570503455</v>
      </c>
      <c r="E5284" s="207">
        <v>15</v>
      </c>
      <c r="F5284" s="208">
        <v>58.195127664705772</v>
      </c>
      <c r="I5284" s="125"/>
    </row>
    <row r="5285" spans="1:9">
      <c r="A5285" s="216">
        <v>43686</v>
      </c>
      <c r="B5285" s="194">
        <v>3</v>
      </c>
      <c r="C5285" s="205">
        <v>223</v>
      </c>
      <c r="D5285" s="206">
        <v>35.810431838371528</v>
      </c>
      <c r="E5285" s="207">
        <v>15</v>
      </c>
      <c r="F5285" s="208">
        <v>57.479084992954306</v>
      </c>
      <c r="I5285" s="125"/>
    </row>
    <row r="5286" spans="1:9">
      <c r="A5286" s="216">
        <v>43686</v>
      </c>
      <c r="B5286" s="194">
        <v>4</v>
      </c>
      <c r="C5286" s="205">
        <v>238</v>
      </c>
      <c r="D5286" s="206">
        <v>35.896406081481018</v>
      </c>
      <c r="E5286" s="207">
        <v>15</v>
      </c>
      <c r="F5286" s="208">
        <v>56.762600675327448</v>
      </c>
      <c r="I5286" s="125"/>
    </row>
    <row r="5287" spans="1:9">
      <c r="A5287" s="216">
        <v>43686</v>
      </c>
      <c r="B5287" s="194">
        <v>5</v>
      </c>
      <c r="C5287" s="205">
        <v>253</v>
      </c>
      <c r="D5287" s="206">
        <v>35.982651246447404</v>
      </c>
      <c r="E5287" s="207">
        <v>15</v>
      </c>
      <c r="F5287" s="208">
        <v>56.045675072563199</v>
      </c>
      <c r="I5287" s="125"/>
    </row>
    <row r="5288" spans="1:9">
      <c r="A5288" s="216">
        <v>43686</v>
      </c>
      <c r="B5288" s="194">
        <v>6</v>
      </c>
      <c r="C5288" s="205">
        <v>268</v>
      </c>
      <c r="D5288" s="206">
        <v>36.069147007740412</v>
      </c>
      <c r="E5288" s="207">
        <v>15</v>
      </c>
      <c r="F5288" s="208">
        <v>55.328308569246403</v>
      </c>
      <c r="I5288" s="125"/>
    </row>
    <row r="5289" spans="1:9">
      <c r="A5289" s="216">
        <v>43686</v>
      </c>
      <c r="B5289" s="194">
        <v>7</v>
      </c>
      <c r="C5289" s="205">
        <v>283</v>
      </c>
      <c r="D5289" s="206">
        <v>36.155903329681678</v>
      </c>
      <c r="E5289" s="207">
        <v>15</v>
      </c>
      <c r="F5289" s="208">
        <v>54.7</v>
      </c>
      <c r="I5289" s="125"/>
    </row>
    <row r="5290" spans="1:9">
      <c r="A5290" s="216">
        <v>43686</v>
      </c>
      <c r="B5290" s="194">
        <v>8</v>
      </c>
      <c r="C5290" s="205">
        <v>298</v>
      </c>
      <c r="D5290" s="206">
        <v>36.242930097807857</v>
      </c>
      <c r="E5290" s="207">
        <v>15</v>
      </c>
      <c r="F5290" s="208">
        <v>53.892254310850518</v>
      </c>
      <c r="I5290" s="125"/>
    </row>
    <row r="5291" spans="1:9">
      <c r="A5291" s="216">
        <v>43686</v>
      </c>
      <c r="B5291" s="194">
        <v>9</v>
      </c>
      <c r="C5291" s="205">
        <v>313</v>
      </c>
      <c r="D5291" s="206">
        <v>36.330207042149141</v>
      </c>
      <c r="E5291" s="207">
        <v>15</v>
      </c>
      <c r="F5291" s="208">
        <v>53.173567292208475</v>
      </c>
      <c r="I5291" s="125"/>
    </row>
    <row r="5292" spans="1:9">
      <c r="A5292" s="216">
        <v>43686</v>
      </c>
      <c r="B5292" s="194">
        <v>10</v>
      </c>
      <c r="C5292" s="205">
        <v>328</v>
      </c>
      <c r="D5292" s="206">
        <v>36.417744103964651</v>
      </c>
      <c r="E5292" s="207">
        <v>15</v>
      </c>
      <c r="F5292" s="208">
        <v>52.45444083813215</v>
      </c>
      <c r="I5292" s="125"/>
    </row>
    <row r="5293" spans="1:9">
      <c r="A5293" s="216">
        <v>43686</v>
      </c>
      <c r="B5293" s="194">
        <v>11</v>
      </c>
      <c r="C5293" s="205">
        <v>343</v>
      </c>
      <c r="D5293" s="206">
        <v>36.505551165527095</v>
      </c>
      <c r="E5293" s="207">
        <v>15</v>
      </c>
      <c r="F5293" s="208">
        <v>51.734875308448594</v>
      </c>
      <c r="I5293" s="125"/>
    </row>
    <row r="5294" spans="1:9">
      <c r="A5294" s="216">
        <v>43686</v>
      </c>
      <c r="B5294" s="194">
        <v>12</v>
      </c>
      <c r="C5294" s="205">
        <v>358</v>
      </c>
      <c r="D5294" s="206">
        <v>36.593607953899436</v>
      </c>
      <c r="E5294" s="207">
        <v>15</v>
      </c>
      <c r="F5294" s="208">
        <v>51.014871087100602</v>
      </c>
      <c r="I5294" s="125"/>
    </row>
    <row r="5295" spans="1:9">
      <c r="A5295" s="216">
        <v>43686</v>
      </c>
      <c r="B5295" s="194">
        <v>13</v>
      </c>
      <c r="C5295" s="205">
        <v>13</v>
      </c>
      <c r="D5295" s="206">
        <v>36.681924407670294</v>
      </c>
      <c r="E5295" s="207">
        <v>15</v>
      </c>
      <c r="F5295" s="208">
        <v>50.294428533616262</v>
      </c>
      <c r="I5295" s="125"/>
    </row>
    <row r="5296" spans="1:9">
      <c r="A5296" s="216">
        <v>43686</v>
      </c>
      <c r="B5296" s="194">
        <v>14</v>
      </c>
      <c r="C5296" s="205">
        <v>28</v>
      </c>
      <c r="D5296" s="206">
        <v>36.770510405943924</v>
      </c>
      <c r="E5296" s="207">
        <v>15</v>
      </c>
      <c r="F5296" s="208">
        <v>49.573548015519506</v>
      </c>
      <c r="I5296" s="125"/>
    </row>
    <row r="5297" spans="1:9">
      <c r="A5297" s="216">
        <v>43686</v>
      </c>
      <c r="B5297" s="194">
        <v>15</v>
      </c>
      <c r="C5297" s="205">
        <v>43</v>
      </c>
      <c r="D5297" s="206">
        <v>36.859345730438235</v>
      </c>
      <c r="E5297" s="207">
        <v>15</v>
      </c>
      <c r="F5297" s="208">
        <v>48.852229900205515</v>
      </c>
      <c r="I5297" s="125"/>
    </row>
    <row r="5298" spans="1:9">
      <c r="A5298" s="216">
        <v>43686</v>
      </c>
      <c r="B5298" s="194">
        <v>16</v>
      </c>
      <c r="C5298" s="205">
        <v>58</v>
      </c>
      <c r="D5298" s="206">
        <v>36.948440180067337</v>
      </c>
      <c r="E5298" s="207">
        <v>15</v>
      </c>
      <c r="F5298" s="208">
        <v>48.130474554912475</v>
      </c>
      <c r="I5298" s="125"/>
    </row>
    <row r="5299" spans="1:9">
      <c r="A5299" s="216">
        <v>43686</v>
      </c>
      <c r="B5299" s="194">
        <v>17</v>
      </c>
      <c r="C5299" s="205">
        <v>73</v>
      </c>
      <c r="D5299" s="206">
        <v>37.037803709637274</v>
      </c>
      <c r="E5299" s="207">
        <v>15</v>
      </c>
      <c r="F5299" s="208">
        <v>47.408282338667007</v>
      </c>
      <c r="I5299" s="125"/>
    </row>
    <row r="5300" spans="1:9">
      <c r="A5300" s="216">
        <v>43686</v>
      </c>
      <c r="B5300" s="194">
        <v>18</v>
      </c>
      <c r="C5300" s="205">
        <v>88</v>
      </c>
      <c r="D5300" s="206">
        <v>37.127416097363266</v>
      </c>
      <c r="E5300" s="207">
        <v>15</v>
      </c>
      <c r="F5300" s="208">
        <v>46.685653634556274</v>
      </c>
      <c r="I5300" s="125"/>
    </row>
    <row r="5301" spans="1:9">
      <c r="A5301" s="216">
        <v>43686</v>
      </c>
      <c r="B5301" s="194">
        <v>19</v>
      </c>
      <c r="C5301" s="205">
        <v>103</v>
      </c>
      <c r="D5301" s="206">
        <v>37.217287159176635</v>
      </c>
      <c r="E5301" s="207">
        <v>15</v>
      </c>
      <c r="F5301" s="208">
        <v>45.962588801273725</v>
      </c>
      <c r="I5301" s="125"/>
    </row>
    <row r="5302" spans="1:9">
      <c r="A5302" s="216">
        <v>43686</v>
      </c>
      <c r="B5302" s="194">
        <v>20</v>
      </c>
      <c r="C5302" s="205">
        <v>118</v>
      </c>
      <c r="D5302" s="206">
        <v>37.307426826846495</v>
      </c>
      <c r="E5302" s="207">
        <v>15</v>
      </c>
      <c r="F5302" s="208">
        <v>45.239088197495967</v>
      </c>
      <c r="I5302" s="125"/>
    </row>
    <row r="5303" spans="1:9">
      <c r="A5303" s="216">
        <v>43686</v>
      </c>
      <c r="B5303" s="194">
        <v>21</v>
      </c>
      <c r="C5303" s="205">
        <v>133</v>
      </c>
      <c r="D5303" s="206">
        <v>37.397814876707116</v>
      </c>
      <c r="E5303" s="207">
        <v>15</v>
      </c>
      <c r="F5303" s="208">
        <v>44.515152205879573</v>
      </c>
      <c r="I5303" s="125"/>
    </row>
    <row r="5304" spans="1:9">
      <c r="A5304" s="216">
        <v>43686</v>
      </c>
      <c r="B5304" s="194">
        <v>22</v>
      </c>
      <c r="C5304" s="205">
        <v>148</v>
      </c>
      <c r="D5304" s="206">
        <v>37.488461120825605</v>
      </c>
      <c r="E5304" s="207">
        <v>15</v>
      </c>
      <c r="F5304" s="208">
        <v>43.790781192789083</v>
      </c>
      <c r="I5304" s="125"/>
    </row>
    <row r="5305" spans="1:9">
      <c r="A5305" s="216">
        <v>43686</v>
      </c>
      <c r="B5305" s="194">
        <v>23</v>
      </c>
      <c r="C5305" s="205">
        <v>163</v>
      </c>
      <c r="D5305" s="206">
        <v>37.579375527285492</v>
      </c>
      <c r="E5305" s="207">
        <v>15</v>
      </c>
      <c r="F5305" s="208">
        <v>43.065975500236355</v>
      </c>
      <c r="I5305" s="125"/>
    </row>
    <row r="5306" spans="1:9">
      <c r="A5306" s="216">
        <v>43687</v>
      </c>
      <c r="B5306" s="194">
        <v>0</v>
      </c>
      <c r="C5306" s="205">
        <v>178</v>
      </c>
      <c r="D5306" s="206">
        <v>37.670537752035216</v>
      </c>
      <c r="E5306" s="207">
        <v>15</v>
      </c>
      <c r="F5306" s="208">
        <v>42.340735518580175</v>
      </c>
      <c r="I5306" s="125"/>
    </row>
    <row r="5307" spans="1:9">
      <c r="A5307" s="216">
        <v>43687</v>
      </c>
      <c r="B5307" s="194">
        <v>1</v>
      </c>
      <c r="C5307" s="205">
        <v>193</v>
      </c>
      <c r="D5307" s="206">
        <v>37.761957721872932</v>
      </c>
      <c r="E5307" s="207">
        <v>15</v>
      </c>
      <c r="F5307" s="208">
        <v>41.615061605771544</v>
      </c>
      <c r="I5307" s="125"/>
    </row>
    <row r="5308" spans="1:9">
      <c r="A5308" s="216">
        <v>43687</v>
      </c>
      <c r="B5308" s="194">
        <v>2</v>
      </c>
      <c r="C5308" s="205">
        <v>208</v>
      </c>
      <c r="D5308" s="206">
        <v>37.853645363201167</v>
      </c>
      <c r="E5308" s="207">
        <v>15</v>
      </c>
      <c r="F5308" s="208">
        <v>40.888954119433727</v>
      </c>
      <c r="I5308" s="125"/>
    </row>
    <row r="5309" spans="1:9">
      <c r="A5309" s="216">
        <v>43687</v>
      </c>
      <c r="B5309" s="194">
        <v>3</v>
      </c>
      <c r="C5309" s="205">
        <v>223</v>
      </c>
      <c r="D5309" s="206">
        <v>37.945580329401878</v>
      </c>
      <c r="E5309" s="207">
        <v>15</v>
      </c>
      <c r="F5309" s="208">
        <v>40.162413441509415</v>
      </c>
      <c r="I5309" s="125"/>
    </row>
    <row r="5310" spans="1:9">
      <c r="A5310" s="216">
        <v>43687</v>
      </c>
      <c r="B5310" s="194">
        <v>4</v>
      </c>
      <c r="C5310" s="205">
        <v>238</v>
      </c>
      <c r="D5310" s="206">
        <v>38.037772564391048</v>
      </c>
      <c r="E5310" s="207">
        <v>15</v>
      </c>
      <c r="F5310" s="208">
        <v>39.435439929412759</v>
      </c>
      <c r="I5310" s="125"/>
    </row>
    <row r="5311" spans="1:9">
      <c r="A5311" s="216">
        <v>43687</v>
      </c>
      <c r="B5311" s="194">
        <v>5</v>
      </c>
      <c r="C5311" s="205">
        <v>253</v>
      </c>
      <c r="D5311" s="206">
        <v>38.130231951592464</v>
      </c>
      <c r="E5311" s="207">
        <v>15</v>
      </c>
      <c r="F5311" s="208">
        <v>38.708033940465079</v>
      </c>
      <c r="I5311" s="125"/>
    </row>
    <row r="5312" spans="1:9">
      <c r="A5312" s="216">
        <v>43687</v>
      </c>
      <c r="B5312" s="194">
        <v>6</v>
      </c>
      <c r="C5312" s="205">
        <v>268</v>
      </c>
      <c r="D5312" s="206">
        <v>38.222938161488855</v>
      </c>
      <c r="E5312" s="207">
        <v>15</v>
      </c>
      <c r="F5312" s="208">
        <v>37.980195864248181</v>
      </c>
      <c r="I5312" s="125"/>
    </row>
    <row r="5313" spans="1:9">
      <c r="A5313" s="216">
        <v>43687</v>
      </c>
      <c r="B5313" s="194">
        <v>7</v>
      </c>
      <c r="C5313" s="205">
        <v>283</v>
      </c>
      <c r="D5313" s="206">
        <v>38.31590113508696</v>
      </c>
      <c r="E5313" s="207">
        <v>15</v>
      </c>
      <c r="F5313" s="208">
        <v>37.299999999999997</v>
      </c>
      <c r="I5313" s="125"/>
    </row>
    <row r="5314" spans="1:9">
      <c r="A5314" s="216">
        <v>43687</v>
      </c>
      <c r="B5314" s="194">
        <v>8</v>
      </c>
      <c r="C5314" s="205">
        <v>298</v>
      </c>
      <c r="D5314" s="206">
        <v>38.409130735227563</v>
      </c>
      <c r="E5314" s="207">
        <v>15</v>
      </c>
      <c r="F5314" s="208">
        <v>36.523224837225285</v>
      </c>
      <c r="I5314" s="125"/>
    </row>
    <row r="5315" spans="1:9">
      <c r="A5315" s="216">
        <v>43687</v>
      </c>
      <c r="B5315" s="194">
        <v>9</v>
      </c>
      <c r="C5315" s="205">
        <v>313</v>
      </c>
      <c r="D5315" s="206">
        <v>38.502606666924066</v>
      </c>
      <c r="E5315" s="207">
        <v>15</v>
      </c>
      <c r="F5315" s="208">
        <v>35.794092632527743</v>
      </c>
      <c r="I5315" s="125"/>
    </row>
    <row r="5316" spans="1:9">
      <c r="A5316" s="216">
        <v>43687</v>
      </c>
      <c r="B5316" s="194">
        <v>10</v>
      </c>
      <c r="C5316" s="205">
        <v>328</v>
      </c>
      <c r="D5316" s="206">
        <v>38.596338850531993</v>
      </c>
      <c r="E5316" s="207">
        <v>15</v>
      </c>
      <c r="F5316" s="208">
        <v>35.064529783903922</v>
      </c>
      <c r="I5316" s="125"/>
    </row>
    <row r="5317" spans="1:9">
      <c r="A5317" s="216">
        <v>43687</v>
      </c>
      <c r="B5317" s="194">
        <v>11</v>
      </c>
      <c r="C5317" s="205">
        <v>343</v>
      </c>
      <c r="D5317" s="206">
        <v>38.690337145087597</v>
      </c>
      <c r="E5317" s="207">
        <v>15</v>
      </c>
      <c r="F5317" s="208">
        <v>34.334536647698428</v>
      </c>
      <c r="I5317" s="125"/>
    </row>
    <row r="5318" spans="1:9">
      <c r="A5318" s="216">
        <v>43687</v>
      </c>
      <c r="B5318" s="194">
        <v>12</v>
      </c>
      <c r="C5318" s="205">
        <v>358</v>
      </c>
      <c r="D5318" s="206">
        <v>38.78458125419229</v>
      </c>
      <c r="E5318" s="207">
        <v>15</v>
      </c>
      <c r="F5318" s="208">
        <v>33.604113604762986</v>
      </c>
      <c r="I5318" s="125"/>
    </row>
    <row r="5319" spans="1:9">
      <c r="A5319" s="216">
        <v>43687</v>
      </c>
      <c r="B5319" s="194">
        <v>13</v>
      </c>
      <c r="C5319" s="205">
        <v>13</v>
      </c>
      <c r="D5319" s="206">
        <v>38.879081094908656</v>
      </c>
      <c r="E5319" s="207">
        <v>15</v>
      </c>
      <c r="F5319" s="208">
        <v>32.873261019269862</v>
      </c>
      <c r="I5319" s="125"/>
    </row>
    <row r="5320" spans="1:9">
      <c r="A5320" s="216">
        <v>43687</v>
      </c>
      <c r="B5320" s="194">
        <v>14</v>
      </c>
      <c r="C5320" s="205">
        <v>28</v>
      </c>
      <c r="D5320" s="206">
        <v>38.973846523911106</v>
      </c>
      <c r="E5320" s="207">
        <v>15</v>
      </c>
      <c r="F5320" s="208">
        <v>32.141979230862461</v>
      </c>
      <c r="I5320" s="125"/>
    </row>
    <row r="5321" spans="1:9">
      <c r="A5321" s="216">
        <v>43687</v>
      </c>
      <c r="B5321" s="194">
        <v>15</v>
      </c>
      <c r="C5321" s="205">
        <v>43</v>
      </c>
      <c r="D5321" s="206">
        <v>39.068857242637023</v>
      </c>
      <c r="E5321" s="207">
        <v>15</v>
      </c>
      <c r="F5321" s="208">
        <v>31.410268628040043</v>
      </c>
      <c r="I5321" s="125"/>
    </row>
    <row r="5322" spans="1:9">
      <c r="A5322" s="216">
        <v>43687</v>
      </c>
      <c r="B5322" s="194">
        <v>16</v>
      </c>
      <c r="C5322" s="205">
        <v>58</v>
      </c>
      <c r="D5322" s="206">
        <v>39.164123165492128</v>
      </c>
      <c r="E5322" s="207">
        <v>15</v>
      </c>
      <c r="F5322" s="208">
        <v>30.678129566408288</v>
      </c>
      <c r="I5322" s="125"/>
    </row>
    <row r="5323" spans="1:9">
      <c r="A5323" s="216">
        <v>43687</v>
      </c>
      <c r="B5323" s="194">
        <v>17</v>
      </c>
      <c r="C5323" s="205">
        <v>73</v>
      </c>
      <c r="D5323" s="206">
        <v>39.259654166113478</v>
      </c>
      <c r="E5323" s="207">
        <v>15</v>
      </c>
      <c r="F5323" s="208">
        <v>29.945562401494534</v>
      </c>
      <c r="I5323" s="125"/>
    </row>
    <row r="5324" spans="1:9">
      <c r="A5324" s="216">
        <v>43687</v>
      </c>
      <c r="B5324" s="194">
        <v>18</v>
      </c>
      <c r="C5324" s="205">
        <v>88</v>
      </c>
      <c r="D5324" s="206">
        <v>39.355429944011462</v>
      </c>
      <c r="E5324" s="207">
        <v>15</v>
      </c>
      <c r="F5324" s="208">
        <v>29.212567513299881</v>
      </c>
      <c r="I5324" s="125"/>
    </row>
    <row r="5325" spans="1:9">
      <c r="A5325" s="216">
        <v>43687</v>
      </c>
      <c r="B5325" s="194">
        <v>19</v>
      </c>
      <c r="C5325" s="205">
        <v>103</v>
      </c>
      <c r="D5325" s="206">
        <v>39.45146033210392</v>
      </c>
      <c r="E5325" s="207">
        <v>15</v>
      </c>
      <c r="F5325" s="208">
        <v>28.47914525690701</v>
      </c>
      <c r="I5325" s="125"/>
    </row>
    <row r="5326" spans="1:9">
      <c r="A5326" s="216">
        <v>43687</v>
      </c>
      <c r="B5326" s="194">
        <v>20</v>
      </c>
      <c r="C5326" s="205">
        <v>118</v>
      </c>
      <c r="D5326" s="206">
        <v>39.547755241889035</v>
      </c>
      <c r="E5326" s="207">
        <v>15</v>
      </c>
      <c r="F5326" s="208">
        <v>27.745295987462661</v>
      </c>
      <c r="I5326" s="125"/>
    </row>
    <row r="5327" spans="1:9">
      <c r="A5327" s="216">
        <v>43687</v>
      </c>
      <c r="B5327" s="194">
        <v>21</v>
      </c>
      <c r="C5327" s="205">
        <v>133</v>
      </c>
      <c r="D5327" s="206">
        <v>39.644294428799185</v>
      </c>
      <c r="E5327" s="207">
        <v>15</v>
      </c>
      <c r="F5327" s="208">
        <v>27.011020092642433</v>
      </c>
      <c r="I5327" s="125"/>
    </row>
    <row r="5328" spans="1:9">
      <c r="A5328" s="216">
        <v>43687</v>
      </c>
      <c r="B5328" s="194">
        <v>22</v>
      </c>
      <c r="C5328" s="205">
        <v>148</v>
      </c>
      <c r="D5328" s="206">
        <v>39.741087684349168</v>
      </c>
      <c r="E5328" s="207">
        <v>15</v>
      </c>
      <c r="F5328" s="208">
        <v>26.276317910947178</v>
      </c>
      <c r="I5328" s="125"/>
    </row>
    <row r="5329" spans="1:9">
      <c r="A5329" s="216">
        <v>43687</v>
      </c>
      <c r="B5329" s="194">
        <v>23</v>
      </c>
      <c r="C5329" s="205">
        <v>163</v>
      </c>
      <c r="D5329" s="206">
        <v>39.838144917356431</v>
      </c>
      <c r="E5329" s="207">
        <v>15</v>
      </c>
      <c r="F5329" s="208">
        <v>25.541189805076741</v>
      </c>
      <c r="I5329" s="125"/>
    </row>
    <row r="5330" spans="1:9">
      <c r="A5330" s="216">
        <v>43688</v>
      </c>
      <c r="B5330" s="194">
        <v>0</v>
      </c>
      <c r="C5330" s="205">
        <v>178</v>
      </c>
      <c r="D5330" s="206">
        <v>39.935445881418445</v>
      </c>
      <c r="E5330" s="207">
        <v>15</v>
      </c>
      <c r="F5330" s="208">
        <v>24.805636154153028</v>
      </c>
      <c r="I5330" s="125"/>
    </row>
    <row r="5331" spans="1:9">
      <c r="A5331" s="216">
        <v>43688</v>
      </c>
      <c r="B5331" s="194">
        <v>1</v>
      </c>
      <c r="C5331" s="205">
        <v>193</v>
      </c>
      <c r="D5331" s="206">
        <v>40.033000365967837</v>
      </c>
      <c r="E5331" s="207">
        <v>15</v>
      </c>
      <c r="F5331" s="208">
        <v>24.069657312597812</v>
      </c>
      <c r="I5331" s="125"/>
    </row>
    <row r="5332" spans="1:9">
      <c r="A5332" s="216">
        <v>43688</v>
      </c>
      <c r="B5332" s="194">
        <v>2</v>
      </c>
      <c r="C5332" s="205">
        <v>208</v>
      </c>
      <c r="D5332" s="206">
        <v>40.130818316625891</v>
      </c>
      <c r="E5332" s="207">
        <v>15</v>
      </c>
      <c r="F5332" s="208">
        <v>23.33325363458485</v>
      </c>
      <c r="I5332" s="125"/>
    </row>
    <row r="5333" spans="1:9">
      <c r="A5333" s="216">
        <v>43688</v>
      </c>
      <c r="B5333" s="194">
        <v>3</v>
      </c>
      <c r="C5333" s="205">
        <v>223</v>
      </c>
      <c r="D5333" s="206">
        <v>40.228879367559216</v>
      </c>
      <c r="E5333" s="207">
        <v>15</v>
      </c>
      <c r="F5333" s="208">
        <v>22.596425498785848</v>
      </c>
      <c r="I5333" s="125"/>
    </row>
    <row r="5334" spans="1:9">
      <c r="A5334" s="216">
        <v>43688</v>
      </c>
      <c r="B5334" s="194">
        <v>4</v>
      </c>
      <c r="C5334" s="205">
        <v>238</v>
      </c>
      <c r="D5334" s="206">
        <v>40.327193423047447</v>
      </c>
      <c r="E5334" s="207">
        <v>15</v>
      </c>
      <c r="F5334" s="208">
        <v>21.859173267463987</v>
      </c>
      <c r="I5334" s="125"/>
    </row>
    <row r="5335" spans="1:9">
      <c r="A5335" s="216">
        <v>43688</v>
      </c>
      <c r="B5335" s="194">
        <v>5</v>
      </c>
      <c r="C5335" s="205">
        <v>253</v>
      </c>
      <c r="D5335" s="206">
        <v>40.425770387511761</v>
      </c>
      <c r="E5335" s="207">
        <v>15</v>
      </c>
      <c r="F5335" s="208">
        <v>21.121497277754173</v>
      </c>
      <c r="I5335" s="125"/>
    </row>
    <row r="5336" spans="1:9">
      <c r="A5336" s="216">
        <v>43688</v>
      </c>
      <c r="B5336" s="194">
        <v>6</v>
      </c>
      <c r="C5336" s="205">
        <v>268</v>
      </c>
      <c r="D5336" s="206">
        <v>40.52458989302977</v>
      </c>
      <c r="E5336" s="207">
        <v>15</v>
      </c>
      <c r="F5336" s="208">
        <v>20.38339791636723</v>
      </c>
      <c r="I5336" s="125"/>
    </row>
    <row r="5337" spans="1:9">
      <c r="A5337" s="216">
        <v>43688</v>
      </c>
      <c r="B5337" s="194">
        <v>7</v>
      </c>
      <c r="C5337" s="205">
        <v>283</v>
      </c>
      <c r="D5337" s="206">
        <v>40.623661861711753</v>
      </c>
      <c r="E5337" s="207">
        <v>15</v>
      </c>
      <c r="F5337" s="208">
        <v>19.7</v>
      </c>
      <c r="I5337" s="125"/>
    </row>
    <row r="5338" spans="1:9">
      <c r="A5338" s="216">
        <v>43688</v>
      </c>
      <c r="B5338" s="194">
        <v>8</v>
      </c>
      <c r="C5338" s="205">
        <v>298</v>
      </c>
      <c r="D5338" s="206">
        <v>40.722996156702038</v>
      </c>
      <c r="E5338" s="207">
        <v>15</v>
      </c>
      <c r="F5338" s="208">
        <v>18.905930492196923</v>
      </c>
      <c r="I5338" s="125"/>
    </row>
    <row r="5339" spans="1:9">
      <c r="A5339" s="216">
        <v>43688</v>
      </c>
      <c r="B5339" s="194">
        <v>9</v>
      </c>
      <c r="C5339" s="205">
        <v>313</v>
      </c>
      <c r="D5339" s="206">
        <v>40.822572426984607</v>
      </c>
      <c r="E5339" s="207">
        <v>15</v>
      </c>
      <c r="F5339" s="208">
        <v>18.166563160724039</v>
      </c>
      <c r="I5339" s="125"/>
    </row>
    <row r="5340" spans="1:9">
      <c r="A5340" s="216">
        <v>43688</v>
      </c>
      <c r="B5340" s="194">
        <v>10</v>
      </c>
      <c r="C5340" s="205">
        <v>328</v>
      </c>
      <c r="D5340" s="206">
        <v>40.922400593655084</v>
      </c>
      <c r="E5340" s="207">
        <v>15</v>
      </c>
      <c r="F5340" s="208">
        <v>17.426773895337639</v>
      </c>
      <c r="I5340" s="125"/>
    </row>
    <row r="5341" spans="1:9">
      <c r="A5341" s="216">
        <v>43688</v>
      </c>
      <c r="B5341" s="194">
        <v>11</v>
      </c>
      <c r="C5341" s="205">
        <v>343</v>
      </c>
      <c r="D5341" s="206">
        <v>41.022490497803119</v>
      </c>
      <c r="E5341" s="207">
        <v>15</v>
      </c>
      <c r="F5341" s="208">
        <v>16.686563048895415</v>
      </c>
      <c r="I5341" s="125"/>
    </row>
    <row r="5342" spans="1:9">
      <c r="A5342" s="216">
        <v>43688</v>
      </c>
      <c r="B5342" s="194">
        <v>12</v>
      </c>
      <c r="C5342" s="205">
        <v>358</v>
      </c>
      <c r="D5342" s="206">
        <v>41.122821825601932</v>
      </c>
      <c r="E5342" s="207">
        <v>15</v>
      </c>
      <c r="F5342" s="208">
        <v>15.945931007365637</v>
      </c>
      <c r="I5342" s="125"/>
    </row>
    <row r="5343" spans="1:9">
      <c r="A5343" s="216">
        <v>43688</v>
      </c>
      <c r="B5343" s="194">
        <v>13</v>
      </c>
      <c r="C5343" s="205">
        <v>13</v>
      </c>
      <c r="D5343" s="206">
        <v>41.223404476160681</v>
      </c>
      <c r="E5343" s="207">
        <v>15</v>
      </c>
      <c r="F5343" s="208">
        <v>15.204878106711242</v>
      </c>
      <c r="I5343" s="125"/>
    </row>
    <row r="5344" spans="1:9">
      <c r="A5344" s="216">
        <v>43688</v>
      </c>
      <c r="B5344" s="194">
        <v>14</v>
      </c>
      <c r="C5344" s="205">
        <v>28</v>
      </c>
      <c r="D5344" s="206">
        <v>41.324248289116099</v>
      </c>
      <c r="E5344" s="207">
        <v>15</v>
      </c>
      <c r="F5344" s="208">
        <v>14.463404707785337</v>
      </c>
      <c r="I5344" s="125"/>
    </row>
    <row r="5345" spans="1:9">
      <c r="A5345" s="216">
        <v>43688</v>
      </c>
      <c r="B5345" s="194">
        <v>15</v>
      </c>
      <c r="C5345" s="205">
        <v>43</v>
      </c>
      <c r="D5345" s="206">
        <v>41.42533294909299</v>
      </c>
      <c r="E5345" s="207">
        <v>15</v>
      </c>
      <c r="F5345" s="208">
        <v>13.721511187738713</v>
      </c>
      <c r="I5345" s="125"/>
    </row>
    <row r="5346" spans="1:9">
      <c r="A5346" s="216">
        <v>43688</v>
      </c>
      <c r="B5346" s="194">
        <v>16</v>
      </c>
      <c r="C5346" s="205">
        <v>58</v>
      </c>
      <c r="D5346" s="206">
        <v>41.526668352937577</v>
      </c>
      <c r="E5346" s="207">
        <v>15</v>
      </c>
      <c r="F5346" s="208">
        <v>12.97919789877529</v>
      </c>
      <c r="I5346" s="125"/>
    </row>
    <row r="5347" spans="1:9">
      <c r="A5347" s="216">
        <v>43688</v>
      </c>
      <c r="B5347" s="194">
        <v>17</v>
      </c>
      <c r="C5347" s="205">
        <v>73</v>
      </c>
      <c r="D5347" s="206">
        <v>41.6282643385847</v>
      </c>
      <c r="E5347" s="207">
        <v>15</v>
      </c>
      <c r="F5347" s="208">
        <v>12.236465192987183</v>
      </c>
      <c r="I5347" s="125"/>
    </row>
    <row r="5348" spans="1:9">
      <c r="A5348" s="216">
        <v>43688</v>
      </c>
      <c r="B5348" s="194">
        <v>18</v>
      </c>
      <c r="C5348" s="205">
        <v>88</v>
      </c>
      <c r="D5348" s="206">
        <v>41.730100607787222</v>
      </c>
      <c r="E5348" s="207">
        <v>15</v>
      </c>
      <c r="F5348" s="208">
        <v>11.49331344716142</v>
      </c>
      <c r="I5348" s="125"/>
    </row>
    <row r="5349" spans="1:9">
      <c r="A5349" s="216">
        <v>43688</v>
      </c>
      <c r="B5349" s="194">
        <v>19</v>
      </c>
      <c r="C5349" s="205">
        <v>103</v>
      </c>
      <c r="D5349" s="206">
        <v>41.832186997219765</v>
      </c>
      <c r="E5349" s="207">
        <v>15</v>
      </c>
      <c r="F5349" s="208">
        <v>10.74974302143243</v>
      </c>
      <c r="I5349" s="125"/>
    </row>
    <row r="5350" spans="1:9">
      <c r="A5350" s="216">
        <v>43688</v>
      </c>
      <c r="B5350" s="194">
        <v>20</v>
      </c>
      <c r="C5350" s="205">
        <v>118</v>
      </c>
      <c r="D5350" s="206">
        <v>41.934533421820106</v>
      </c>
      <c r="E5350" s="207">
        <v>15</v>
      </c>
      <c r="F5350" s="208">
        <v>10.005754250852306</v>
      </c>
      <c r="I5350" s="125"/>
    </row>
    <row r="5351" spans="1:9">
      <c r="A5351" s="216">
        <v>43688</v>
      </c>
      <c r="B5351" s="194">
        <v>21</v>
      </c>
      <c r="C5351" s="205">
        <v>133</v>
      </c>
      <c r="D5351" s="206">
        <v>42.037119541796528</v>
      </c>
      <c r="E5351" s="207">
        <v>15</v>
      </c>
      <c r="F5351" s="208">
        <v>9.2613475201471118</v>
      </c>
      <c r="I5351" s="125"/>
    </row>
    <row r="5352" spans="1:9">
      <c r="A5352" s="216">
        <v>43688</v>
      </c>
      <c r="B5352" s="194">
        <v>22</v>
      </c>
      <c r="C5352" s="205">
        <v>148</v>
      </c>
      <c r="D5352" s="206">
        <v>42.139955172967802</v>
      </c>
      <c r="E5352" s="207">
        <v>15</v>
      </c>
      <c r="F5352" s="208">
        <v>8.5165231807118147</v>
      </c>
      <c r="I5352" s="125"/>
    </row>
    <row r="5353" spans="1:9">
      <c r="A5353" s="216">
        <v>43688</v>
      </c>
      <c r="B5353" s="194">
        <v>23</v>
      </c>
      <c r="C5353" s="205">
        <v>163</v>
      </c>
      <c r="D5353" s="206">
        <v>42.243050207957822</v>
      </c>
      <c r="E5353" s="207">
        <v>15</v>
      </c>
      <c r="F5353" s="208">
        <v>7.7712815838463101</v>
      </c>
      <c r="I5353" s="125"/>
    </row>
    <row r="5354" spans="1:9">
      <c r="A5354" s="216">
        <v>43689</v>
      </c>
      <c r="B5354" s="194">
        <v>0</v>
      </c>
      <c r="C5354" s="205">
        <v>178</v>
      </c>
      <c r="D5354" s="206">
        <v>42.346384384992461</v>
      </c>
      <c r="E5354" s="207">
        <v>15</v>
      </c>
      <c r="F5354" s="208">
        <v>7.0256231055560647</v>
      </c>
      <c r="I5354" s="125"/>
    </row>
    <row r="5355" spans="1:9">
      <c r="A5355" s="216">
        <v>43689</v>
      </c>
      <c r="B5355" s="194">
        <v>1</v>
      </c>
      <c r="C5355" s="205">
        <v>193</v>
      </c>
      <c r="D5355" s="206">
        <v>42.449967477849668</v>
      </c>
      <c r="E5355" s="207">
        <v>15</v>
      </c>
      <c r="F5355" s="208">
        <v>6.2795480969178996</v>
      </c>
      <c r="I5355" s="125"/>
    </row>
    <row r="5356" spans="1:9">
      <c r="A5356" s="216">
        <v>43689</v>
      </c>
      <c r="B5356" s="194">
        <v>2</v>
      </c>
      <c r="C5356" s="205">
        <v>208</v>
      </c>
      <c r="D5356" s="206">
        <v>42.553809417768207</v>
      </c>
      <c r="E5356" s="207">
        <v>15</v>
      </c>
      <c r="F5356" s="208">
        <v>5.5330569086982706</v>
      </c>
      <c r="I5356" s="125"/>
    </row>
    <row r="5357" spans="1:9">
      <c r="A5357" s="216">
        <v>43689</v>
      </c>
      <c r="B5357" s="194">
        <v>3</v>
      </c>
      <c r="C5357" s="205">
        <v>223</v>
      </c>
      <c r="D5357" s="206">
        <v>42.657889822613697</v>
      </c>
      <c r="E5357" s="207">
        <v>15</v>
      </c>
      <c r="F5357" s="208">
        <v>4.786149925037364</v>
      </c>
      <c r="I5357" s="125"/>
    </row>
    <row r="5358" spans="1:9">
      <c r="A5358" s="216">
        <v>43689</v>
      </c>
      <c r="B5358" s="194">
        <v>4</v>
      </c>
      <c r="C5358" s="205">
        <v>238</v>
      </c>
      <c r="D5358" s="206">
        <v>42.762218582452078</v>
      </c>
      <c r="E5358" s="207">
        <v>15</v>
      </c>
      <c r="F5358" s="208">
        <v>4.0388274798646506</v>
      </c>
      <c r="I5358" s="125"/>
    </row>
    <row r="5359" spans="1:9">
      <c r="A5359" s="216">
        <v>43689</v>
      </c>
      <c r="B5359" s="194">
        <v>5</v>
      </c>
      <c r="C5359" s="205">
        <v>253</v>
      </c>
      <c r="D5359" s="206">
        <v>42.866805587978547</v>
      </c>
      <c r="E5359" s="207">
        <v>15</v>
      </c>
      <c r="F5359" s="208">
        <v>3.2910899318645193</v>
      </c>
      <c r="I5359" s="125"/>
    </row>
    <row r="5360" spans="1:9">
      <c r="A5360" s="216">
        <v>43689</v>
      </c>
      <c r="B5360" s="194">
        <v>6</v>
      </c>
      <c r="C5360" s="205">
        <v>268</v>
      </c>
      <c r="D5360" s="206">
        <v>42.971630455375589</v>
      </c>
      <c r="E5360" s="207">
        <v>15</v>
      </c>
      <c r="F5360" s="208">
        <v>2.5429376565497108</v>
      </c>
      <c r="I5360" s="125"/>
    </row>
    <row r="5361" spans="1:9">
      <c r="A5361" s="216">
        <v>43689</v>
      </c>
      <c r="B5361" s="194">
        <v>7</v>
      </c>
      <c r="C5361" s="205">
        <v>283</v>
      </c>
      <c r="D5361" s="206">
        <v>43.076703073302269</v>
      </c>
      <c r="E5361" s="207">
        <v>15</v>
      </c>
      <c r="F5361" s="208">
        <v>1.9</v>
      </c>
      <c r="I5361" s="125"/>
    </row>
    <row r="5362" spans="1:9">
      <c r="A5362" s="216">
        <v>43689</v>
      </c>
      <c r="B5362" s="194">
        <v>8</v>
      </c>
      <c r="C5362" s="205">
        <v>298</v>
      </c>
      <c r="D5362" s="206">
        <v>43.18203333040401</v>
      </c>
      <c r="E5362" s="207">
        <v>15</v>
      </c>
      <c r="F5362" s="208">
        <v>1.0453903245122831</v>
      </c>
      <c r="I5362" s="125"/>
    </row>
    <row r="5363" spans="1:9">
      <c r="A5363" s="216">
        <v>43689</v>
      </c>
      <c r="B5363" s="194">
        <v>9</v>
      </c>
      <c r="C5363" s="205">
        <v>313</v>
      </c>
      <c r="D5363" s="206">
        <v>43.287600861176543</v>
      </c>
      <c r="E5363" s="207">
        <v>15</v>
      </c>
      <c r="F5363" s="208">
        <v>0.29599599293387513</v>
      </c>
      <c r="I5363" s="125"/>
    </row>
    <row r="5364" spans="1:9">
      <c r="A5364" s="216">
        <v>43689</v>
      </c>
      <c r="B5364" s="194">
        <v>10</v>
      </c>
      <c r="C5364" s="205">
        <v>328</v>
      </c>
      <c r="D5364" s="206">
        <v>43.393415553189243</v>
      </c>
      <c r="E5364" s="207">
        <v>14</v>
      </c>
      <c r="F5364" s="208">
        <v>59.546188367463238</v>
      </c>
      <c r="I5364" s="125"/>
    </row>
    <row r="5365" spans="1:9">
      <c r="A5365" s="216">
        <v>43689</v>
      </c>
      <c r="B5365" s="194">
        <v>11</v>
      </c>
      <c r="C5365" s="205">
        <v>343</v>
      </c>
      <c r="D5365" s="206">
        <v>43.499487194414996</v>
      </c>
      <c r="E5365" s="207">
        <v>14</v>
      </c>
      <c r="F5365" s="208">
        <v>58.795967781109084</v>
      </c>
      <c r="I5365" s="125"/>
    </row>
    <row r="5366" spans="1:9">
      <c r="A5366" s="216">
        <v>43689</v>
      </c>
      <c r="B5366" s="194">
        <v>12</v>
      </c>
      <c r="C5366" s="205">
        <v>358</v>
      </c>
      <c r="D5366" s="206">
        <v>43.605795516466515</v>
      </c>
      <c r="E5366" s="207">
        <v>14</v>
      </c>
      <c r="F5366" s="208">
        <v>58.045334616957298</v>
      </c>
      <c r="I5366" s="125"/>
    </row>
    <row r="5367" spans="1:9">
      <c r="A5367" s="216">
        <v>43689</v>
      </c>
      <c r="B5367" s="194">
        <v>13</v>
      </c>
      <c r="C5367" s="205">
        <v>13</v>
      </c>
      <c r="D5367" s="206">
        <v>43.712350405830307</v>
      </c>
      <c r="E5367" s="207">
        <v>14</v>
      </c>
      <c r="F5367" s="208">
        <v>57.294289224431516</v>
      </c>
      <c r="I5367" s="125"/>
    </row>
    <row r="5368" spans="1:9">
      <c r="A5368" s="216">
        <v>43689</v>
      </c>
      <c r="B5368" s="194">
        <v>14</v>
      </c>
      <c r="C5368" s="205">
        <v>28</v>
      </c>
      <c r="D5368" s="206">
        <v>43.819161628919119</v>
      </c>
      <c r="E5368" s="207">
        <v>14</v>
      </c>
      <c r="F5368" s="208">
        <v>56.542831952879276</v>
      </c>
      <c r="I5368" s="125"/>
    </row>
    <row r="5369" spans="1:9">
      <c r="A5369" s="216">
        <v>43689</v>
      </c>
      <c r="B5369" s="194">
        <v>15</v>
      </c>
      <c r="C5369" s="205">
        <v>43</v>
      </c>
      <c r="D5369" s="206">
        <v>43.926208916595328</v>
      </c>
      <c r="E5369" s="207">
        <v>14</v>
      </c>
      <c r="F5369" s="208">
        <v>55.790963176665223</v>
      </c>
      <c r="I5369" s="125"/>
    </row>
    <row r="5370" spans="1:9">
      <c r="A5370" s="216">
        <v>43689</v>
      </c>
      <c r="B5370" s="194">
        <v>16</v>
      </c>
      <c r="C5370" s="205">
        <v>58</v>
      </c>
      <c r="D5370" s="206">
        <v>44.033502152524875</v>
      </c>
      <c r="E5370" s="207">
        <v>14</v>
      </c>
      <c r="F5370" s="208">
        <v>55.038683244853495</v>
      </c>
      <c r="I5370" s="125"/>
    </row>
    <row r="5371" spans="1:9">
      <c r="A5371" s="216">
        <v>43689</v>
      </c>
      <c r="B5371" s="194">
        <v>17</v>
      </c>
      <c r="C5371" s="205">
        <v>73</v>
      </c>
      <c r="D5371" s="206">
        <v>44.141051103163136</v>
      </c>
      <c r="E5371" s="207">
        <v>14</v>
      </c>
      <c r="F5371" s="208">
        <v>54.285992506518461</v>
      </c>
      <c r="I5371" s="125"/>
    </row>
    <row r="5372" spans="1:9">
      <c r="A5372" s="216">
        <v>43689</v>
      </c>
      <c r="B5372" s="194">
        <v>18</v>
      </c>
      <c r="C5372" s="205">
        <v>88</v>
      </c>
      <c r="D5372" s="206">
        <v>44.248835497037931</v>
      </c>
      <c r="E5372" s="207">
        <v>14</v>
      </c>
      <c r="F5372" s="208">
        <v>53.532891343991729</v>
      </c>
      <c r="I5372" s="125"/>
    </row>
    <row r="5373" spans="1:9">
      <c r="A5373" s="216">
        <v>43689</v>
      </c>
      <c r="B5373" s="194">
        <v>19</v>
      </c>
      <c r="C5373" s="205">
        <v>103</v>
      </c>
      <c r="D5373" s="206">
        <v>44.356865216730625</v>
      </c>
      <c r="E5373" s="207">
        <v>14</v>
      </c>
      <c r="F5373" s="208">
        <v>52.779380089340897</v>
      </c>
      <c r="I5373" s="125"/>
    </row>
    <row r="5374" spans="1:9">
      <c r="A5374" s="216">
        <v>43689</v>
      </c>
      <c r="B5374" s="194">
        <v>20</v>
      </c>
      <c r="C5374" s="205">
        <v>118</v>
      </c>
      <c r="D5374" s="206">
        <v>44.465150027212985</v>
      </c>
      <c r="E5374" s="207">
        <v>14</v>
      </c>
      <c r="F5374" s="208">
        <v>52.025459099462132</v>
      </c>
      <c r="I5374" s="125"/>
    </row>
    <row r="5375" spans="1:9">
      <c r="A5375" s="216">
        <v>43689</v>
      </c>
      <c r="B5375" s="194">
        <v>21</v>
      </c>
      <c r="C5375" s="205">
        <v>133</v>
      </c>
      <c r="D5375" s="206">
        <v>44.573669675322662</v>
      </c>
      <c r="E5375" s="207">
        <v>14</v>
      </c>
      <c r="F5375" s="208">
        <v>51.271128748112567</v>
      </c>
      <c r="I5375" s="125"/>
    </row>
    <row r="5376" spans="1:9">
      <c r="A5376" s="216">
        <v>43689</v>
      </c>
      <c r="B5376" s="194">
        <v>22</v>
      </c>
      <c r="C5376" s="205">
        <v>148</v>
      </c>
      <c r="D5376" s="206">
        <v>44.682433963948824</v>
      </c>
      <c r="E5376" s="207">
        <v>14</v>
      </c>
      <c r="F5376" s="208">
        <v>50.516389383780158</v>
      </c>
      <c r="I5376" s="125"/>
    </row>
    <row r="5377" spans="1:9">
      <c r="A5377" s="216">
        <v>43689</v>
      </c>
      <c r="B5377" s="194">
        <v>23</v>
      </c>
      <c r="C5377" s="205">
        <v>163</v>
      </c>
      <c r="D5377" s="206">
        <v>44.79145279425893</v>
      </c>
      <c r="E5377" s="207">
        <v>14</v>
      </c>
      <c r="F5377" s="208">
        <v>49.761241354653691</v>
      </c>
      <c r="I5377" s="125"/>
    </row>
    <row r="5378" spans="1:9">
      <c r="A5378" s="216">
        <v>43690</v>
      </c>
      <c r="B5378" s="194">
        <v>0</v>
      </c>
      <c r="C5378" s="205">
        <v>178</v>
      </c>
      <c r="D5378" s="206">
        <v>44.90070581297914</v>
      </c>
      <c r="E5378" s="207">
        <v>14</v>
      </c>
      <c r="F5378" s="208">
        <v>49.005685034203381</v>
      </c>
      <c r="I5378" s="125"/>
    </row>
    <row r="5379" spans="1:9">
      <c r="A5379" s="216">
        <v>43690</v>
      </c>
      <c r="B5379" s="194">
        <v>1</v>
      </c>
      <c r="C5379" s="205">
        <v>193</v>
      </c>
      <c r="D5379" s="206">
        <v>45.010202822502379</v>
      </c>
      <c r="E5379" s="207">
        <v>14</v>
      </c>
      <c r="F5379" s="208">
        <v>48.249720778983693</v>
      </c>
      <c r="I5379" s="125"/>
    </row>
    <row r="5380" spans="1:9">
      <c r="A5380" s="216">
        <v>43690</v>
      </c>
      <c r="B5380" s="194">
        <v>2</v>
      </c>
      <c r="C5380" s="205">
        <v>208</v>
      </c>
      <c r="D5380" s="206">
        <v>45.119953701741906</v>
      </c>
      <c r="E5380" s="207">
        <v>14</v>
      </c>
      <c r="F5380" s="208">
        <v>47.493348919949092</v>
      </c>
      <c r="I5380" s="125"/>
    </row>
    <row r="5381" spans="1:9">
      <c r="A5381" s="216">
        <v>43690</v>
      </c>
      <c r="B5381" s="194">
        <v>3</v>
      </c>
      <c r="C5381" s="205">
        <v>223</v>
      </c>
      <c r="D5381" s="206">
        <v>45.229938176367455</v>
      </c>
      <c r="E5381" s="207">
        <v>14</v>
      </c>
      <c r="F5381" s="208">
        <v>46.736569838812905</v>
      </c>
      <c r="I5381" s="125"/>
    </row>
    <row r="5382" spans="1:9">
      <c r="A5382" s="216">
        <v>43690</v>
      </c>
      <c r="B5382" s="194">
        <v>4</v>
      </c>
      <c r="C5382" s="205">
        <v>238</v>
      </c>
      <c r="D5382" s="206">
        <v>45.34016600665268</v>
      </c>
      <c r="E5382" s="207">
        <v>14</v>
      </c>
      <c r="F5382" s="208">
        <v>45.979383883258613</v>
      </c>
      <c r="I5382" s="125"/>
    </row>
    <row r="5383" spans="1:9">
      <c r="A5383" s="216">
        <v>43690</v>
      </c>
      <c r="B5383" s="194">
        <v>5</v>
      </c>
      <c r="C5383" s="205">
        <v>253</v>
      </c>
      <c r="D5383" s="206">
        <v>45.450647111645139</v>
      </c>
      <c r="E5383" s="207">
        <v>14</v>
      </c>
      <c r="F5383" s="208">
        <v>45.22179140083594</v>
      </c>
      <c r="I5383" s="125"/>
    </row>
    <row r="5384" spans="1:9">
      <c r="A5384" s="216">
        <v>43690</v>
      </c>
      <c r="B5384" s="194">
        <v>6</v>
      </c>
      <c r="C5384" s="205">
        <v>268</v>
      </c>
      <c r="D5384" s="206">
        <v>45.561361095603843</v>
      </c>
      <c r="E5384" s="207">
        <v>14</v>
      </c>
      <c r="F5384" s="208">
        <v>44.463792764551364</v>
      </c>
      <c r="I5384" s="125"/>
    </row>
    <row r="5385" spans="1:9">
      <c r="A5385" s="216">
        <v>43690</v>
      </c>
      <c r="B5385" s="194">
        <v>7</v>
      </c>
      <c r="C5385" s="205">
        <v>283</v>
      </c>
      <c r="D5385" s="206">
        <v>45.672317836452976</v>
      </c>
      <c r="E5385" s="207">
        <v>14</v>
      </c>
      <c r="F5385" s="208">
        <v>43.8</v>
      </c>
      <c r="I5385" s="125"/>
    </row>
    <row r="5386" spans="1:9">
      <c r="A5386" s="216">
        <v>43690</v>
      </c>
      <c r="B5386" s="194">
        <v>8</v>
      </c>
      <c r="C5386" s="205">
        <v>298</v>
      </c>
      <c r="D5386" s="206">
        <v>45.783527212249737</v>
      </c>
      <c r="E5386" s="207">
        <v>14</v>
      </c>
      <c r="F5386" s="208">
        <v>42.946578419698831</v>
      </c>
      <c r="I5386" s="125"/>
    </row>
    <row r="5387" spans="1:9">
      <c r="A5387" s="216">
        <v>43690</v>
      </c>
      <c r="B5387" s="194">
        <v>9</v>
      </c>
      <c r="C5387" s="205">
        <v>313</v>
      </c>
      <c r="D5387" s="206">
        <v>45.894968826770537</v>
      </c>
      <c r="E5387" s="207">
        <v>14</v>
      </c>
      <c r="F5387" s="208">
        <v>42.187363439603516</v>
      </c>
      <c r="I5387" s="125"/>
    </row>
    <row r="5388" spans="1:9">
      <c r="A5388" s="216">
        <v>43690</v>
      </c>
      <c r="B5388" s="194">
        <v>10</v>
      </c>
      <c r="C5388" s="205">
        <v>328</v>
      </c>
      <c r="D5388" s="206">
        <v>46.006652556991412</v>
      </c>
      <c r="E5388" s="207">
        <v>14</v>
      </c>
      <c r="F5388" s="208">
        <v>41.427743711545055</v>
      </c>
      <c r="I5388" s="125"/>
    </row>
    <row r="5389" spans="1:9">
      <c r="A5389" s="216">
        <v>43690</v>
      </c>
      <c r="B5389" s="194">
        <v>11</v>
      </c>
      <c r="C5389" s="205">
        <v>343</v>
      </c>
      <c r="D5389" s="206">
        <v>46.11858827848323</v>
      </c>
      <c r="E5389" s="207">
        <v>14</v>
      </c>
      <c r="F5389" s="208">
        <v>40.667719591017111</v>
      </c>
      <c r="I5389" s="125"/>
    </row>
    <row r="5390" spans="1:9">
      <c r="A5390" s="216">
        <v>43690</v>
      </c>
      <c r="B5390" s="194">
        <v>12</v>
      </c>
      <c r="C5390" s="205">
        <v>358</v>
      </c>
      <c r="D5390" s="206">
        <v>46.230755614810732</v>
      </c>
      <c r="E5390" s="207">
        <v>14</v>
      </c>
      <c r="F5390" s="208">
        <v>39.907291450449982</v>
      </c>
      <c r="I5390" s="125"/>
    </row>
    <row r="5391" spans="1:9">
      <c r="A5391" s="216">
        <v>43690</v>
      </c>
      <c r="B5391" s="194">
        <v>13</v>
      </c>
      <c r="C5391" s="205">
        <v>13</v>
      </c>
      <c r="D5391" s="206">
        <v>46.343164440236819</v>
      </c>
      <c r="E5391" s="207">
        <v>14</v>
      </c>
      <c r="F5391" s="208">
        <v>39.146459636508766</v>
      </c>
      <c r="I5391" s="125"/>
    </row>
    <row r="5392" spans="1:9">
      <c r="A5392" s="216">
        <v>43690</v>
      </c>
      <c r="B5392" s="194">
        <v>14</v>
      </c>
      <c r="C5392" s="205">
        <v>28</v>
      </c>
      <c r="D5392" s="206">
        <v>46.455824532952761</v>
      </c>
      <c r="E5392" s="207">
        <v>14</v>
      </c>
      <c r="F5392" s="208">
        <v>38.385224496063195</v>
      </c>
      <c r="I5392" s="125"/>
    </row>
    <row r="5393" spans="1:9">
      <c r="A5393" s="216">
        <v>43690</v>
      </c>
      <c r="B5393" s="194">
        <v>15</v>
      </c>
      <c r="C5393" s="205">
        <v>43</v>
      </c>
      <c r="D5393" s="206">
        <v>46.568715611934977</v>
      </c>
      <c r="E5393" s="207">
        <v>14</v>
      </c>
      <c r="F5393" s="208">
        <v>37.62358640114229</v>
      </c>
      <c r="I5393" s="125"/>
    </row>
    <row r="5394" spans="1:9">
      <c r="A5394" s="216">
        <v>43690</v>
      </c>
      <c r="B5394" s="194">
        <v>16</v>
      </c>
      <c r="C5394" s="205">
        <v>58</v>
      </c>
      <c r="D5394" s="206">
        <v>46.68184755146001</v>
      </c>
      <c r="E5394" s="207">
        <v>14</v>
      </c>
      <c r="F5394" s="208">
        <v>36.86154570681861</v>
      </c>
      <c r="I5394" s="125"/>
    </row>
    <row r="5395" spans="1:9">
      <c r="A5395" s="216">
        <v>43690</v>
      </c>
      <c r="B5395" s="194">
        <v>17</v>
      </c>
      <c r="C5395" s="205">
        <v>73</v>
      </c>
      <c r="D5395" s="206">
        <v>46.795230107572365</v>
      </c>
      <c r="E5395" s="207">
        <v>14</v>
      </c>
      <c r="F5395" s="208">
        <v>36.099102742551814</v>
      </c>
      <c r="I5395" s="125"/>
    </row>
    <row r="5396" spans="1:9">
      <c r="A5396" s="216">
        <v>43690</v>
      </c>
      <c r="B5396" s="194">
        <v>18</v>
      </c>
      <c r="C5396" s="205">
        <v>88</v>
      </c>
      <c r="D5396" s="206">
        <v>46.908842998869886</v>
      </c>
      <c r="E5396" s="207">
        <v>14</v>
      </c>
      <c r="F5396" s="208">
        <v>35.336257888639935</v>
      </c>
      <c r="I5396" s="125"/>
    </row>
    <row r="5397" spans="1:9">
      <c r="A5397" s="216">
        <v>43690</v>
      </c>
      <c r="B5397" s="194">
        <v>19</v>
      </c>
      <c r="C5397" s="205">
        <v>103</v>
      </c>
      <c r="D5397" s="206">
        <v>47.02269609878158</v>
      </c>
      <c r="E5397" s="207">
        <v>14</v>
      </c>
      <c r="F5397" s="208">
        <v>34.573011491470318</v>
      </c>
      <c r="I5397" s="125"/>
    </row>
    <row r="5398" spans="1:9">
      <c r="A5398" s="216">
        <v>43690</v>
      </c>
      <c r="B5398" s="194">
        <v>20</v>
      </c>
      <c r="C5398" s="205">
        <v>118</v>
      </c>
      <c r="D5398" s="206">
        <v>47.136799162151419</v>
      </c>
      <c r="E5398" s="207">
        <v>14</v>
      </c>
      <c r="F5398" s="208">
        <v>33.809363897140834</v>
      </c>
      <c r="I5398" s="125"/>
    </row>
    <row r="5399" spans="1:9">
      <c r="A5399" s="216">
        <v>43690</v>
      </c>
      <c r="B5399" s="194">
        <v>21</v>
      </c>
      <c r="C5399" s="205">
        <v>133</v>
      </c>
      <c r="D5399" s="206">
        <v>47.25113194547589</v>
      </c>
      <c r="E5399" s="207">
        <v>14</v>
      </c>
      <c r="F5399" s="208">
        <v>33.045315477331023</v>
      </c>
      <c r="I5399" s="125"/>
    </row>
    <row r="5400" spans="1:9">
      <c r="A5400" s="216">
        <v>43690</v>
      </c>
      <c r="B5400" s="194">
        <v>22</v>
      </c>
      <c r="C5400" s="205">
        <v>148</v>
      </c>
      <c r="D5400" s="206">
        <v>47.365704203634778</v>
      </c>
      <c r="E5400" s="207">
        <v>14</v>
      </c>
      <c r="F5400" s="208">
        <v>32.280866578072356</v>
      </c>
      <c r="I5400" s="125"/>
    </row>
    <row r="5401" spans="1:9">
      <c r="A5401" s="216">
        <v>43690</v>
      </c>
      <c r="B5401" s="194">
        <v>23</v>
      </c>
      <c r="C5401" s="205">
        <v>163</v>
      </c>
      <c r="D5401" s="206">
        <v>47.480525807840195</v>
      </c>
      <c r="E5401" s="207">
        <v>14</v>
      </c>
      <c r="F5401" s="208">
        <v>31.516017545284924</v>
      </c>
      <c r="I5401" s="125"/>
    </row>
    <row r="5402" spans="1:9">
      <c r="A5402" s="216">
        <v>43691</v>
      </c>
      <c r="B5402" s="194">
        <v>0</v>
      </c>
      <c r="C5402" s="205">
        <v>178</v>
      </c>
      <c r="D5402" s="206">
        <v>47.595576474268455</v>
      </c>
      <c r="E5402" s="207">
        <v>14</v>
      </c>
      <c r="F5402" s="208">
        <v>30.750768758924636</v>
      </c>
      <c r="I5402" s="125"/>
    </row>
    <row r="5403" spans="1:9">
      <c r="A5403" s="216">
        <v>43691</v>
      </c>
      <c r="B5403" s="194">
        <v>1</v>
      </c>
      <c r="C5403" s="205">
        <v>193</v>
      </c>
      <c r="D5403" s="206">
        <v>47.710865976465584</v>
      </c>
      <c r="E5403" s="207">
        <v>14</v>
      </c>
      <c r="F5403" s="208">
        <v>29.985120547758477</v>
      </c>
      <c r="I5403" s="125"/>
    </row>
    <row r="5404" spans="1:9">
      <c r="A5404" s="216">
        <v>43691</v>
      </c>
      <c r="B5404" s="194">
        <v>2</v>
      </c>
      <c r="C5404" s="205">
        <v>208</v>
      </c>
      <c r="D5404" s="206">
        <v>47.826404145497463</v>
      </c>
      <c r="E5404" s="207">
        <v>14</v>
      </c>
      <c r="F5404" s="208">
        <v>29.219073265889222</v>
      </c>
      <c r="I5404" s="125"/>
    </row>
    <row r="5405" spans="1:9">
      <c r="A5405" s="216">
        <v>43691</v>
      </c>
      <c r="B5405" s="194">
        <v>3</v>
      </c>
      <c r="C5405" s="205">
        <v>223</v>
      </c>
      <c r="D5405" s="206">
        <v>47.942170715819543</v>
      </c>
      <c r="E5405" s="207">
        <v>14</v>
      </c>
      <c r="F5405" s="208">
        <v>28.452627284729743</v>
      </c>
      <c r="I5405" s="125"/>
    </row>
    <row r="5406" spans="1:9">
      <c r="A5406" s="216">
        <v>43691</v>
      </c>
      <c r="B5406" s="194">
        <v>4</v>
      </c>
      <c r="C5406" s="205">
        <v>238</v>
      </c>
      <c r="D5406" s="206">
        <v>48.058175439862794</v>
      </c>
      <c r="E5406" s="207">
        <v>14</v>
      </c>
      <c r="F5406" s="208">
        <v>27.685782949724569</v>
      </c>
      <c r="I5406" s="125"/>
    </row>
    <row r="5407" spans="1:9">
      <c r="A5407" s="216">
        <v>43691</v>
      </c>
      <c r="B5407" s="194">
        <v>5</v>
      </c>
      <c r="C5407" s="205">
        <v>253</v>
      </c>
      <c r="D5407" s="206">
        <v>48.174428227119961</v>
      </c>
      <c r="E5407" s="207">
        <v>14</v>
      </c>
      <c r="F5407" s="208">
        <v>26.918540606299679</v>
      </c>
      <c r="I5407" s="125"/>
    </row>
    <row r="5408" spans="1:9">
      <c r="A5408" s="216">
        <v>43691</v>
      </c>
      <c r="B5408" s="194">
        <v>6</v>
      </c>
      <c r="C5408" s="205">
        <v>268</v>
      </c>
      <c r="D5408" s="206">
        <v>48.290908673413924</v>
      </c>
      <c r="E5408" s="207">
        <v>14</v>
      </c>
      <c r="F5408" s="208">
        <v>26.150900625672264</v>
      </c>
      <c r="I5408" s="125"/>
    </row>
    <row r="5409" spans="1:9">
      <c r="A5409" s="216">
        <v>43691</v>
      </c>
      <c r="B5409" s="194">
        <v>7</v>
      </c>
      <c r="C5409" s="205">
        <v>283</v>
      </c>
      <c r="D5409" s="206">
        <v>48.407626647925781</v>
      </c>
      <c r="E5409" s="207">
        <v>14</v>
      </c>
      <c r="F5409" s="208">
        <v>25.4</v>
      </c>
      <c r="I5409" s="125"/>
    </row>
    <row r="5410" spans="1:9">
      <c r="A5410" s="216">
        <v>43691</v>
      </c>
      <c r="B5410" s="194">
        <v>8</v>
      </c>
      <c r="C5410" s="205">
        <v>298</v>
      </c>
      <c r="D5410" s="206">
        <v>48.524592019019792</v>
      </c>
      <c r="E5410" s="207">
        <v>14</v>
      </c>
      <c r="F5410" s="208">
        <v>24.614429142292948</v>
      </c>
      <c r="I5410" s="125"/>
    </row>
    <row r="5411" spans="1:9">
      <c r="A5411" s="216">
        <v>43691</v>
      </c>
      <c r="B5411" s="194">
        <v>9</v>
      </c>
      <c r="C5411" s="205">
        <v>313</v>
      </c>
      <c r="D5411" s="206">
        <v>48.641784382164133</v>
      </c>
      <c r="E5411" s="207">
        <v>14</v>
      </c>
      <c r="F5411" s="208">
        <v>23.845598347196528</v>
      </c>
      <c r="I5411" s="125"/>
    </row>
    <row r="5412" spans="1:9">
      <c r="A5412" s="216">
        <v>43691</v>
      </c>
      <c r="B5412" s="194">
        <v>10</v>
      </c>
      <c r="C5412" s="205">
        <v>328</v>
      </c>
      <c r="D5412" s="206">
        <v>48.759213605382001</v>
      </c>
      <c r="E5412" s="207">
        <v>14</v>
      </c>
      <c r="F5412" s="208">
        <v>23.076371321349392</v>
      </c>
      <c r="I5412" s="125"/>
    </row>
    <row r="5413" spans="1:9">
      <c r="A5413" s="216">
        <v>43691</v>
      </c>
      <c r="B5413" s="194">
        <v>11</v>
      </c>
      <c r="C5413" s="205">
        <v>343</v>
      </c>
      <c r="D5413" s="206">
        <v>48.876889556423748</v>
      </c>
      <c r="E5413" s="207">
        <v>14</v>
      </c>
      <c r="F5413" s="208">
        <v>22.306748409972244</v>
      </c>
      <c r="I5413" s="125"/>
    </row>
    <row r="5414" spans="1:9">
      <c r="A5414" s="216">
        <v>43691</v>
      </c>
      <c r="B5414" s="194">
        <v>12</v>
      </c>
      <c r="C5414" s="205">
        <v>358</v>
      </c>
      <c r="D5414" s="206">
        <v>48.994791828895359</v>
      </c>
      <c r="E5414" s="207">
        <v>14</v>
      </c>
      <c r="F5414" s="208">
        <v>21.536729983705136</v>
      </c>
      <c r="I5414" s="125"/>
    </row>
    <row r="5415" spans="1:9">
      <c r="A5415" s="216">
        <v>43691</v>
      </c>
      <c r="B5415" s="194">
        <v>13</v>
      </c>
      <c r="C5415" s="205">
        <v>13</v>
      </c>
      <c r="D5415" s="206">
        <v>49.112930310364504</v>
      </c>
      <c r="E5415" s="207">
        <v>14</v>
      </c>
      <c r="F5415" s="208">
        <v>20.766316387499018</v>
      </c>
      <c r="I5415" s="125"/>
    </row>
    <row r="5416" spans="1:9">
      <c r="A5416" s="216">
        <v>43691</v>
      </c>
      <c r="B5416" s="194">
        <v>14</v>
      </c>
      <c r="C5416" s="205">
        <v>28</v>
      </c>
      <c r="D5416" s="206">
        <v>49.231314808111506</v>
      </c>
      <c r="E5416" s="207">
        <v>14</v>
      </c>
      <c r="F5416" s="208">
        <v>19.995507966204542</v>
      </c>
      <c r="I5416" s="125"/>
    </row>
    <row r="5417" spans="1:9">
      <c r="A5417" s="216">
        <v>43691</v>
      </c>
      <c r="B5417" s="194">
        <v>15</v>
      </c>
      <c r="C5417" s="205">
        <v>43</v>
      </c>
      <c r="D5417" s="206">
        <v>49.349924993509262</v>
      </c>
      <c r="E5417" s="207">
        <v>14</v>
      </c>
      <c r="F5417" s="208">
        <v>19.224305099092511</v>
      </c>
      <c r="I5417" s="125"/>
    </row>
    <row r="5418" spans="1:9">
      <c r="A5418" s="216">
        <v>43691</v>
      </c>
      <c r="B5418" s="194">
        <v>16</v>
      </c>
      <c r="C5418" s="205">
        <v>58</v>
      </c>
      <c r="D5418" s="206">
        <v>49.468770713980916</v>
      </c>
      <c r="E5418" s="207">
        <v>14</v>
      </c>
      <c r="F5418" s="208">
        <v>18.45270811375336</v>
      </c>
      <c r="I5418" s="125"/>
    </row>
    <row r="5419" spans="1:9">
      <c r="A5419" s="216">
        <v>43691</v>
      </c>
      <c r="B5419" s="194">
        <v>17</v>
      </c>
      <c r="C5419" s="205">
        <v>73</v>
      </c>
      <c r="D5419" s="206">
        <v>49.587861735828369</v>
      </c>
      <c r="E5419" s="207">
        <v>14</v>
      </c>
      <c r="F5419" s="208">
        <v>17.680717363373901</v>
      </c>
      <c r="I5419" s="125"/>
    </row>
    <row r="5420" spans="1:9">
      <c r="A5420" s="216">
        <v>43691</v>
      </c>
      <c r="B5420" s="194">
        <v>18</v>
      </c>
      <c r="C5420" s="205">
        <v>88</v>
      </c>
      <c r="D5420" s="206">
        <v>49.707177770025055</v>
      </c>
      <c r="E5420" s="207">
        <v>14</v>
      </c>
      <c r="F5420" s="208">
        <v>16.908333218485367</v>
      </c>
      <c r="I5420" s="125"/>
    </row>
    <row r="5421" spans="1:9">
      <c r="A5421" s="216">
        <v>43691</v>
      </c>
      <c r="B5421" s="194">
        <v>19</v>
      </c>
      <c r="C5421" s="205">
        <v>103</v>
      </c>
      <c r="D5421" s="206">
        <v>49.826728681430836</v>
      </c>
      <c r="E5421" s="207">
        <v>14</v>
      </c>
      <c r="F5421" s="208">
        <v>16.135556023791651</v>
      </c>
      <c r="I5421" s="125"/>
    </row>
    <row r="5422" spans="1:9">
      <c r="A5422" s="216">
        <v>43691</v>
      </c>
      <c r="B5422" s="194">
        <v>20</v>
      </c>
      <c r="C5422" s="205">
        <v>118</v>
      </c>
      <c r="D5422" s="206">
        <v>49.946524216057924</v>
      </c>
      <c r="E5422" s="207">
        <v>14</v>
      </c>
      <c r="F5422" s="208">
        <v>15.362386123706422</v>
      </c>
      <c r="I5422" s="125"/>
    </row>
    <row r="5423" spans="1:9">
      <c r="A5423" s="216">
        <v>43691</v>
      </c>
      <c r="B5423" s="194">
        <v>21</v>
      </c>
      <c r="C5423" s="205">
        <v>133</v>
      </c>
      <c r="D5423" s="206">
        <v>50.06654412359012</v>
      </c>
      <c r="E5423" s="207">
        <v>14</v>
      </c>
      <c r="F5423" s="208">
        <v>14.588823888724249</v>
      </c>
      <c r="I5423" s="125"/>
    </row>
    <row r="5424" spans="1:9">
      <c r="A5424" s="216">
        <v>43691</v>
      </c>
      <c r="B5424" s="194">
        <v>22</v>
      </c>
      <c r="C5424" s="205">
        <v>148</v>
      </c>
      <c r="D5424" s="206">
        <v>50.186798149314882</v>
      </c>
      <c r="E5424" s="207">
        <v>14</v>
      </c>
      <c r="F5424" s="208">
        <v>13.814869663229494</v>
      </c>
      <c r="I5424" s="125"/>
    </row>
    <row r="5425" spans="1:9">
      <c r="A5425" s="216">
        <v>43691</v>
      </c>
      <c r="B5425" s="194">
        <v>23</v>
      </c>
      <c r="C5425" s="205">
        <v>163</v>
      </c>
      <c r="D5425" s="206">
        <v>50.307296157002384</v>
      </c>
      <c r="E5425" s="207">
        <v>14</v>
      </c>
      <c r="F5425" s="208">
        <v>13.040523800277448</v>
      </c>
      <c r="I5425" s="125"/>
    </row>
    <row r="5426" spans="1:9">
      <c r="A5426" s="216">
        <v>43692</v>
      </c>
      <c r="B5426" s="194">
        <v>0</v>
      </c>
      <c r="C5426" s="205">
        <v>178</v>
      </c>
      <c r="D5426" s="206">
        <v>50.428017855250573</v>
      </c>
      <c r="E5426" s="207">
        <v>14</v>
      </c>
      <c r="F5426" s="208">
        <v>12.265786652970299</v>
      </c>
      <c r="I5426" s="125"/>
    </row>
    <row r="5427" spans="1:9">
      <c r="A5427" s="216">
        <v>43692</v>
      </c>
      <c r="B5427" s="194">
        <v>1</v>
      </c>
      <c r="C5427" s="205">
        <v>193</v>
      </c>
      <c r="D5427" s="206">
        <v>50.548972989082586</v>
      </c>
      <c r="E5427" s="207">
        <v>14</v>
      </c>
      <c r="F5427" s="208">
        <v>11.490658574156036</v>
      </c>
      <c r="I5427" s="125"/>
    </row>
    <row r="5428" spans="1:9">
      <c r="A5428" s="216">
        <v>43692</v>
      </c>
      <c r="B5428" s="194">
        <v>2</v>
      </c>
      <c r="C5428" s="205">
        <v>208</v>
      </c>
      <c r="D5428" s="206">
        <v>50.67017142094187</v>
      </c>
      <c r="E5428" s="207">
        <v>14</v>
      </c>
      <c r="F5428" s="208">
        <v>10.715139908175004</v>
      </c>
      <c r="I5428" s="125"/>
    </row>
    <row r="5429" spans="1:9">
      <c r="A5429" s="216">
        <v>43692</v>
      </c>
      <c r="B5429" s="194">
        <v>3</v>
      </c>
      <c r="C5429" s="205">
        <v>223</v>
      </c>
      <c r="D5429" s="206">
        <v>50.791592858679451</v>
      </c>
      <c r="E5429" s="207">
        <v>14</v>
      </c>
      <c r="F5429" s="208">
        <v>9.9392310252700256</v>
      </c>
      <c r="I5429" s="125"/>
    </row>
    <row r="5430" spans="1:9">
      <c r="A5430" s="216">
        <v>43692</v>
      </c>
      <c r="B5430" s="194">
        <v>4</v>
      </c>
      <c r="C5430" s="205">
        <v>238</v>
      </c>
      <c r="D5430" s="206">
        <v>50.913247065421956</v>
      </c>
      <c r="E5430" s="207">
        <v>14</v>
      </c>
      <c r="F5430" s="208">
        <v>9.1629322696263671</v>
      </c>
      <c r="I5430" s="125"/>
    </row>
    <row r="5431" spans="1:9">
      <c r="A5431" s="216">
        <v>43692</v>
      </c>
      <c r="B5431" s="194">
        <v>5</v>
      </c>
      <c r="C5431" s="205">
        <v>253</v>
      </c>
      <c r="D5431" s="206">
        <v>51.035143884001855</v>
      </c>
      <c r="E5431" s="207">
        <v>14</v>
      </c>
      <c r="F5431" s="208">
        <v>8.3862439853800552</v>
      </c>
      <c r="I5431" s="125"/>
    </row>
    <row r="5432" spans="1:9">
      <c r="A5432" s="216">
        <v>43692</v>
      </c>
      <c r="B5432" s="194">
        <v>6</v>
      </c>
      <c r="C5432" s="205">
        <v>268</v>
      </c>
      <c r="D5432" s="206">
        <v>51.157262980725591</v>
      </c>
      <c r="E5432" s="207">
        <v>14</v>
      </c>
      <c r="F5432" s="208">
        <v>7.6091665514853446</v>
      </c>
      <c r="I5432" s="125"/>
    </row>
    <row r="5433" spans="1:9">
      <c r="A5433" s="216">
        <v>43692</v>
      </c>
      <c r="B5433" s="194">
        <v>7</v>
      </c>
      <c r="C5433" s="205">
        <v>283</v>
      </c>
      <c r="D5433" s="206">
        <v>51.279614158477216</v>
      </c>
      <c r="E5433" s="207">
        <v>14</v>
      </c>
      <c r="F5433" s="208">
        <v>6.9</v>
      </c>
      <c r="I5433" s="125"/>
    </row>
    <row r="5434" spans="1:9">
      <c r="A5434" s="216">
        <v>43692</v>
      </c>
      <c r="B5434" s="194">
        <v>8</v>
      </c>
      <c r="C5434" s="205">
        <v>298</v>
      </c>
      <c r="D5434" s="206">
        <v>51.402207297387577</v>
      </c>
      <c r="E5434" s="207">
        <v>14</v>
      </c>
      <c r="F5434" s="208">
        <v>6.0538455675244052</v>
      </c>
      <c r="I5434" s="125"/>
    </row>
    <row r="5435" spans="1:9">
      <c r="A5435" s="216">
        <v>43692</v>
      </c>
      <c r="B5435" s="194">
        <v>9</v>
      </c>
      <c r="C5435" s="205">
        <v>313</v>
      </c>
      <c r="D5435" s="206">
        <v>51.525021984657542</v>
      </c>
      <c r="E5435" s="207">
        <v>14</v>
      </c>
      <c r="F5435" s="208">
        <v>5.2756027403787797</v>
      </c>
      <c r="I5435" s="125"/>
    </row>
    <row r="5436" spans="1:9">
      <c r="A5436" s="216">
        <v>43692</v>
      </c>
      <c r="B5436" s="194">
        <v>10</v>
      </c>
      <c r="C5436" s="205">
        <v>328</v>
      </c>
      <c r="D5436" s="206">
        <v>51.648068081236715</v>
      </c>
      <c r="E5436" s="207">
        <v>14</v>
      </c>
      <c r="F5436" s="208">
        <v>4.4969721571704824</v>
      </c>
      <c r="I5436" s="125"/>
    </row>
    <row r="5437" spans="1:9">
      <c r="A5437" s="216">
        <v>43692</v>
      </c>
      <c r="B5437" s="194">
        <v>11</v>
      </c>
      <c r="C5437" s="205">
        <v>343</v>
      </c>
      <c r="D5437" s="206">
        <v>51.771355446273901</v>
      </c>
      <c r="E5437" s="207">
        <v>14</v>
      </c>
      <c r="F5437" s="208">
        <v>3.7179541619560297</v>
      </c>
      <c r="I5437" s="125"/>
    </row>
    <row r="5438" spans="1:9">
      <c r="A5438" s="216">
        <v>43692</v>
      </c>
      <c r="B5438" s="194">
        <v>12</v>
      </c>
      <c r="C5438" s="205">
        <v>358</v>
      </c>
      <c r="D5438" s="206">
        <v>51.894863666523179</v>
      </c>
      <c r="E5438" s="207">
        <v>14</v>
      </c>
      <c r="F5438" s="208">
        <v>2.9385491247607121</v>
      </c>
      <c r="I5438" s="125"/>
    </row>
    <row r="5439" spans="1:9">
      <c r="A5439" s="216">
        <v>43692</v>
      </c>
      <c r="B5439" s="194">
        <v>13</v>
      </c>
      <c r="C5439" s="205">
        <v>13</v>
      </c>
      <c r="D5439" s="206">
        <v>52.018602601082193</v>
      </c>
      <c r="E5439" s="207">
        <v>14</v>
      </c>
      <c r="F5439" s="208">
        <v>2.1587573896325196</v>
      </c>
      <c r="I5439" s="125"/>
    </row>
    <row r="5440" spans="1:9">
      <c r="A5440" s="216">
        <v>43692</v>
      </c>
      <c r="B5440" s="194">
        <v>14</v>
      </c>
      <c r="C5440" s="205">
        <v>28</v>
      </c>
      <c r="D5440" s="206">
        <v>52.142582109121918</v>
      </c>
      <c r="E5440" s="207">
        <v>14</v>
      </c>
      <c r="F5440" s="208">
        <v>1.3785793091785692</v>
      </c>
      <c r="I5440" s="125"/>
    </row>
    <row r="5441" spans="1:9">
      <c r="A5441" s="216">
        <v>43692</v>
      </c>
      <c r="B5441" s="194">
        <v>15</v>
      </c>
      <c r="C5441" s="205">
        <v>43</v>
      </c>
      <c r="D5441" s="206">
        <v>52.266781776115749</v>
      </c>
      <c r="E5441" s="207">
        <v>14</v>
      </c>
      <c r="F5441" s="208">
        <v>0.59801523604914308</v>
      </c>
      <c r="I5441" s="125"/>
    </row>
    <row r="5442" spans="1:9">
      <c r="A5442" s="216">
        <v>43692</v>
      </c>
      <c r="B5442" s="194">
        <v>16</v>
      </c>
      <c r="C5442" s="205">
        <v>58</v>
      </c>
      <c r="D5442" s="206">
        <v>52.391211479928188</v>
      </c>
      <c r="E5442" s="207">
        <v>13</v>
      </c>
      <c r="F5442" s="208">
        <v>59.817065522913602</v>
      </c>
      <c r="I5442" s="125"/>
    </row>
    <row r="5443" spans="1:9">
      <c r="A5443" s="216">
        <v>43692</v>
      </c>
      <c r="B5443" s="194">
        <v>17</v>
      </c>
      <c r="C5443" s="205">
        <v>73</v>
      </c>
      <c r="D5443" s="206">
        <v>52.515881039341821</v>
      </c>
      <c r="E5443" s="207">
        <v>13</v>
      </c>
      <c r="F5443" s="208">
        <v>59.035730513666138</v>
      </c>
      <c r="I5443" s="125"/>
    </row>
    <row r="5444" spans="1:9">
      <c r="A5444" s="216">
        <v>43692</v>
      </c>
      <c r="B5444" s="194">
        <v>18</v>
      </c>
      <c r="C5444" s="205">
        <v>88</v>
      </c>
      <c r="D5444" s="206">
        <v>52.640770058269482</v>
      </c>
      <c r="E5444" s="207">
        <v>13</v>
      </c>
      <c r="F5444" s="208">
        <v>58.254010578349309</v>
      </c>
      <c r="I5444" s="125"/>
    </row>
    <row r="5445" spans="1:9">
      <c r="A5445" s="216">
        <v>43692</v>
      </c>
      <c r="B5445" s="194">
        <v>19</v>
      </c>
      <c r="C5445" s="205">
        <v>103</v>
      </c>
      <c r="D5445" s="206">
        <v>52.76588843371087</v>
      </c>
      <c r="E5445" s="207">
        <v>13</v>
      </c>
      <c r="F5445" s="208">
        <v>57.471906060922962</v>
      </c>
      <c r="I5445" s="125"/>
    </row>
    <row r="5446" spans="1:9">
      <c r="A5446" s="216">
        <v>43692</v>
      </c>
      <c r="B5446" s="194">
        <v>20</v>
      </c>
      <c r="C5446" s="205">
        <v>118</v>
      </c>
      <c r="D5446" s="206">
        <v>52.891245904843345</v>
      </c>
      <c r="E5446" s="207">
        <v>13</v>
      </c>
      <c r="F5446" s="208">
        <v>56.689417305202099</v>
      </c>
      <c r="I5446" s="125"/>
    </row>
    <row r="5447" spans="1:9">
      <c r="A5447" s="216">
        <v>43692</v>
      </c>
      <c r="B5447" s="194">
        <v>21</v>
      </c>
      <c r="C5447" s="205">
        <v>133</v>
      </c>
      <c r="D5447" s="206">
        <v>53.016822172833145</v>
      </c>
      <c r="E5447" s="207">
        <v>13</v>
      </c>
      <c r="F5447" s="208">
        <v>55.90654469006946</v>
      </c>
      <c r="I5447" s="125"/>
    </row>
    <row r="5448" spans="1:9">
      <c r="A5448" s="216">
        <v>43692</v>
      </c>
      <c r="B5448" s="194">
        <v>22</v>
      </c>
      <c r="C5448" s="205">
        <v>148</v>
      </c>
      <c r="D5448" s="206">
        <v>53.142627094567843</v>
      </c>
      <c r="E5448" s="207">
        <v>13</v>
      </c>
      <c r="F5448" s="208">
        <v>55.123288541913773</v>
      </c>
      <c r="I5448" s="125"/>
    </row>
    <row r="5449" spans="1:9">
      <c r="A5449" s="216">
        <v>43692</v>
      </c>
      <c r="B5449" s="194">
        <v>23</v>
      </c>
      <c r="C5449" s="205">
        <v>163</v>
      </c>
      <c r="D5449" s="206">
        <v>53.26867040806178</v>
      </c>
      <c r="E5449" s="207">
        <v>13</v>
      </c>
      <c r="F5449" s="208">
        <v>54.339649213324037</v>
      </c>
      <c r="I5449" s="125"/>
    </row>
    <row r="5450" spans="1:9">
      <c r="A5450" s="216">
        <v>43693</v>
      </c>
      <c r="B5450" s="194">
        <v>0</v>
      </c>
      <c r="C5450" s="205">
        <v>178</v>
      </c>
      <c r="D5450" s="206">
        <v>53.394931852332093</v>
      </c>
      <c r="E5450" s="207">
        <v>13</v>
      </c>
      <c r="F5450" s="208">
        <v>53.555627074504493</v>
      </c>
      <c r="I5450" s="125"/>
    </row>
    <row r="5451" spans="1:9">
      <c r="A5451" s="216">
        <v>43693</v>
      </c>
      <c r="B5451" s="194">
        <v>1</v>
      </c>
      <c r="C5451" s="205">
        <v>193</v>
      </c>
      <c r="D5451" s="206">
        <v>53.521421166580012</v>
      </c>
      <c r="E5451" s="207">
        <v>13</v>
      </c>
      <c r="F5451" s="208">
        <v>52.771222469277284</v>
      </c>
      <c r="I5451" s="125"/>
    </row>
    <row r="5452" spans="1:9">
      <c r="A5452" s="216">
        <v>43693</v>
      </c>
      <c r="B5452" s="194">
        <v>2</v>
      </c>
      <c r="C5452" s="205">
        <v>208</v>
      </c>
      <c r="D5452" s="206">
        <v>53.648148204746349</v>
      </c>
      <c r="E5452" s="207">
        <v>13</v>
      </c>
      <c r="F5452" s="208">
        <v>51.986435741520083</v>
      </c>
      <c r="I5452" s="125"/>
    </row>
    <row r="5453" spans="1:9">
      <c r="A5453" s="216">
        <v>43693</v>
      </c>
      <c r="B5453" s="194">
        <v>3</v>
      </c>
      <c r="C5453" s="205">
        <v>223</v>
      </c>
      <c r="D5453" s="206">
        <v>53.775092667008266</v>
      </c>
      <c r="E5453" s="207">
        <v>13</v>
      </c>
      <c r="F5453" s="208">
        <v>51.201267261466974</v>
      </c>
      <c r="I5453" s="125"/>
    </row>
    <row r="5454" spans="1:9">
      <c r="A5454" s="216">
        <v>43693</v>
      </c>
      <c r="B5454" s="194">
        <v>4</v>
      </c>
      <c r="C5454" s="205">
        <v>238</v>
      </c>
      <c r="D5454" s="206">
        <v>53.902264289589539</v>
      </c>
      <c r="E5454" s="207">
        <v>13</v>
      </c>
      <c r="F5454" s="208">
        <v>50.415717373010445</v>
      </c>
      <c r="I5454" s="125"/>
    </row>
    <row r="5455" spans="1:9">
      <c r="A5455" s="216">
        <v>43693</v>
      </c>
      <c r="B5455" s="194">
        <v>5</v>
      </c>
      <c r="C5455" s="205">
        <v>253</v>
      </c>
      <c r="D5455" s="206">
        <v>54.029672926833427</v>
      </c>
      <c r="E5455" s="207">
        <v>13</v>
      </c>
      <c r="F5455" s="208">
        <v>49.629786428787668</v>
      </c>
      <c r="I5455" s="125"/>
    </row>
    <row r="5456" spans="1:9">
      <c r="A5456" s="216">
        <v>43693</v>
      </c>
      <c r="B5456" s="194">
        <v>6</v>
      </c>
      <c r="C5456" s="205">
        <v>268</v>
      </c>
      <c r="D5456" s="206">
        <v>54.157298277852988</v>
      </c>
      <c r="E5456" s="207">
        <v>13</v>
      </c>
      <c r="F5456" s="208">
        <v>48.843474781557532</v>
      </c>
      <c r="I5456" s="125"/>
    </row>
    <row r="5457" spans="1:9">
      <c r="A5457" s="216">
        <v>43693</v>
      </c>
      <c r="B5457" s="194">
        <v>7</v>
      </c>
      <c r="C5457" s="205">
        <v>283</v>
      </c>
      <c r="D5457" s="206">
        <v>54.285150097053929</v>
      </c>
      <c r="E5457" s="207">
        <v>13</v>
      </c>
      <c r="F5457" s="208">
        <v>48.1</v>
      </c>
      <c r="I5457" s="125"/>
    </row>
    <row r="5458" spans="1:9">
      <c r="A5458" s="216">
        <v>43693</v>
      </c>
      <c r="B5458" s="194">
        <v>8</v>
      </c>
      <c r="C5458" s="205">
        <v>298</v>
      </c>
      <c r="D5458" s="206">
        <v>54.413238238639678</v>
      </c>
      <c r="E5458" s="207">
        <v>13</v>
      </c>
      <c r="F5458" s="208">
        <v>47.26971078013456</v>
      </c>
      <c r="I5458" s="125"/>
    </row>
    <row r="5459" spans="1:9">
      <c r="A5459" s="216">
        <v>43693</v>
      </c>
      <c r="B5459" s="194">
        <v>9</v>
      </c>
      <c r="C5459" s="205">
        <v>313</v>
      </c>
      <c r="D5459" s="206">
        <v>54.541542301403751</v>
      </c>
      <c r="E5459" s="207">
        <v>13</v>
      </c>
      <c r="F5459" s="208">
        <v>46.482259140276661</v>
      </c>
      <c r="I5459" s="125"/>
    </row>
    <row r="5460" spans="1:9">
      <c r="A5460" s="216">
        <v>43693</v>
      </c>
      <c r="B5460" s="194">
        <v>10</v>
      </c>
      <c r="C5460" s="205">
        <v>328</v>
      </c>
      <c r="D5460" s="206">
        <v>54.670072138140995</v>
      </c>
      <c r="E5460" s="207">
        <v>13</v>
      </c>
      <c r="F5460" s="208">
        <v>45.694428208374376</v>
      </c>
      <c r="I5460" s="125"/>
    </row>
    <row r="5461" spans="1:9">
      <c r="A5461" s="216">
        <v>43693</v>
      </c>
      <c r="B5461" s="194">
        <v>11</v>
      </c>
      <c r="C5461" s="205">
        <v>343</v>
      </c>
      <c r="D5461" s="206">
        <v>54.798837601369996</v>
      </c>
      <c r="E5461" s="207">
        <v>13</v>
      </c>
      <c r="F5461" s="208">
        <v>44.906218328535914</v>
      </c>
      <c r="I5461" s="125"/>
    </row>
    <row r="5462" spans="1:9">
      <c r="A5462" s="216">
        <v>43693</v>
      </c>
      <c r="B5462" s="194">
        <v>12</v>
      </c>
      <c r="C5462" s="205">
        <v>358</v>
      </c>
      <c r="D5462" s="206">
        <v>54.927818269557065</v>
      </c>
      <c r="E5462" s="207">
        <v>13</v>
      </c>
      <c r="F5462" s="208">
        <v>44.117629879932956</v>
      </c>
      <c r="I5462" s="125"/>
    </row>
    <row r="5463" spans="1:9">
      <c r="A5463" s="216">
        <v>43693</v>
      </c>
      <c r="B5463" s="194">
        <v>13</v>
      </c>
      <c r="C5463" s="205">
        <v>13</v>
      </c>
      <c r="D5463" s="206">
        <v>55.057023994843917</v>
      </c>
      <c r="E5463" s="207">
        <v>13</v>
      </c>
      <c r="F5463" s="208">
        <v>43.32866318910046</v>
      </c>
      <c r="I5463" s="125"/>
    </row>
    <row r="5464" spans="1:9">
      <c r="A5464" s="216">
        <v>43693</v>
      </c>
      <c r="B5464" s="194">
        <v>14</v>
      </c>
      <c r="C5464" s="205">
        <v>28</v>
      </c>
      <c r="D5464" s="206">
        <v>55.186464628659451</v>
      </c>
      <c r="E5464" s="207">
        <v>13</v>
      </c>
      <c r="F5464" s="208">
        <v>42.539318608858387</v>
      </c>
      <c r="I5464" s="125"/>
    </row>
    <row r="5465" spans="1:9">
      <c r="A5465" s="216">
        <v>43693</v>
      </c>
      <c r="B5465" s="194">
        <v>15</v>
      </c>
      <c r="C5465" s="205">
        <v>43</v>
      </c>
      <c r="D5465" s="206">
        <v>55.316119747890866</v>
      </c>
      <c r="E5465" s="207">
        <v>13</v>
      </c>
      <c r="F5465" s="208">
        <v>41.749596509838156</v>
      </c>
      <c r="I5465" s="125"/>
    </row>
    <row r="5466" spans="1:9">
      <c r="A5466" s="216">
        <v>43693</v>
      </c>
      <c r="B5466" s="194">
        <v>16</v>
      </c>
      <c r="C5466" s="205">
        <v>58</v>
      </c>
      <c r="D5466" s="206">
        <v>55.445999224203888</v>
      </c>
      <c r="E5466" s="207">
        <v>13</v>
      </c>
      <c r="F5466" s="208">
        <v>40.959497236209685</v>
      </c>
      <c r="I5466" s="125"/>
    </row>
    <row r="5467" spans="1:9">
      <c r="A5467" s="216">
        <v>43693</v>
      </c>
      <c r="B5467" s="194">
        <v>17</v>
      </c>
      <c r="C5467" s="205">
        <v>73</v>
      </c>
      <c r="D5467" s="206">
        <v>55.576112848096955</v>
      </c>
      <c r="E5467" s="207">
        <v>13</v>
      </c>
      <c r="F5467" s="208">
        <v>40.169021132144174</v>
      </c>
      <c r="I5467" s="125"/>
    </row>
    <row r="5468" spans="1:9">
      <c r="A5468" s="216">
        <v>43693</v>
      </c>
      <c r="B5468" s="194">
        <v>18</v>
      </c>
      <c r="C5468" s="205">
        <v>88</v>
      </c>
      <c r="D5468" s="206">
        <v>55.706440255846132</v>
      </c>
      <c r="E5468" s="207">
        <v>13</v>
      </c>
      <c r="F5468" s="208">
        <v>39.378168568330594</v>
      </c>
      <c r="I5468" s="125"/>
    </row>
    <row r="5469" spans="1:9">
      <c r="A5469" s="216">
        <v>43693</v>
      </c>
      <c r="B5469" s="194">
        <v>19</v>
      </c>
      <c r="C5469" s="205">
        <v>103</v>
      </c>
      <c r="D5469" s="206">
        <v>55.836991297563827</v>
      </c>
      <c r="E5469" s="207">
        <v>13</v>
      </c>
      <c r="F5469" s="208">
        <v>38.586939889132843</v>
      </c>
      <c r="I5469" s="125"/>
    </row>
    <row r="5470" spans="1:9">
      <c r="A5470" s="216">
        <v>43693</v>
      </c>
      <c r="B5470" s="194">
        <v>20</v>
      </c>
      <c r="C5470" s="205">
        <v>118</v>
      </c>
      <c r="D5470" s="206">
        <v>55.96777578303886</v>
      </c>
      <c r="E5470" s="207">
        <v>13</v>
      </c>
      <c r="F5470" s="208">
        <v>37.795335447574132</v>
      </c>
      <c r="I5470" s="125"/>
    </row>
    <row r="5471" spans="1:9">
      <c r="A5471" s="216">
        <v>43693</v>
      </c>
      <c r="B5471" s="194">
        <v>21</v>
      </c>
      <c r="C5471" s="205">
        <v>133</v>
      </c>
      <c r="D5471" s="206">
        <v>56.09877330761833</v>
      </c>
      <c r="E5471" s="207">
        <v>13</v>
      </c>
      <c r="F5471" s="208">
        <v>37.003355596970451</v>
      </c>
      <c r="I5471" s="125"/>
    </row>
    <row r="5472" spans="1:9">
      <c r="A5472" s="216">
        <v>43693</v>
      </c>
      <c r="B5472" s="194">
        <v>22</v>
      </c>
      <c r="C5472" s="205">
        <v>148</v>
      </c>
      <c r="D5472" s="206">
        <v>56.229993759543504</v>
      </c>
      <c r="E5472" s="207">
        <v>13</v>
      </c>
      <c r="F5472" s="208">
        <v>36.21100069048218</v>
      </c>
      <c r="I5472" s="125"/>
    </row>
    <row r="5473" spans="1:9">
      <c r="A5473" s="216">
        <v>43693</v>
      </c>
      <c r="B5473" s="194">
        <v>23</v>
      </c>
      <c r="C5473" s="205">
        <v>163</v>
      </c>
      <c r="D5473" s="206">
        <v>56.361446869755127</v>
      </c>
      <c r="E5473" s="207">
        <v>13</v>
      </c>
      <c r="F5473" s="208">
        <v>35.418271072548251</v>
      </c>
      <c r="I5473" s="125"/>
    </row>
    <row r="5474" spans="1:9">
      <c r="A5474" s="216">
        <v>43694</v>
      </c>
      <c r="B5474" s="194">
        <v>0</v>
      </c>
      <c r="C5474" s="205">
        <v>178</v>
      </c>
      <c r="D5474" s="206">
        <v>56.493112370459357</v>
      </c>
      <c r="E5474" s="207">
        <v>13</v>
      </c>
      <c r="F5474" s="208">
        <v>34.625167114274582</v>
      </c>
      <c r="I5474" s="125"/>
    </row>
    <row r="5475" spans="1:9">
      <c r="A5475" s="216">
        <v>43694</v>
      </c>
      <c r="B5475" s="194">
        <v>1</v>
      </c>
      <c r="C5475" s="205">
        <v>193</v>
      </c>
      <c r="D5475" s="206">
        <v>56.624999991710183</v>
      </c>
      <c r="E5475" s="207">
        <v>13</v>
      </c>
      <c r="F5475" s="208">
        <v>33.83168916016821</v>
      </c>
      <c r="I5475" s="125"/>
    </row>
    <row r="5476" spans="1:9">
      <c r="A5476" s="216">
        <v>43694</v>
      </c>
      <c r="B5476" s="194">
        <v>2</v>
      </c>
      <c r="C5476" s="205">
        <v>208</v>
      </c>
      <c r="D5476" s="206">
        <v>56.757119580722701</v>
      </c>
      <c r="E5476" s="207">
        <v>13</v>
      </c>
      <c r="F5476" s="208">
        <v>33.037837554789782</v>
      </c>
      <c r="I5476" s="125"/>
    </row>
    <row r="5477" spans="1:9">
      <c r="A5477" s="216">
        <v>43694</v>
      </c>
      <c r="B5477" s="194">
        <v>3</v>
      </c>
      <c r="C5477" s="205">
        <v>223</v>
      </c>
      <c r="D5477" s="206">
        <v>56.889450829369252</v>
      </c>
      <c r="E5477" s="207">
        <v>13</v>
      </c>
      <c r="F5477" s="208">
        <v>32.243612669480761</v>
      </c>
      <c r="I5477" s="125"/>
    </row>
    <row r="5478" spans="1:9">
      <c r="A5478" s="216">
        <v>43694</v>
      </c>
      <c r="B5478" s="194">
        <v>4</v>
      </c>
      <c r="C5478" s="205">
        <v>238</v>
      </c>
      <c r="D5478" s="206">
        <v>57.022003467308195</v>
      </c>
      <c r="E5478" s="207">
        <v>13</v>
      </c>
      <c r="F5478" s="208">
        <v>31.449014857731186</v>
      </c>
      <c r="I5478" s="125"/>
    </row>
    <row r="5479" spans="1:9">
      <c r="A5479" s="216">
        <v>43694</v>
      </c>
      <c r="B5479" s="194">
        <v>5</v>
      </c>
      <c r="C5479" s="205">
        <v>253</v>
      </c>
      <c r="D5479" s="206">
        <v>57.154787340153348</v>
      </c>
      <c r="E5479" s="207">
        <v>13</v>
      </c>
      <c r="F5479" s="208">
        <v>30.654044446584408</v>
      </c>
      <c r="I5479" s="125"/>
    </row>
    <row r="5480" spans="1:9">
      <c r="A5480" s="216">
        <v>43694</v>
      </c>
      <c r="B5480" s="194">
        <v>6</v>
      </c>
      <c r="C5480" s="205">
        <v>268</v>
      </c>
      <c r="D5480" s="206">
        <v>57.287782140003856</v>
      </c>
      <c r="E5480" s="207">
        <v>13</v>
      </c>
      <c r="F5480" s="208">
        <v>29.858701816421167</v>
      </c>
      <c r="I5480" s="125"/>
    </row>
    <row r="5481" spans="1:9">
      <c r="A5481" s="216">
        <v>43694</v>
      </c>
      <c r="B5481" s="194">
        <v>7</v>
      </c>
      <c r="C5481" s="205">
        <v>283</v>
      </c>
      <c r="D5481" s="206">
        <v>57.420997593883385</v>
      </c>
      <c r="E5481" s="207">
        <v>13</v>
      </c>
      <c r="F5481" s="208">
        <v>29.1</v>
      </c>
      <c r="I5481" s="125"/>
    </row>
    <row r="5482" spans="1:9">
      <c r="A5482" s="216">
        <v>43694</v>
      </c>
      <c r="B5482" s="194">
        <v>8</v>
      </c>
      <c r="C5482" s="205">
        <v>298</v>
      </c>
      <c r="D5482" s="206">
        <v>57.5544435881352</v>
      </c>
      <c r="E5482" s="207">
        <v>13</v>
      </c>
      <c r="F5482" s="208">
        <v>28.266901278423191</v>
      </c>
      <c r="I5482" s="125"/>
    </row>
    <row r="5483" spans="1:9">
      <c r="A5483" s="216">
        <v>43694</v>
      </c>
      <c r="B5483" s="194">
        <v>9</v>
      </c>
      <c r="C5483" s="205">
        <v>313</v>
      </c>
      <c r="D5483" s="206">
        <v>57.688099713108159</v>
      </c>
      <c r="E5483" s="207">
        <v>13</v>
      </c>
      <c r="F5483" s="208">
        <v>27.470444087285557</v>
      </c>
      <c r="I5483" s="125"/>
    </row>
    <row r="5484" spans="1:9">
      <c r="A5484" s="216">
        <v>43694</v>
      </c>
      <c r="B5484" s="194">
        <v>10</v>
      </c>
      <c r="C5484" s="205">
        <v>328</v>
      </c>
      <c r="D5484" s="206">
        <v>57.821975775472083</v>
      </c>
      <c r="E5484" s="207">
        <v>13</v>
      </c>
      <c r="F5484" s="208">
        <v>26.673616083639864</v>
      </c>
      <c r="I5484" s="125"/>
    </row>
    <row r="5485" spans="1:9">
      <c r="A5485" s="216">
        <v>43694</v>
      </c>
      <c r="B5485" s="194">
        <v>11</v>
      </c>
      <c r="C5485" s="205">
        <v>343</v>
      </c>
      <c r="D5485" s="206">
        <v>57.95608163946099</v>
      </c>
      <c r="E5485" s="207">
        <v>13</v>
      </c>
      <c r="F5485" s="208">
        <v>25.876417621663812</v>
      </c>
      <c r="I5485" s="125"/>
    </row>
    <row r="5486" spans="1:9">
      <c r="A5486" s="216">
        <v>43694</v>
      </c>
      <c r="B5486" s="194">
        <v>12</v>
      </c>
      <c r="C5486" s="205">
        <v>358</v>
      </c>
      <c r="D5486" s="206">
        <v>58.090396875550141</v>
      </c>
      <c r="E5486" s="207">
        <v>13</v>
      </c>
      <c r="F5486" s="208">
        <v>25.078849055381838</v>
      </c>
      <c r="I5486" s="125"/>
    </row>
    <row r="5487" spans="1:9">
      <c r="A5487" s="216">
        <v>43694</v>
      </c>
      <c r="B5487" s="194">
        <v>13</v>
      </c>
      <c r="C5487" s="205">
        <v>13</v>
      </c>
      <c r="D5487" s="206">
        <v>58.224931328961134</v>
      </c>
      <c r="E5487" s="207">
        <v>13</v>
      </c>
      <c r="F5487" s="208">
        <v>24.280910739011183</v>
      </c>
      <c r="I5487" s="125"/>
    </row>
    <row r="5488" spans="1:9">
      <c r="A5488" s="216">
        <v>43694</v>
      </c>
      <c r="B5488" s="194">
        <v>14</v>
      </c>
      <c r="C5488" s="205">
        <v>28</v>
      </c>
      <c r="D5488" s="206">
        <v>58.359694843049965</v>
      </c>
      <c r="E5488" s="207">
        <v>13</v>
      </c>
      <c r="F5488" s="208">
        <v>23.482603017970582</v>
      </c>
      <c r="I5488" s="125"/>
    </row>
    <row r="5489" spans="1:9">
      <c r="A5489" s="216">
        <v>43694</v>
      </c>
      <c r="B5489" s="194">
        <v>15</v>
      </c>
      <c r="C5489" s="205">
        <v>43</v>
      </c>
      <c r="D5489" s="206">
        <v>58.494666987811001</v>
      </c>
      <c r="E5489" s="207">
        <v>13</v>
      </c>
      <c r="F5489" s="208">
        <v>22.683926264420364</v>
      </c>
      <c r="I5489" s="125"/>
    </row>
    <row r="5490" spans="1:9">
      <c r="A5490" s="216">
        <v>43694</v>
      </c>
      <c r="B5490" s="194">
        <v>16</v>
      </c>
      <c r="C5490" s="205">
        <v>58</v>
      </c>
      <c r="D5490" s="206">
        <v>58.629857606134692</v>
      </c>
      <c r="E5490" s="207">
        <v>13</v>
      </c>
      <c r="F5490" s="208">
        <v>21.884880823951285</v>
      </c>
      <c r="I5490" s="125"/>
    </row>
    <row r="5491" spans="1:9">
      <c r="A5491" s="216">
        <v>43694</v>
      </c>
      <c r="B5491" s="194">
        <v>17</v>
      </c>
      <c r="C5491" s="205">
        <v>73</v>
      </c>
      <c r="D5491" s="206">
        <v>58.765276541735147</v>
      </c>
      <c r="E5491" s="207">
        <v>13</v>
      </c>
      <c r="F5491" s="208">
        <v>21.085467042055726</v>
      </c>
      <c r="I5491" s="125"/>
    </row>
    <row r="5492" spans="1:9">
      <c r="A5492" s="216">
        <v>43694</v>
      </c>
      <c r="B5492" s="194">
        <v>18</v>
      </c>
      <c r="C5492" s="205">
        <v>88</v>
      </c>
      <c r="D5492" s="206">
        <v>58.900903363609132</v>
      </c>
      <c r="E5492" s="207">
        <v>13</v>
      </c>
      <c r="F5492" s="208">
        <v>20.285685291365745</v>
      </c>
      <c r="I5492" s="125"/>
    </row>
    <row r="5493" spans="1:9">
      <c r="A5493" s="216">
        <v>43694</v>
      </c>
      <c r="B5493" s="194">
        <v>19</v>
      </c>
      <c r="C5493" s="205">
        <v>103</v>
      </c>
      <c r="D5493" s="206">
        <v>59.036747952873156</v>
      </c>
      <c r="E5493" s="207">
        <v>13</v>
      </c>
      <c r="F5493" s="208">
        <v>19.485535926522246</v>
      </c>
      <c r="I5493" s="125"/>
    </row>
    <row r="5494" spans="1:9">
      <c r="A5494" s="216">
        <v>43694</v>
      </c>
      <c r="B5494" s="194">
        <v>20</v>
      </c>
      <c r="C5494" s="205">
        <v>118</v>
      </c>
      <c r="D5494" s="206">
        <v>59.172820034397091</v>
      </c>
      <c r="E5494" s="207">
        <v>13</v>
      </c>
      <c r="F5494" s="208">
        <v>18.685019275510975</v>
      </c>
      <c r="I5494" s="125"/>
    </row>
    <row r="5495" spans="1:9">
      <c r="A5495" s="216">
        <v>43694</v>
      </c>
      <c r="B5495" s="194">
        <v>21</v>
      </c>
      <c r="C5495" s="205">
        <v>133</v>
      </c>
      <c r="D5495" s="206">
        <v>59.309099293532199</v>
      </c>
      <c r="E5495" s="207">
        <v>13</v>
      </c>
      <c r="F5495" s="208">
        <v>17.884135720124021</v>
      </c>
      <c r="I5495" s="125"/>
    </row>
    <row r="5496" spans="1:9">
      <c r="A5496" s="216">
        <v>43694</v>
      </c>
      <c r="B5496" s="194">
        <v>22</v>
      </c>
      <c r="C5496" s="205">
        <v>148</v>
      </c>
      <c r="D5496" s="206">
        <v>59.445595591589608</v>
      </c>
      <c r="E5496" s="207">
        <v>13</v>
      </c>
      <c r="F5496" s="208">
        <v>17.082885606414813</v>
      </c>
      <c r="I5496" s="125"/>
    </row>
    <row r="5497" spans="1:9">
      <c r="A5497" s="216">
        <v>43694</v>
      </c>
      <c r="B5497" s="194">
        <v>23</v>
      </c>
      <c r="C5497" s="205">
        <v>163</v>
      </c>
      <c r="D5497" s="206">
        <v>59.582318612740437</v>
      </c>
      <c r="E5497" s="207">
        <v>13</v>
      </c>
      <c r="F5497" s="208">
        <v>16.281269280414712</v>
      </c>
      <c r="I5497" s="125"/>
    </row>
    <row r="5498" spans="1:9">
      <c r="A5498" s="216">
        <v>43695</v>
      </c>
      <c r="B5498" s="194">
        <v>0</v>
      </c>
      <c r="C5498" s="205">
        <v>178</v>
      </c>
      <c r="D5498" s="206">
        <v>59.719248061571761</v>
      </c>
      <c r="E5498" s="207">
        <v>13</v>
      </c>
      <c r="F5498" s="208">
        <v>15.4792871153699</v>
      </c>
      <c r="I5498" s="125"/>
    </row>
    <row r="5499" spans="1:9">
      <c r="A5499" s="216">
        <v>43695</v>
      </c>
      <c r="B5499" s="194">
        <v>1</v>
      </c>
      <c r="C5499" s="205">
        <v>193</v>
      </c>
      <c r="D5499" s="206">
        <v>59.856393778794654</v>
      </c>
      <c r="E5499" s="207">
        <v>13</v>
      </c>
      <c r="F5499" s="208">
        <v>14.676939457567215</v>
      </c>
      <c r="I5499" s="125"/>
    </row>
    <row r="5500" spans="1:9">
      <c r="A5500" s="216">
        <v>43695</v>
      </c>
      <c r="B5500" s="194">
        <v>2</v>
      </c>
      <c r="C5500" s="205">
        <v>208</v>
      </c>
      <c r="D5500" s="206">
        <v>59.993765486386792</v>
      </c>
      <c r="E5500" s="207">
        <v>13</v>
      </c>
      <c r="F5500" s="208">
        <v>13.874226662348548</v>
      </c>
      <c r="I5500" s="125"/>
    </row>
    <row r="5501" spans="1:9">
      <c r="A5501" s="216">
        <v>43695</v>
      </c>
      <c r="B5501" s="194">
        <v>3</v>
      </c>
      <c r="C5501" s="205">
        <v>224</v>
      </c>
      <c r="D5501" s="206">
        <v>0.13134290790162595</v>
      </c>
      <c r="E5501" s="207">
        <v>13</v>
      </c>
      <c r="F5501" s="208">
        <v>13.071149085364233</v>
      </c>
      <c r="I5501" s="125"/>
    </row>
    <row r="5502" spans="1:9">
      <c r="A5502" s="216">
        <v>43695</v>
      </c>
      <c r="B5502" s="194">
        <v>4</v>
      </c>
      <c r="C5502" s="205">
        <v>239</v>
      </c>
      <c r="D5502" s="206">
        <v>0.26913576572439979</v>
      </c>
      <c r="E5502" s="207">
        <v>13</v>
      </c>
      <c r="F5502" s="208">
        <v>12.267707082105161</v>
      </c>
      <c r="I5502" s="125"/>
    </row>
    <row r="5503" spans="1:9">
      <c r="A5503" s="216">
        <v>43695</v>
      </c>
      <c r="B5503" s="194">
        <v>5</v>
      </c>
      <c r="C5503" s="205">
        <v>254</v>
      </c>
      <c r="D5503" s="206">
        <v>0.40715389831689208</v>
      </c>
      <c r="E5503" s="207">
        <v>13</v>
      </c>
      <c r="F5503" s="208">
        <v>11.463900999380954</v>
      </c>
      <c r="I5503" s="125"/>
    </row>
    <row r="5504" spans="1:9">
      <c r="A5504" s="216">
        <v>43695</v>
      </c>
      <c r="B5504" s="194">
        <v>6</v>
      </c>
      <c r="C5504" s="205">
        <v>269</v>
      </c>
      <c r="D5504" s="206">
        <v>0.54537698948024627</v>
      </c>
      <c r="E5504" s="207">
        <v>13</v>
      </c>
      <c r="F5504" s="208">
        <v>10.659731211006935</v>
      </c>
      <c r="I5504" s="125"/>
    </row>
    <row r="5505" spans="1:9">
      <c r="A5505" s="216">
        <v>43695</v>
      </c>
      <c r="B5505" s="194">
        <v>7</v>
      </c>
      <c r="C5505" s="205">
        <v>284</v>
      </c>
      <c r="D5505" s="206">
        <v>0.68381476005470176</v>
      </c>
      <c r="E5505" s="207">
        <v>13</v>
      </c>
      <c r="F5505" s="208">
        <v>9.9</v>
      </c>
      <c r="I5505" s="125"/>
    </row>
    <row r="5506" spans="1:9">
      <c r="A5506" s="216">
        <v>43695</v>
      </c>
      <c r="B5506" s="194">
        <v>8</v>
      </c>
      <c r="C5506" s="205">
        <v>299</v>
      </c>
      <c r="D5506" s="206">
        <v>0.82247704777728359</v>
      </c>
      <c r="E5506" s="207">
        <v>13</v>
      </c>
      <c r="F5506" s="208">
        <v>9.0503019051951128</v>
      </c>
      <c r="I5506" s="125"/>
    </row>
    <row r="5507" spans="1:9">
      <c r="A5507" s="216">
        <v>43695</v>
      </c>
      <c r="B5507" s="194">
        <v>9</v>
      </c>
      <c r="C5507" s="205">
        <v>314</v>
      </c>
      <c r="D5507" s="206">
        <v>0.96134353607567391</v>
      </c>
      <c r="E5507" s="207">
        <v>13</v>
      </c>
      <c r="F5507" s="208">
        <v>8.2450431090224896</v>
      </c>
      <c r="I5507" s="125"/>
    </row>
    <row r="5508" spans="1:9">
      <c r="A5508" s="216">
        <v>43695</v>
      </c>
      <c r="B5508" s="194">
        <v>10</v>
      </c>
      <c r="C5508" s="205">
        <v>329</v>
      </c>
      <c r="D5508" s="206">
        <v>1.1004239443423103</v>
      </c>
      <c r="E5508" s="207">
        <v>13</v>
      </c>
      <c r="F5508" s="208">
        <v>7.4394220316855453</v>
      </c>
      <c r="I5508" s="125"/>
    </row>
    <row r="5509" spans="1:9">
      <c r="A5509" s="216">
        <v>43695</v>
      </c>
      <c r="B5509" s="194">
        <v>11</v>
      </c>
      <c r="C5509" s="205">
        <v>344</v>
      </c>
      <c r="D5509" s="206">
        <v>1.2397281496180312</v>
      </c>
      <c r="E5509" s="207">
        <v>13</v>
      </c>
      <c r="F5509" s="208">
        <v>6.6334390026742085</v>
      </c>
      <c r="I5509" s="125"/>
    </row>
    <row r="5510" spans="1:9">
      <c r="A5510" s="216">
        <v>43695</v>
      </c>
      <c r="B5510" s="194">
        <v>12</v>
      </c>
      <c r="C5510" s="205">
        <v>359</v>
      </c>
      <c r="D5510" s="206">
        <v>1.3792357351780993</v>
      </c>
      <c r="E5510" s="207">
        <v>13</v>
      </c>
      <c r="F5510" s="208">
        <v>5.8270944055040985</v>
      </c>
      <c r="I5510" s="125"/>
    </row>
    <row r="5511" spans="1:9">
      <c r="A5511" s="216">
        <v>43695</v>
      </c>
      <c r="B5511" s="194">
        <v>13</v>
      </c>
      <c r="C5511" s="205">
        <v>14</v>
      </c>
      <c r="D5511" s="206">
        <v>1.5189564986593496</v>
      </c>
      <c r="E5511" s="207">
        <v>13</v>
      </c>
      <c r="F5511" s="208">
        <v>5.0203885878273624</v>
      </c>
      <c r="I5511" s="125"/>
    </row>
    <row r="5512" spans="1:9">
      <c r="A5512" s="216">
        <v>43695</v>
      </c>
      <c r="B5512" s="194">
        <v>14</v>
      </c>
      <c r="C5512" s="205">
        <v>29</v>
      </c>
      <c r="D5512" s="206">
        <v>1.658900296685033</v>
      </c>
      <c r="E5512" s="207">
        <v>13</v>
      </c>
      <c r="F5512" s="208">
        <v>4.2133218974803199</v>
      </c>
      <c r="I5512" s="125"/>
    </row>
    <row r="5513" spans="1:9">
      <c r="A5513" s="216">
        <v>43695</v>
      </c>
      <c r="B5513" s="194">
        <v>15</v>
      </c>
      <c r="C5513" s="205">
        <v>44</v>
      </c>
      <c r="D5513" s="206">
        <v>1.7990466920718973</v>
      </c>
      <c r="E5513" s="207">
        <v>13</v>
      </c>
      <c r="F5513" s="208">
        <v>3.4058947093362235</v>
      </c>
      <c r="I5513" s="125"/>
    </row>
    <row r="5514" spans="1:9">
      <c r="A5514" s="216">
        <v>43695</v>
      </c>
      <c r="B5514" s="194">
        <v>16</v>
      </c>
      <c r="C5514" s="205">
        <v>59</v>
      </c>
      <c r="D5514" s="206">
        <v>1.9394055200928051</v>
      </c>
      <c r="E5514" s="207">
        <v>13</v>
      </c>
      <c r="F5514" s="208">
        <v>2.5981073715441028</v>
      </c>
      <c r="I5514" s="125"/>
    </row>
    <row r="5515" spans="1:9">
      <c r="A5515" s="216">
        <v>43695</v>
      </c>
      <c r="B5515" s="194">
        <v>17</v>
      </c>
      <c r="C5515" s="205">
        <v>74</v>
      </c>
      <c r="D5515" s="206">
        <v>2.0799866177566173</v>
      </c>
      <c r="E5515" s="207">
        <v>13</v>
      </c>
      <c r="F5515" s="208">
        <v>1.7899602412190418</v>
      </c>
      <c r="I5515" s="125"/>
    </row>
    <row r="5516" spans="1:9">
      <c r="A5516" s="216">
        <v>43695</v>
      </c>
      <c r="B5516" s="194">
        <v>18</v>
      </c>
      <c r="C5516" s="205">
        <v>89</v>
      </c>
      <c r="D5516" s="206">
        <v>2.2207695461338517</v>
      </c>
      <c r="E5516" s="207">
        <v>13</v>
      </c>
      <c r="F5516" s="208">
        <v>0.98145367578467813</v>
      </c>
      <c r="I5516" s="125"/>
    </row>
    <row r="5517" spans="1:9">
      <c r="A5517" s="216">
        <v>43695</v>
      </c>
      <c r="B5517" s="194">
        <v>19</v>
      </c>
      <c r="C5517" s="205">
        <v>104</v>
      </c>
      <c r="D5517" s="206">
        <v>2.3617641807169321</v>
      </c>
      <c r="E5517" s="207">
        <v>13</v>
      </c>
      <c r="F5517" s="208">
        <v>0.17258803261498201</v>
      </c>
      <c r="I5517" s="125"/>
    </row>
    <row r="5518" spans="1:9">
      <c r="A5518" s="216">
        <v>43695</v>
      </c>
      <c r="B5518" s="194">
        <v>20</v>
      </c>
      <c r="C5518" s="205">
        <v>119</v>
      </c>
      <c r="D5518" s="206">
        <v>2.5029802379617649</v>
      </c>
      <c r="E5518" s="207">
        <v>12</v>
      </c>
      <c r="F5518" s="208">
        <v>59.363363660320907</v>
      </c>
      <c r="I5518" s="125"/>
    </row>
    <row r="5519" spans="1:9">
      <c r="A5519" s="216">
        <v>43695</v>
      </c>
      <c r="B5519" s="194">
        <v>21</v>
      </c>
      <c r="C5519" s="205">
        <v>134</v>
      </c>
      <c r="D5519" s="206">
        <v>2.6443973969901435</v>
      </c>
      <c r="E5519" s="207">
        <v>12</v>
      </c>
      <c r="F5519" s="208">
        <v>58.553780934746662</v>
      </c>
      <c r="I5519" s="125"/>
    </row>
    <row r="5520" spans="1:9">
      <c r="A5520" s="216">
        <v>43695</v>
      </c>
      <c r="B5520" s="194">
        <v>22</v>
      </c>
      <c r="C5520" s="205">
        <v>149</v>
      </c>
      <c r="D5520" s="206">
        <v>2.7860254928668837</v>
      </c>
      <c r="E5520" s="207">
        <v>12</v>
      </c>
      <c r="F5520" s="208">
        <v>57.743840204690358</v>
      </c>
      <c r="I5520" s="125"/>
    </row>
    <row r="5521" spans="1:9">
      <c r="A5521" s="216">
        <v>43695</v>
      </c>
      <c r="B5521" s="194">
        <v>23</v>
      </c>
      <c r="C5521" s="205">
        <v>164</v>
      </c>
      <c r="D5521" s="206">
        <v>2.9278742419046466</v>
      </c>
      <c r="E5521" s="207">
        <v>12</v>
      </c>
      <c r="F5521" s="208">
        <v>56.933541819141524</v>
      </c>
      <c r="I5521" s="125"/>
    </row>
    <row r="5522" spans="1:9">
      <c r="A5522" s="216">
        <v>43696</v>
      </c>
      <c r="B5522" s="194">
        <v>0</v>
      </c>
      <c r="C5522" s="205">
        <v>179</v>
      </c>
      <c r="D5522" s="206">
        <v>3.0699233213101706</v>
      </c>
      <c r="E5522" s="207">
        <v>12</v>
      </c>
      <c r="F5522" s="208">
        <v>56.12288615440864</v>
      </c>
      <c r="I5522" s="125"/>
    </row>
    <row r="5523" spans="1:9">
      <c r="A5523" s="216">
        <v>43696</v>
      </c>
      <c r="B5523" s="194">
        <v>1</v>
      </c>
      <c r="C5523" s="205">
        <v>194</v>
      </c>
      <c r="D5523" s="206">
        <v>3.2121825853789687</v>
      </c>
      <c r="E5523" s="207">
        <v>12</v>
      </c>
      <c r="F5523" s="208">
        <v>55.311873568807108</v>
      </c>
      <c r="I5523" s="125"/>
    </row>
    <row r="5524" spans="1:9">
      <c r="A5524" s="216">
        <v>43696</v>
      </c>
      <c r="B5524" s="194">
        <v>2</v>
      </c>
      <c r="C5524" s="205">
        <v>209</v>
      </c>
      <c r="D5524" s="206">
        <v>3.3546617105059795</v>
      </c>
      <c r="E5524" s="207">
        <v>12</v>
      </c>
      <c r="F5524" s="208">
        <v>54.500504393661231</v>
      </c>
      <c r="I5524" s="125"/>
    </row>
    <row r="5525" spans="1:9">
      <c r="A5525" s="216">
        <v>43696</v>
      </c>
      <c r="B5525" s="194">
        <v>3</v>
      </c>
      <c r="C5525" s="205">
        <v>224</v>
      </c>
      <c r="D5525" s="206">
        <v>3.4973404328349034</v>
      </c>
      <c r="E5525" s="207">
        <v>12</v>
      </c>
      <c r="F5525" s="208">
        <v>53.688779014729313</v>
      </c>
      <c r="I5525" s="125"/>
    </row>
    <row r="5526" spans="1:9">
      <c r="A5526" s="216">
        <v>43696</v>
      </c>
      <c r="B5526" s="194">
        <v>4</v>
      </c>
      <c r="C5526" s="205">
        <v>239</v>
      </c>
      <c r="D5526" s="206">
        <v>3.6402284675000374</v>
      </c>
      <c r="E5526" s="207">
        <v>12</v>
      </c>
      <c r="F5526" s="208">
        <v>52.876697781722335</v>
      </c>
      <c r="I5526" s="125"/>
    </row>
    <row r="5527" spans="1:9">
      <c r="A5527" s="216">
        <v>43696</v>
      </c>
      <c r="B5527" s="194">
        <v>5</v>
      </c>
      <c r="C5527" s="205">
        <v>254</v>
      </c>
      <c r="D5527" s="206">
        <v>3.783335646892283</v>
      </c>
      <c r="E5527" s="207">
        <v>12</v>
      </c>
      <c r="F5527" s="208">
        <v>52.064261044547173</v>
      </c>
      <c r="I5527" s="125"/>
    </row>
    <row r="5528" spans="1:9">
      <c r="A5528" s="216">
        <v>43696</v>
      </c>
      <c r="B5528" s="194">
        <v>6</v>
      </c>
      <c r="C5528" s="205">
        <v>269</v>
      </c>
      <c r="D5528" s="206">
        <v>3.9266416482780642</v>
      </c>
      <c r="E5528" s="207">
        <v>12</v>
      </c>
      <c r="F5528" s="208">
        <v>51.251469180447771</v>
      </c>
      <c r="I5528" s="125"/>
    </row>
    <row r="5529" spans="1:9">
      <c r="A5529" s="216">
        <v>43696</v>
      </c>
      <c r="B5529" s="194">
        <v>7</v>
      </c>
      <c r="C5529" s="205">
        <v>284</v>
      </c>
      <c r="D5529" s="206">
        <v>4.0701561856099033</v>
      </c>
      <c r="E5529" s="207">
        <v>12</v>
      </c>
      <c r="F5529" s="208">
        <v>50.5</v>
      </c>
      <c r="I5529" s="125"/>
    </row>
    <row r="5530" spans="1:9">
      <c r="A5530" s="216">
        <v>43696</v>
      </c>
      <c r="B5530" s="194">
        <v>8</v>
      </c>
      <c r="C5530" s="205">
        <v>299</v>
      </c>
      <c r="D5530" s="206">
        <v>4.2138890916044147</v>
      </c>
      <c r="E5530" s="207">
        <v>12</v>
      </c>
      <c r="F5530" s="208">
        <v>49.624821481271404</v>
      </c>
      <c r="I5530" s="125"/>
    </row>
    <row r="5531" spans="1:9">
      <c r="A5531" s="216">
        <v>43696</v>
      </c>
      <c r="B5531" s="194">
        <v>9</v>
      </c>
      <c r="C5531" s="205">
        <v>314</v>
      </c>
      <c r="D5531" s="206">
        <v>4.3578200413571722</v>
      </c>
      <c r="E5531" s="207">
        <v>12</v>
      </c>
      <c r="F5531" s="208">
        <v>48.810966365168653</v>
      </c>
      <c r="I5531" s="125"/>
    </row>
    <row r="5532" spans="1:9">
      <c r="A5532" s="216">
        <v>43696</v>
      </c>
      <c r="B5532" s="194">
        <v>10</v>
      </c>
      <c r="C5532" s="205">
        <v>329</v>
      </c>
      <c r="D5532" s="206">
        <v>4.5019587490219237</v>
      </c>
      <c r="E5532" s="207">
        <v>12</v>
      </c>
      <c r="F5532" s="208">
        <v>47.996757551062004</v>
      </c>
      <c r="I5532" s="125"/>
    </row>
    <row r="5533" spans="1:9">
      <c r="A5533" s="216">
        <v>43696</v>
      </c>
      <c r="B5533" s="194">
        <v>11</v>
      </c>
      <c r="C5533" s="205">
        <v>344</v>
      </c>
      <c r="D5533" s="206">
        <v>4.6463150853537627</v>
      </c>
      <c r="E5533" s="207">
        <v>12</v>
      </c>
      <c r="F5533" s="208">
        <v>47.182195389656414</v>
      </c>
      <c r="I5533" s="125"/>
    </row>
    <row r="5534" spans="1:9">
      <c r="A5534" s="216">
        <v>43696</v>
      </c>
      <c r="B5534" s="194">
        <v>12</v>
      </c>
      <c r="C5534" s="205">
        <v>359</v>
      </c>
      <c r="D5534" s="206">
        <v>4.7908686071514239</v>
      </c>
      <c r="E5534" s="207">
        <v>12</v>
      </c>
      <c r="F5534" s="208">
        <v>46.367280259243948</v>
      </c>
      <c r="I5534" s="125"/>
    </row>
    <row r="5535" spans="1:9">
      <c r="A5535" s="216">
        <v>43696</v>
      </c>
      <c r="B5535" s="194">
        <v>13</v>
      </c>
      <c r="C5535" s="205">
        <v>14</v>
      </c>
      <c r="D5535" s="206">
        <v>4.9356291460128432</v>
      </c>
      <c r="E5535" s="207">
        <v>12</v>
      </c>
      <c r="F5535" s="208">
        <v>45.552012511008115</v>
      </c>
      <c r="I5535" s="125"/>
    </row>
    <row r="5536" spans="1:9">
      <c r="A5536" s="216">
        <v>43696</v>
      </c>
      <c r="B5536" s="194">
        <v>14</v>
      </c>
      <c r="C5536" s="205">
        <v>29</v>
      </c>
      <c r="D5536" s="206">
        <v>5.0806065325605232</v>
      </c>
      <c r="E5536" s="207">
        <v>12</v>
      </c>
      <c r="F5536" s="208">
        <v>44.736392496197546</v>
      </c>
      <c r="I5536" s="125"/>
    </row>
    <row r="5537" spans="1:9">
      <c r="A5537" s="216">
        <v>43696</v>
      </c>
      <c r="B5537" s="194">
        <v>15</v>
      </c>
      <c r="C5537" s="205">
        <v>44</v>
      </c>
      <c r="D5537" s="206">
        <v>5.2257803428102534</v>
      </c>
      <c r="E5537" s="207">
        <v>12</v>
      </c>
      <c r="F5537" s="208">
        <v>43.920420593581149</v>
      </c>
      <c r="I5537" s="125"/>
    </row>
    <row r="5538" spans="1:9">
      <c r="A5538" s="216">
        <v>43696</v>
      </c>
      <c r="B5538" s="194">
        <v>16</v>
      </c>
      <c r="C5538" s="205">
        <v>59</v>
      </c>
      <c r="D5538" s="206">
        <v>5.3711603677857056</v>
      </c>
      <c r="E5538" s="207">
        <v>12</v>
      </c>
      <c r="F5538" s="208">
        <v>43.104097164009474</v>
      </c>
      <c r="I5538" s="125"/>
    </row>
    <row r="5539" spans="1:9">
      <c r="A5539" s="216">
        <v>43696</v>
      </c>
      <c r="B5539" s="194">
        <v>17</v>
      </c>
      <c r="C5539" s="205">
        <v>74</v>
      </c>
      <c r="D5539" s="206">
        <v>5.5167564573486061</v>
      </c>
      <c r="E5539" s="207">
        <v>12</v>
      </c>
      <c r="F5539" s="208">
        <v>42.287422540939623</v>
      </c>
      <c r="I5539" s="125"/>
    </row>
    <row r="5540" spans="1:9">
      <c r="A5540" s="216">
        <v>43696</v>
      </c>
      <c r="B5540" s="194">
        <v>18</v>
      </c>
      <c r="C5540" s="205">
        <v>89</v>
      </c>
      <c r="D5540" s="206">
        <v>5.6625481675371248</v>
      </c>
      <c r="E5540" s="207">
        <v>12</v>
      </c>
      <c r="F5540" s="208">
        <v>41.470397112971042</v>
      </c>
      <c r="I5540" s="125"/>
    </row>
    <row r="5541" spans="1:9">
      <c r="A5541" s="216">
        <v>43696</v>
      </c>
      <c r="B5541" s="194">
        <v>19</v>
      </c>
      <c r="C5541" s="205">
        <v>104</v>
      </c>
      <c r="D5541" s="206">
        <v>5.8085453674812015</v>
      </c>
      <c r="E5541" s="207">
        <v>12</v>
      </c>
      <c r="F5541" s="208">
        <v>40.653021232149484</v>
      </c>
      <c r="I5541" s="125"/>
    </row>
    <row r="5542" spans="1:9">
      <c r="A5542" s="216">
        <v>43696</v>
      </c>
      <c r="B5542" s="194">
        <v>20</v>
      </c>
      <c r="C5542" s="205">
        <v>119</v>
      </c>
      <c r="D5542" s="206">
        <v>5.9547577684884345</v>
      </c>
      <c r="E5542" s="207">
        <v>12</v>
      </c>
      <c r="F5542" s="208">
        <v>39.835295250874445</v>
      </c>
      <c r="I5542" s="125"/>
    </row>
    <row r="5543" spans="1:9">
      <c r="A5543" s="216">
        <v>43696</v>
      </c>
      <c r="B5543" s="194">
        <v>21</v>
      </c>
      <c r="C5543" s="205">
        <v>134</v>
      </c>
      <c r="D5543" s="206">
        <v>6.1011650445664145</v>
      </c>
      <c r="E5543" s="207">
        <v>12</v>
      </c>
      <c r="F5543" s="208">
        <v>39.017219549008892</v>
      </c>
      <c r="I5543" s="125"/>
    </row>
    <row r="5544" spans="1:9">
      <c r="A5544" s="216">
        <v>43696</v>
      </c>
      <c r="B5544" s="194">
        <v>22</v>
      </c>
      <c r="C5544" s="205">
        <v>149</v>
      </c>
      <c r="D5544" s="206">
        <v>6.2477770239263464</v>
      </c>
      <c r="E5544" s="207">
        <v>12</v>
      </c>
      <c r="F5544" s="208">
        <v>38.198794479280167</v>
      </c>
      <c r="I5544" s="125"/>
    </row>
    <row r="5545" spans="1:9">
      <c r="A5545" s="216">
        <v>43696</v>
      </c>
      <c r="B5545" s="194">
        <v>23</v>
      </c>
      <c r="C5545" s="205">
        <v>164</v>
      </c>
      <c r="D5545" s="206">
        <v>6.3946034181503819</v>
      </c>
      <c r="E5545" s="207">
        <v>12</v>
      </c>
      <c r="F5545" s="208">
        <v>37.380020394618647</v>
      </c>
      <c r="I5545" s="125"/>
    </row>
    <row r="5546" spans="1:9">
      <c r="A5546" s="216">
        <v>43697</v>
      </c>
      <c r="B5546" s="194">
        <v>0</v>
      </c>
      <c r="C5546" s="205">
        <v>179</v>
      </c>
      <c r="D5546" s="206">
        <v>6.5416239000558107</v>
      </c>
      <c r="E5546" s="207">
        <v>12</v>
      </c>
      <c r="F5546" s="208">
        <v>36.56089768462202</v>
      </c>
      <c r="I5546" s="125"/>
    </row>
    <row r="5547" spans="1:9">
      <c r="A5547" s="216">
        <v>43697</v>
      </c>
      <c r="B5547" s="194">
        <v>1</v>
      </c>
      <c r="C5547" s="205">
        <v>194</v>
      </c>
      <c r="D5547" s="206">
        <v>6.6888482984336406</v>
      </c>
      <c r="E5547" s="207">
        <v>12</v>
      </c>
      <c r="F5547" s="208">
        <v>35.741426684176751</v>
      </c>
      <c r="I5547" s="125"/>
    </row>
    <row r="5548" spans="1:9">
      <c r="A5548" s="216">
        <v>43697</v>
      </c>
      <c r="B5548" s="194">
        <v>2</v>
      </c>
      <c r="C5548" s="205">
        <v>209</v>
      </c>
      <c r="D5548" s="206">
        <v>6.8362863230345283</v>
      </c>
      <c r="E5548" s="207">
        <v>12</v>
      </c>
      <c r="F5548" s="208">
        <v>34.921607755915431</v>
      </c>
      <c r="I5548" s="125"/>
    </row>
    <row r="5549" spans="1:9">
      <c r="A5549" s="216">
        <v>43697</v>
      </c>
      <c r="B5549" s="194">
        <v>3</v>
      </c>
      <c r="C5549" s="205">
        <v>224</v>
      </c>
      <c r="D5549" s="206">
        <v>6.9839176863069952</v>
      </c>
      <c r="E5549" s="207">
        <v>12</v>
      </c>
      <c r="F5549" s="208">
        <v>34.101441280982669</v>
      </c>
      <c r="I5549" s="125"/>
    </row>
    <row r="5550" spans="1:9">
      <c r="A5550" s="216">
        <v>43697</v>
      </c>
      <c r="B5550" s="194">
        <v>4</v>
      </c>
      <c r="C5550" s="205">
        <v>239</v>
      </c>
      <c r="D5550" s="206">
        <v>7.1317521178684729</v>
      </c>
      <c r="E5550" s="207">
        <v>12</v>
      </c>
      <c r="F5550" s="208">
        <v>33.280927613067171</v>
      </c>
      <c r="I5550" s="125"/>
    </row>
    <row r="5551" spans="1:9">
      <c r="A5551" s="216">
        <v>43697</v>
      </c>
      <c r="B5551" s="194">
        <v>5</v>
      </c>
      <c r="C5551" s="205">
        <v>254</v>
      </c>
      <c r="D5551" s="206">
        <v>7.2797994257990695</v>
      </c>
      <c r="E5551" s="207">
        <v>12</v>
      </c>
      <c r="F5551" s="208">
        <v>32.46006710626542</v>
      </c>
      <c r="I5551" s="125"/>
    </row>
    <row r="5552" spans="1:9">
      <c r="A5552" s="216">
        <v>43697</v>
      </c>
      <c r="B5552" s="194">
        <v>6</v>
      </c>
      <c r="C5552" s="205">
        <v>269</v>
      </c>
      <c r="D5552" s="206">
        <v>7.4280392427544939</v>
      </c>
      <c r="E5552" s="207">
        <v>12</v>
      </c>
      <c r="F5552" s="208">
        <v>31.638860142241718</v>
      </c>
      <c r="I5552" s="125"/>
    </row>
    <row r="5553" spans="1:9">
      <c r="A5553" s="216">
        <v>43697</v>
      </c>
      <c r="B5553" s="194">
        <v>7</v>
      </c>
      <c r="C5553" s="205">
        <v>284</v>
      </c>
      <c r="D5553" s="206">
        <v>7.5764813378350482</v>
      </c>
      <c r="E5553" s="207">
        <v>12</v>
      </c>
      <c r="F5553" s="208">
        <v>30.9</v>
      </c>
      <c r="I5553" s="125"/>
    </row>
    <row r="5554" spans="1:9">
      <c r="A5554" s="216">
        <v>43697</v>
      </c>
      <c r="B5554" s="194">
        <v>8</v>
      </c>
      <c r="C5554" s="205">
        <v>299</v>
      </c>
      <c r="D5554" s="206">
        <v>7.7251355381042686</v>
      </c>
      <c r="E5554" s="207">
        <v>12</v>
      </c>
      <c r="F5554" s="208">
        <v>29.99540826943079</v>
      </c>
      <c r="I5554" s="125"/>
    </row>
    <row r="5555" spans="1:9">
      <c r="A5555" s="216">
        <v>43697</v>
      </c>
      <c r="B5555" s="194">
        <v>9</v>
      </c>
      <c r="C5555" s="205">
        <v>314</v>
      </c>
      <c r="D5555" s="206">
        <v>7.8739814560151444</v>
      </c>
      <c r="E5555" s="207">
        <v>12</v>
      </c>
      <c r="F5555" s="208">
        <v>29.173164088415433</v>
      </c>
      <c r="I5555" s="125"/>
    </row>
    <row r="5556" spans="1:9">
      <c r="A5556" s="216">
        <v>43697</v>
      </c>
      <c r="B5556" s="194">
        <v>10</v>
      </c>
      <c r="C5556" s="205">
        <v>329</v>
      </c>
      <c r="D5556" s="206">
        <v>8.0230288602228939</v>
      </c>
      <c r="E5556" s="207">
        <v>12</v>
      </c>
      <c r="F5556" s="208">
        <v>28.350574896423915</v>
      </c>
      <c r="I5556" s="125"/>
    </row>
    <row r="5557" spans="1:9">
      <c r="A5557" s="216">
        <v>43697</v>
      </c>
      <c r="B5557" s="194">
        <v>11</v>
      </c>
      <c r="C5557" s="205">
        <v>344</v>
      </c>
      <c r="D5557" s="206">
        <v>8.1722875578407184</v>
      </c>
      <c r="E5557" s="207">
        <v>12</v>
      </c>
      <c r="F5557" s="208">
        <v>27.52764104868664</v>
      </c>
      <c r="I5557" s="125"/>
    </row>
    <row r="5558" spans="1:9">
      <c r="A5558" s="216">
        <v>43697</v>
      </c>
      <c r="B5558" s="194">
        <v>12</v>
      </c>
      <c r="C5558" s="205">
        <v>359</v>
      </c>
      <c r="D5558" s="206">
        <v>8.3217372201715989</v>
      </c>
      <c r="E5558" s="207">
        <v>12</v>
      </c>
      <c r="F5558" s="208">
        <v>26.704362928139851</v>
      </c>
      <c r="I5558" s="125"/>
    </row>
    <row r="5559" spans="1:9">
      <c r="A5559" s="216">
        <v>43697</v>
      </c>
      <c r="B5559" s="194">
        <v>13</v>
      </c>
      <c r="C5559" s="205">
        <v>14</v>
      </c>
      <c r="D5559" s="206">
        <v>8.4713875564955288</v>
      </c>
      <c r="E5559" s="207">
        <v>12</v>
      </c>
      <c r="F5559" s="208">
        <v>25.880740890324851</v>
      </c>
      <c r="I5559" s="125"/>
    </row>
    <row r="5560" spans="1:9">
      <c r="A5560" s="216">
        <v>43697</v>
      </c>
      <c r="B5560" s="194">
        <v>14</v>
      </c>
      <c r="C5560" s="205">
        <v>29</v>
      </c>
      <c r="D5560" s="206">
        <v>8.6212484325028527</v>
      </c>
      <c r="E5560" s="207">
        <v>12</v>
      </c>
      <c r="F5560" s="208">
        <v>25.056775291092883</v>
      </c>
      <c r="I5560" s="125"/>
    </row>
    <row r="5561" spans="1:9">
      <c r="A5561" s="216">
        <v>43697</v>
      </c>
      <c r="B5561" s="194">
        <v>15</v>
      </c>
      <c r="C5561" s="205">
        <v>44</v>
      </c>
      <c r="D5561" s="206">
        <v>8.7712994005687506</v>
      </c>
      <c r="E5561" s="207">
        <v>12</v>
      </c>
      <c r="F5561" s="208">
        <v>24.232466523241527</v>
      </c>
      <c r="I5561" s="125"/>
    </row>
    <row r="5562" spans="1:9">
      <c r="A5562" s="216">
        <v>43697</v>
      </c>
      <c r="B5562" s="194">
        <v>16</v>
      </c>
      <c r="C5562" s="205">
        <v>59</v>
      </c>
      <c r="D5562" s="206">
        <v>8.9215502886162312</v>
      </c>
      <c r="E5562" s="207">
        <v>12</v>
      </c>
      <c r="F5562" s="208">
        <v>23.407814924554238</v>
      </c>
      <c r="I5562" s="125"/>
    </row>
    <row r="5563" spans="1:9">
      <c r="A5563" s="216">
        <v>43697</v>
      </c>
      <c r="B5563" s="194">
        <v>17</v>
      </c>
      <c r="C5563" s="205">
        <v>74</v>
      </c>
      <c r="D5563" s="206">
        <v>9.0720109412120564</v>
      </c>
      <c r="E5563" s="207">
        <v>12</v>
      </c>
      <c r="F5563" s="208">
        <v>22.582820860605466</v>
      </c>
      <c r="I5563" s="125"/>
    </row>
    <row r="5564" spans="1:9">
      <c r="A5564" s="216">
        <v>43697</v>
      </c>
      <c r="B5564" s="194">
        <v>18</v>
      </c>
      <c r="C5564" s="205">
        <v>89</v>
      </c>
      <c r="D5564" s="206">
        <v>9.22266087316018</v>
      </c>
      <c r="E5564" s="207">
        <v>12</v>
      </c>
      <c r="F5564" s="208">
        <v>21.757484715751012</v>
      </c>
      <c r="I5564" s="125"/>
    </row>
    <row r="5565" spans="1:9">
      <c r="A5565" s="216">
        <v>43697</v>
      </c>
      <c r="B5565" s="194">
        <v>19</v>
      </c>
      <c r="C5565" s="205">
        <v>104</v>
      </c>
      <c r="D5565" s="206">
        <v>9.373509929220063</v>
      </c>
      <c r="E5565" s="207">
        <v>12</v>
      </c>
      <c r="F5565" s="208">
        <v>20.931806846728662</v>
      </c>
      <c r="I5565" s="125"/>
    </row>
    <row r="5566" spans="1:9">
      <c r="A5566" s="216">
        <v>43697</v>
      </c>
      <c r="B5566" s="194">
        <v>20</v>
      </c>
      <c r="C5566" s="205">
        <v>119</v>
      </c>
      <c r="D5566" s="206">
        <v>9.5245679358617963</v>
      </c>
      <c r="E5566" s="207">
        <v>12</v>
      </c>
      <c r="F5566" s="208">
        <v>20.105787610671086</v>
      </c>
      <c r="I5566" s="125"/>
    </row>
    <row r="5567" spans="1:9">
      <c r="A5567" s="216">
        <v>43697</v>
      </c>
      <c r="B5567" s="194">
        <v>21</v>
      </c>
      <c r="C5567" s="205">
        <v>134</v>
      </c>
      <c r="D5567" s="206">
        <v>9.6758144455202455</v>
      </c>
      <c r="E5567" s="207">
        <v>12</v>
      </c>
      <c r="F5567" s="208">
        <v>19.279427392492252</v>
      </c>
      <c r="I5567" s="125"/>
    </row>
    <row r="5568" spans="1:9">
      <c r="A5568" s="216">
        <v>43697</v>
      </c>
      <c r="B5568" s="194">
        <v>22</v>
      </c>
      <c r="C5568" s="205">
        <v>149</v>
      </c>
      <c r="D5568" s="206">
        <v>9.8272593241415507</v>
      </c>
      <c r="E5568" s="207">
        <v>12</v>
      </c>
      <c r="F5568" s="208">
        <v>18.452726558868768</v>
      </c>
      <c r="I5568" s="125"/>
    </row>
    <row r="5569" spans="1:9">
      <c r="A5569" s="216">
        <v>43697</v>
      </c>
      <c r="B5569" s="194">
        <v>23</v>
      </c>
      <c r="C5569" s="205">
        <v>164</v>
      </c>
      <c r="D5569" s="206">
        <v>9.9789122795971252</v>
      </c>
      <c r="E5569" s="207">
        <v>12</v>
      </c>
      <c r="F5569" s="208">
        <v>17.625685449055233</v>
      </c>
      <c r="I5569" s="125"/>
    </row>
    <row r="5570" spans="1:9">
      <c r="A5570" s="216">
        <v>43698</v>
      </c>
      <c r="B5570" s="194">
        <v>0</v>
      </c>
      <c r="C5570" s="205">
        <v>179</v>
      </c>
      <c r="D5570" s="206">
        <v>10.130752981290243</v>
      </c>
      <c r="E5570" s="207">
        <v>12</v>
      </c>
      <c r="F5570" s="208">
        <v>16.798304457934812</v>
      </c>
      <c r="I5570" s="125"/>
    </row>
    <row r="5571" spans="1:9">
      <c r="A5571" s="216">
        <v>43698</v>
      </c>
      <c r="B5571" s="194">
        <v>1</v>
      </c>
      <c r="C5571" s="205">
        <v>194</v>
      </c>
      <c r="D5571" s="206">
        <v>10.282791256023529</v>
      </c>
      <c r="E5571" s="207">
        <v>12</v>
      </c>
      <c r="F5571" s="208">
        <v>15.970583943562957</v>
      </c>
      <c r="I5571" s="125"/>
    </row>
    <row r="5572" spans="1:9">
      <c r="A5572" s="216">
        <v>43698</v>
      </c>
      <c r="B5572" s="194">
        <v>2</v>
      </c>
      <c r="C5572" s="205">
        <v>209</v>
      </c>
      <c r="D5572" s="206">
        <v>10.43503681140578</v>
      </c>
      <c r="E5572" s="207">
        <v>12</v>
      </c>
      <c r="F5572" s="208">
        <v>15.14252426433778</v>
      </c>
      <c r="I5572" s="125"/>
    </row>
    <row r="5573" spans="1:9">
      <c r="A5573" s="216">
        <v>43698</v>
      </c>
      <c r="B5573" s="194">
        <v>3</v>
      </c>
      <c r="C5573" s="205">
        <v>224</v>
      </c>
      <c r="D5573" s="206">
        <v>10.587469317174509</v>
      </c>
      <c r="E5573" s="207">
        <v>12</v>
      </c>
      <c r="F5573" s="208">
        <v>14.31412580663693</v>
      </c>
      <c r="I5573" s="125"/>
    </row>
    <row r="5574" spans="1:9">
      <c r="A5574" s="216">
        <v>43698</v>
      </c>
      <c r="B5574" s="194">
        <v>4</v>
      </c>
      <c r="C5574" s="205">
        <v>239</v>
      </c>
      <c r="D5574" s="206">
        <v>10.740098599656562</v>
      </c>
      <c r="E5574" s="207">
        <v>12</v>
      </c>
      <c r="F5574" s="208">
        <v>13.485388929151725</v>
      </c>
      <c r="I5574" s="125"/>
    </row>
    <row r="5575" spans="1:9">
      <c r="A5575" s="216">
        <v>43698</v>
      </c>
      <c r="B5575" s="194">
        <v>5</v>
      </c>
      <c r="C5575" s="205">
        <v>254</v>
      </c>
      <c r="D5575" s="206">
        <v>10.892934366522127</v>
      </c>
      <c r="E5575" s="207">
        <v>12</v>
      </c>
      <c r="F5575" s="208">
        <v>12.656313990999273</v>
      </c>
      <c r="I5575" s="125"/>
    </row>
    <row r="5576" spans="1:9">
      <c r="A5576" s="216">
        <v>43698</v>
      </c>
      <c r="B5576" s="194">
        <v>6</v>
      </c>
      <c r="C5576" s="205">
        <v>269</v>
      </c>
      <c r="D5576" s="206">
        <v>11.045956346113144</v>
      </c>
      <c r="E5576" s="207">
        <v>12</v>
      </c>
      <c r="F5576" s="208">
        <v>11.826901388433697</v>
      </c>
      <c r="I5576" s="125"/>
    </row>
    <row r="5577" spans="1:9">
      <c r="A5577" s="216">
        <v>43698</v>
      </c>
      <c r="B5577" s="194">
        <v>7</v>
      </c>
      <c r="C5577" s="205">
        <v>284</v>
      </c>
      <c r="D5577" s="206">
        <v>11.1991742075395</v>
      </c>
      <c r="E5577" s="207">
        <v>12</v>
      </c>
      <c r="F5577" s="208">
        <v>11.1</v>
      </c>
      <c r="I5577" s="125"/>
    </row>
    <row r="5578" spans="1:9">
      <c r="A5578" s="216">
        <v>43698</v>
      </c>
      <c r="B5578" s="194">
        <v>8</v>
      </c>
      <c r="C5578" s="205">
        <v>299</v>
      </c>
      <c r="D5578" s="206">
        <v>11.352597816087382</v>
      </c>
      <c r="E5578" s="207">
        <v>12</v>
      </c>
      <c r="F5578" s="208">
        <v>10.167064581844372</v>
      </c>
      <c r="I5578" s="125"/>
    </row>
    <row r="5579" spans="1:9">
      <c r="A5579" s="216">
        <v>43698</v>
      </c>
      <c r="B5579" s="194">
        <v>9</v>
      </c>
      <c r="C5579" s="205">
        <v>314</v>
      </c>
      <c r="D5579" s="206">
        <v>11.506206782255504</v>
      </c>
      <c r="E5579" s="207">
        <v>12</v>
      </c>
      <c r="F5579" s="208">
        <v>9.3366411345568423</v>
      </c>
      <c r="I5579" s="125"/>
    </row>
    <row r="5580" spans="1:9">
      <c r="A5580" s="216">
        <v>43698</v>
      </c>
      <c r="B5580" s="194">
        <v>10</v>
      </c>
      <c r="C5580" s="205">
        <v>329</v>
      </c>
      <c r="D5580" s="206">
        <v>11.660010872888051</v>
      </c>
      <c r="E5580" s="207">
        <v>12</v>
      </c>
      <c r="F5580" s="208">
        <v>8.5058814807022998</v>
      </c>
      <c r="I5580" s="125"/>
    </row>
    <row r="5581" spans="1:9">
      <c r="A5581" s="216">
        <v>43698</v>
      </c>
      <c r="B5581" s="194">
        <v>11</v>
      </c>
      <c r="C5581" s="205">
        <v>344</v>
      </c>
      <c r="D5581" s="206">
        <v>11.814019913890661</v>
      </c>
      <c r="E5581" s="207">
        <v>12</v>
      </c>
      <c r="F5581" s="208">
        <v>7.6747859806529561</v>
      </c>
      <c r="I5581" s="125"/>
    </row>
    <row r="5582" spans="1:9">
      <c r="A5582" s="216">
        <v>43698</v>
      </c>
      <c r="B5582" s="194">
        <v>12</v>
      </c>
      <c r="C5582" s="205">
        <v>359</v>
      </c>
      <c r="D5582" s="206">
        <v>11.968213516205424</v>
      </c>
      <c r="E5582" s="207">
        <v>12</v>
      </c>
      <c r="F5582" s="208">
        <v>6.8433550228655449</v>
      </c>
      <c r="I5582" s="125"/>
    </row>
    <row r="5583" spans="1:9">
      <c r="A5583" s="216">
        <v>43698</v>
      </c>
      <c r="B5583" s="194">
        <v>13</v>
      </c>
      <c r="C5583" s="205">
        <v>14</v>
      </c>
      <c r="D5583" s="206">
        <v>12.122601446570798</v>
      </c>
      <c r="E5583" s="207">
        <v>12</v>
      </c>
      <c r="F5583" s="208">
        <v>6.0115889775881115</v>
      </c>
      <c r="I5583" s="125"/>
    </row>
    <row r="5584" spans="1:9">
      <c r="A5584" s="216">
        <v>43698</v>
      </c>
      <c r="B5584" s="194">
        <v>14</v>
      </c>
      <c r="C5584" s="205">
        <v>29</v>
      </c>
      <c r="D5584" s="206">
        <v>12.27719355059719</v>
      </c>
      <c r="E5584" s="207">
        <v>12</v>
      </c>
      <c r="F5584" s="208">
        <v>5.1794881871994747</v>
      </c>
      <c r="I5584" s="125"/>
    </row>
    <row r="5585" spans="1:9">
      <c r="A5585" s="216">
        <v>43698</v>
      </c>
      <c r="B5585" s="194">
        <v>15</v>
      </c>
      <c r="C5585" s="205">
        <v>44</v>
      </c>
      <c r="D5585" s="206">
        <v>12.431969380168653</v>
      </c>
      <c r="E5585" s="207">
        <v>12</v>
      </c>
      <c r="F5585" s="208">
        <v>4.3470530503537574</v>
      </c>
      <c r="I5585" s="125"/>
    </row>
    <row r="5586" spans="1:9">
      <c r="A5586" s="216">
        <v>43698</v>
      </c>
      <c r="B5586" s="194">
        <v>16</v>
      </c>
      <c r="C5586" s="205">
        <v>59</v>
      </c>
      <c r="D5586" s="206">
        <v>12.586938761600095</v>
      </c>
      <c r="E5586" s="207">
        <v>12</v>
      </c>
      <c r="F5586" s="208">
        <v>3.5142839285062522</v>
      </c>
      <c r="I5586" s="125"/>
    </row>
    <row r="5587" spans="1:9">
      <c r="A5587" s="216">
        <v>43698</v>
      </c>
      <c r="B5587" s="194">
        <v>17</v>
      </c>
      <c r="C5587" s="205">
        <v>74</v>
      </c>
      <c r="D5587" s="206">
        <v>12.742111520988146</v>
      </c>
      <c r="E5587" s="207">
        <v>12</v>
      </c>
      <c r="F5587" s="208">
        <v>2.6811811835163013</v>
      </c>
      <c r="I5587" s="125"/>
    </row>
    <row r="5588" spans="1:9">
      <c r="A5588" s="216">
        <v>43698</v>
      </c>
      <c r="B5588" s="194">
        <v>18</v>
      </c>
      <c r="C5588" s="205">
        <v>89</v>
      </c>
      <c r="D5588" s="206">
        <v>12.897467209732554</v>
      </c>
      <c r="E5588" s="207">
        <v>12</v>
      </c>
      <c r="F5588" s="208">
        <v>1.847745205335336</v>
      </c>
      <c r="I5588" s="125"/>
    </row>
    <row r="5589" spans="1:9">
      <c r="A5589" s="216">
        <v>43698</v>
      </c>
      <c r="B5589" s="194">
        <v>19</v>
      </c>
      <c r="C5589" s="205">
        <v>104</v>
      </c>
      <c r="D5589" s="206">
        <v>13.053015654583078</v>
      </c>
      <c r="E5589" s="207">
        <v>12</v>
      </c>
      <c r="F5589" s="208">
        <v>1.0139763562314386</v>
      </c>
      <c r="I5589" s="125"/>
    </row>
    <row r="5590" spans="1:9">
      <c r="A5590" s="216">
        <v>43698</v>
      </c>
      <c r="B5590" s="194">
        <v>20</v>
      </c>
      <c r="C5590" s="205">
        <v>119</v>
      </c>
      <c r="D5590" s="206">
        <v>13.208766701716286</v>
      </c>
      <c r="E5590" s="207">
        <v>12</v>
      </c>
      <c r="F5590" s="208">
        <v>0.17987499879595248</v>
      </c>
      <c r="I5590" s="125"/>
    </row>
    <row r="5591" spans="1:9">
      <c r="A5591" s="216">
        <v>43698</v>
      </c>
      <c r="B5591" s="194">
        <v>21</v>
      </c>
      <c r="C5591" s="205">
        <v>134</v>
      </c>
      <c r="D5591" s="206">
        <v>13.364699863795977</v>
      </c>
      <c r="E5591" s="207">
        <v>11</v>
      </c>
      <c r="F5591" s="208">
        <v>59.34544153306291</v>
      </c>
      <c r="I5591" s="125"/>
    </row>
    <row r="5592" spans="1:9">
      <c r="A5592" s="216">
        <v>43698</v>
      </c>
      <c r="B5592" s="194">
        <v>22</v>
      </c>
      <c r="C5592" s="205">
        <v>149</v>
      </c>
      <c r="D5592" s="206">
        <v>13.52082502569715</v>
      </c>
      <c r="E5592" s="207">
        <v>11</v>
      </c>
      <c r="F5592" s="208">
        <v>58.510676303306148</v>
      </c>
      <c r="I5592" s="125"/>
    </row>
    <row r="5593" spans="1:9">
      <c r="A5593" s="216">
        <v>43698</v>
      </c>
      <c r="B5593" s="194">
        <v>23</v>
      </c>
      <c r="C5593" s="205">
        <v>164</v>
      </c>
      <c r="D5593" s="206">
        <v>13.677151896802116</v>
      </c>
      <c r="E5593" s="207">
        <v>11</v>
      </c>
      <c r="F5593" s="208">
        <v>57.675579682216771</v>
      </c>
      <c r="I5593" s="125"/>
    </row>
    <row r="5594" spans="1:9">
      <c r="A5594" s="216">
        <v>43699</v>
      </c>
      <c r="B5594" s="194">
        <v>0</v>
      </c>
      <c r="C5594" s="205">
        <v>179</v>
      </c>
      <c r="D5594" s="206">
        <v>13.833660147073488</v>
      </c>
      <c r="E5594" s="207">
        <v>11</v>
      </c>
      <c r="F5594" s="208">
        <v>56.840152061232168</v>
      </c>
      <c r="I5594" s="125"/>
    </row>
    <row r="5595" spans="1:9">
      <c r="A5595" s="216">
        <v>43699</v>
      </c>
      <c r="B5595" s="194">
        <v>1</v>
      </c>
      <c r="C5595" s="205">
        <v>194</v>
      </c>
      <c r="D5595" s="206">
        <v>13.990359603474189</v>
      </c>
      <c r="E5595" s="207">
        <v>11</v>
      </c>
      <c r="F5595" s="208">
        <v>56.004393804094015</v>
      </c>
      <c r="I5595" s="125"/>
    </row>
    <row r="5596" spans="1:9">
      <c r="A5596" s="216">
        <v>43699</v>
      </c>
      <c r="B5596" s="194">
        <v>2</v>
      </c>
      <c r="C5596" s="205">
        <v>209</v>
      </c>
      <c r="D5596" s="206">
        <v>14.1472599751188</v>
      </c>
      <c r="E5596" s="207">
        <v>11</v>
      </c>
      <c r="F5596" s="208">
        <v>55.168305274847427</v>
      </c>
      <c r="I5596" s="125"/>
    </row>
    <row r="5597" spans="1:9">
      <c r="A5597" s="216">
        <v>43699</v>
      </c>
      <c r="B5597" s="194">
        <v>3</v>
      </c>
      <c r="C5597" s="205">
        <v>224</v>
      </c>
      <c r="D5597" s="206">
        <v>14.304340932004038</v>
      </c>
      <c r="E5597" s="207">
        <v>11</v>
      </c>
      <c r="F5597" s="208">
        <v>54.331886865672665</v>
      </c>
      <c r="I5597" s="125"/>
    </row>
    <row r="5598" spans="1:9">
      <c r="A5598" s="216">
        <v>43699</v>
      </c>
      <c r="B5598" s="194">
        <v>4</v>
      </c>
      <c r="C5598" s="205">
        <v>239</v>
      </c>
      <c r="D5598" s="206">
        <v>14.461612302158642</v>
      </c>
      <c r="E5598" s="207">
        <v>11</v>
      </c>
      <c r="F5598" s="208">
        <v>53.495138941137625</v>
      </c>
      <c r="I5598" s="125"/>
    </row>
    <row r="5599" spans="1:9">
      <c r="A5599" s="216">
        <v>43699</v>
      </c>
      <c r="B5599" s="194">
        <v>5</v>
      </c>
      <c r="C5599" s="205">
        <v>254</v>
      </c>
      <c r="D5599" s="206">
        <v>14.619083794091807</v>
      </c>
      <c r="E5599" s="207">
        <v>11</v>
      </c>
      <c r="F5599" s="208">
        <v>52.65806187534114</v>
      </c>
      <c r="I5599" s="125"/>
    </row>
    <row r="5600" spans="1:9">
      <c r="A5600" s="216">
        <v>43699</v>
      </c>
      <c r="B5600" s="194">
        <v>6</v>
      </c>
      <c r="C5600" s="205">
        <v>269</v>
      </c>
      <c r="D5600" s="206">
        <v>14.776735118289253</v>
      </c>
      <c r="E5600" s="207">
        <v>11</v>
      </c>
      <c r="F5600" s="208">
        <v>51.820656042538609</v>
      </c>
      <c r="I5600" s="125"/>
    </row>
    <row r="5601" spans="1:9">
      <c r="A5601" s="216">
        <v>43699</v>
      </c>
      <c r="B5601" s="194">
        <v>7</v>
      </c>
      <c r="C5601" s="205">
        <v>284</v>
      </c>
      <c r="D5601" s="206">
        <v>14.934575985193987</v>
      </c>
      <c r="E5601" s="207">
        <v>11</v>
      </c>
      <c r="F5601" s="208">
        <v>51</v>
      </c>
      <c r="I5601" s="125"/>
    </row>
    <row r="5602" spans="1:9">
      <c r="A5602" s="216">
        <v>43699</v>
      </c>
      <c r="B5602" s="194">
        <v>8</v>
      </c>
      <c r="C5602" s="205">
        <v>299</v>
      </c>
      <c r="D5602" s="206">
        <v>15.092616221668322</v>
      </c>
      <c r="E5602" s="207">
        <v>11</v>
      </c>
      <c r="F5602" s="208">
        <v>50.144859565369728</v>
      </c>
      <c r="I5602" s="125"/>
    </row>
    <row r="5603" spans="1:9">
      <c r="A5603" s="216">
        <v>43699</v>
      </c>
      <c r="B5603" s="194">
        <v>9</v>
      </c>
      <c r="C5603" s="205">
        <v>314</v>
      </c>
      <c r="D5603" s="206">
        <v>15.250835519113934</v>
      </c>
      <c r="E5603" s="207">
        <v>11</v>
      </c>
      <c r="F5603" s="208">
        <v>49.306469680248739</v>
      </c>
      <c r="I5603" s="125"/>
    </row>
    <row r="5604" spans="1:9">
      <c r="A5604" s="216">
        <v>43699</v>
      </c>
      <c r="B5604" s="194">
        <v>10</v>
      </c>
      <c r="C5604" s="205">
        <v>329</v>
      </c>
      <c r="D5604" s="206">
        <v>15.409243547929918</v>
      </c>
      <c r="E5604" s="207">
        <v>11</v>
      </c>
      <c r="F5604" s="208">
        <v>48.467752528158599</v>
      </c>
      <c r="I5604" s="125"/>
    </row>
    <row r="5605" spans="1:9">
      <c r="A5605" s="216">
        <v>43699</v>
      </c>
      <c r="B5605" s="194">
        <v>11</v>
      </c>
      <c r="C5605" s="205">
        <v>344</v>
      </c>
      <c r="D5605" s="206">
        <v>15.567850176108777</v>
      </c>
      <c r="E5605" s="207">
        <v>11</v>
      </c>
      <c r="F5605" s="208">
        <v>47.628708475274237</v>
      </c>
      <c r="I5605" s="125"/>
    </row>
    <row r="5606" spans="1:9">
      <c r="A5606" s="216">
        <v>43699</v>
      </c>
      <c r="B5606" s="194">
        <v>12</v>
      </c>
      <c r="C5606" s="205">
        <v>359</v>
      </c>
      <c r="D5606" s="206">
        <v>15.726635016710588</v>
      </c>
      <c r="E5606" s="207">
        <v>11</v>
      </c>
      <c r="F5606" s="208">
        <v>46.789337925564887</v>
      </c>
      <c r="I5606" s="125"/>
    </row>
    <row r="5607" spans="1:9">
      <c r="A5607" s="216">
        <v>43699</v>
      </c>
      <c r="B5607" s="194">
        <v>13</v>
      </c>
      <c r="C5607" s="205">
        <v>14</v>
      </c>
      <c r="D5607" s="206">
        <v>15.88560783875721</v>
      </c>
      <c r="E5607" s="207">
        <v>11</v>
      </c>
      <c r="F5607" s="208">
        <v>45.949641227116267</v>
      </c>
      <c r="I5607" s="125"/>
    </row>
    <row r="5608" spans="1:9">
      <c r="A5608" s="216">
        <v>43699</v>
      </c>
      <c r="B5608" s="194">
        <v>14</v>
      </c>
      <c r="C5608" s="205">
        <v>29</v>
      </c>
      <c r="D5608" s="206">
        <v>16.044778490986573</v>
      </c>
      <c r="E5608" s="207">
        <v>11</v>
      </c>
      <c r="F5608" s="208">
        <v>45.109618756222467</v>
      </c>
      <c r="I5608" s="125"/>
    </row>
    <row r="5609" spans="1:9">
      <c r="A5609" s="216">
        <v>43699</v>
      </c>
      <c r="B5609" s="194">
        <v>15</v>
      </c>
      <c r="C5609" s="205">
        <v>44</v>
      </c>
      <c r="D5609" s="206">
        <v>16.204126527982226</v>
      </c>
      <c r="E5609" s="207">
        <v>11</v>
      </c>
      <c r="F5609" s="208">
        <v>44.269270908428524</v>
      </c>
      <c r="I5609" s="125"/>
    </row>
    <row r="5610" spans="1:9">
      <c r="A5610" s="216">
        <v>43699</v>
      </c>
      <c r="B5610" s="194">
        <v>16</v>
      </c>
      <c r="C5610" s="205">
        <v>59</v>
      </c>
      <c r="D5610" s="206">
        <v>16.363661778385108</v>
      </c>
      <c r="E5610" s="207">
        <v>11</v>
      </c>
      <c r="F5610" s="208">
        <v>43.428598051146778</v>
      </c>
      <c r="I5610" s="125"/>
    </row>
    <row r="5611" spans="1:9">
      <c r="A5611" s="216">
        <v>43699</v>
      </c>
      <c r="B5611" s="194">
        <v>17</v>
      </c>
      <c r="C5611" s="205">
        <v>74</v>
      </c>
      <c r="D5611" s="206">
        <v>16.523394072665951</v>
      </c>
      <c r="E5611" s="207">
        <v>11</v>
      </c>
      <c r="F5611" s="208">
        <v>42.587600552251388</v>
      </c>
      <c r="I5611" s="125"/>
    </row>
    <row r="5612" spans="1:9">
      <c r="A5612" s="216">
        <v>43699</v>
      </c>
      <c r="B5612" s="194">
        <v>18</v>
      </c>
      <c r="C5612" s="205">
        <v>89</v>
      </c>
      <c r="D5612" s="206">
        <v>16.683302964461859</v>
      </c>
      <c r="E5612" s="207">
        <v>11</v>
      </c>
      <c r="F5612" s="208">
        <v>41.746278807944677</v>
      </c>
      <c r="I5612" s="125"/>
    </row>
    <row r="5613" spans="1:9">
      <c r="A5613" s="216">
        <v>43699</v>
      </c>
      <c r="B5613" s="194">
        <v>19</v>
      </c>
      <c r="C5613" s="205">
        <v>104</v>
      </c>
      <c r="D5613" s="206">
        <v>16.84339828465113</v>
      </c>
      <c r="E5613" s="207">
        <v>11</v>
      </c>
      <c r="F5613" s="208">
        <v>40.904633186502828</v>
      </c>
      <c r="I5613" s="125"/>
    </row>
    <row r="5614" spans="1:9">
      <c r="A5614" s="216">
        <v>43699</v>
      </c>
      <c r="B5614" s="194">
        <v>20</v>
      </c>
      <c r="C5614" s="205">
        <v>119</v>
      </c>
      <c r="D5614" s="206">
        <v>17.00368986317585</v>
      </c>
      <c r="E5614" s="207">
        <v>11</v>
      </c>
      <c r="F5614" s="208">
        <v>40.06266406595369</v>
      </c>
      <c r="I5614" s="125"/>
    </row>
    <row r="5615" spans="1:9">
      <c r="A5615" s="216">
        <v>43699</v>
      </c>
      <c r="B5615" s="194">
        <v>21</v>
      </c>
      <c r="C5615" s="205">
        <v>134</v>
      </c>
      <c r="D5615" s="206">
        <v>17.164157255656391</v>
      </c>
      <c r="E5615" s="207">
        <v>11</v>
      </c>
      <c r="F5615" s="208">
        <v>39.22037182451195</v>
      </c>
      <c r="I5615" s="125"/>
    </row>
    <row r="5616" spans="1:9">
      <c r="A5616" s="216">
        <v>43699</v>
      </c>
      <c r="B5616" s="194">
        <v>22</v>
      </c>
      <c r="C5616" s="205">
        <v>149</v>
      </c>
      <c r="D5616" s="206">
        <v>17.324810351309452</v>
      </c>
      <c r="E5616" s="207">
        <v>11</v>
      </c>
      <c r="F5616" s="208">
        <v>38.377756840630184</v>
      </c>
      <c r="I5616" s="125"/>
    </row>
    <row r="5617" spans="1:9">
      <c r="A5617" s="216">
        <v>43699</v>
      </c>
      <c r="B5617" s="194">
        <v>23</v>
      </c>
      <c r="C5617" s="205">
        <v>164</v>
      </c>
      <c r="D5617" s="206">
        <v>17.485658823903805</v>
      </c>
      <c r="E5617" s="207">
        <v>11</v>
      </c>
      <c r="F5617" s="208">
        <v>37.534819483708262</v>
      </c>
      <c r="I5617" s="125"/>
    </row>
    <row r="5618" spans="1:9">
      <c r="A5618" s="216">
        <v>43700</v>
      </c>
      <c r="B5618" s="194">
        <v>0</v>
      </c>
      <c r="C5618" s="205">
        <v>179</v>
      </c>
      <c r="D5618" s="206">
        <v>17.646682367351332</v>
      </c>
      <c r="E5618" s="207">
        <v>11</v>
      </c>
      <c r="F5618" s="208">
        <v>36.691560151535718</v>
      </c>
      <c r="I5618" s="125"/>
    </row>
    <row r="5619" spans="1:9">
      <c r="A5619" s="216">
        <v>43700</v>
      </c>
      <c r="B5619" s="194">
        <v>1</v>
      </c>
      <c r="C5619" s="205">
        <v>194</v>
      </c>
      <c r="D5619" s="206">
        <v>17.807890813287486</v>
      </c>
      <c r="E5619" s="207">
        <v>11</v>
      </c>
      <c r="F5619" s="208">
        <v>35.847979214078372</v>
      </c>
      <c r="I5619" s="125"/>
    </row>
    <row r="5620" spans="1:9">
      <c r="A5620" s="216">
        <v>43700</v>
      </c>
      <c r="B5620" s="194">
        <v>2</v>
      </c>
      <c r="C5620" s="205">
        <v>209</v>
      </c>
      <c r="D5620" s="206">
        <v>17.969293875195831</v>
      </c>
      <c r="E5620" s="207">
        <v>11</v>
      </c>
      <c r="F5620" s="208">
        <v>35.00407704139338</v>
      </c>
      <c r="I5620" s="125"/>
    </row>
    <row r="5621" spans="1:9">
      <c r="A5621" s="216">
        <v>43700</v>
      </c>
      <c r="B5621" s="194">
        <v>3</v>
      </c>
      <c r="C5621" s="205">
        <v>224</v>
      </c>
      <c r="D5621" s="206">
        <v>18.130871227962189</v>
      </c>
      <c r="E5621" s="207">
        <v>11</v>
      </c>
      <c r="F5621" s="208">
        <v>34.159854041593434</v>
      </c>
      <c r="I5621" s="125"/>
    </row>
    <row r="5622" spans="1:9">
      <c r="A5622" s="216">
        <v>43700</v>
      </c>
      <c r="B5622" s="194">
        <v>4</v>
      </c>
      <c r="C5622" s="205">
        <v>239</v>
      </c>
      <c r="D5622" s="206">
        <v>18.292632703643221</v>
      </c>
      <c r="E5622" s="207">
        <v>11</v>
      </c>
      <c r="F5622" s="208">
        <v>33.315310566529348</v>
      </c>
      <c r="I5622" s="125"/>
    </row>
    <row r="5623" spans="1:9">
      <c r="A5623" s="216">
        <v>43700</v>
      </c>
      <c r="B5623" s="194">
        <v>5</v>
      </c>
      <c r="C5623" s="205">
        <v>254</v>
      </c>
      <c r="D5623" s="206">
        <v>18.454588017095261</v>
      </c>
      <c r="E5623" s="207">
        <v>11</v>
      </c>
      <c r="F5623" s="208">
        <v>32.47044699652367</v>
      </c>
      <c r="I5623" s="125"/>
    </row>
    <row r="5624" spans="1:9">
      <c r="A5624" s="216">
        <v>43700</v>
      </c>
      <c r="B5624" s="194">
        <v>6</v>
      </c>
      <c r="C5624" s="205">
        <v>269</v>
      </c>
      <c r="D5624" s="206">
        <v>18.6167168837801</v>
      </c>
      <c r="E5624" s="207">
        <v>11</v>
      </c>
      <c r="F5624" s="208">
        <v>31.625263731018585</v>
      </c>
      <c r="I5624" s="125"/>
    </row>
    <row r="5625" spans="1:9">
      <c r="A5625" s="216">
        <v>43700</v>
      </c>
      <c r="B5625" s="194">
        <v>7</v>
      </c>
      <c r="C5625" s="205">
        <v>284</v>
      </c>
      <c r="D5625" s="206">
        <v>18.779029017860012</v>
      </c>
      <c r="E5625" s="207">
        <v>11</v>
      </c>
      <c r="F5625" s="208">
        <v>30.8</v>
      </c>
      <c r="I5625" s="125"/>
    </row>
    <row r="5626" spans="1:9">
      <c r="A5626" s="216">
        <v>43700</v>
      </c>
      <c r="B5626" s="194">
        <v>8</v>
      </c>
      <c r="C5626" s="205">
        <v>299</v>
      </c>
      <c r="D5626" s="206">
        <v>18.941534253444843</v>
      </c>
      <c r="E5626" s="207">
        <v>11</v>
      </c>
      <c r="F5626" s="208">
        <v>29.933939599791266</v>
      </c>
      <c r="I5626" s="125"/>
    </row>
    <row r="5627" spans="1:9">
      <c r="A5627" s="216">
        <v>43700</v>
      </c>
      <c r="B5627" s="194">
        <v>9</v>
      </c>
      <c r="C5627" s="205">
        <v>314</v>
      </c>
      <c r="D5627" s="206">
        <v>19.10421226711037</v>
      </c>
      <c r="E5627" s="207">
        <v>11</v>
      </c>
      <c r="F5627" s="208">
        <v>29.08779950605183</v>
      </c>
      <c r="I5627" s="125"/>
    </row>
    <row r="5628" spans="1:9">
      <c r="A5628" s="216">
        <v>43700</v>
      </c>
      <c r="B5628" s="194">
        <v>10</v>
      </c>
      <c r="C5628" s="205">
        <v>329</v>
      </c>
      <c r="D5628" s="206">
        <v>19.267072774841836</v>
      </c>
      <c r="E5628" s="207">
        <v>11</v>
      </c>
      <c r="F5628" s="208">
        <v>28.241341232665498</v>
      </c>
      <c r="I5628" s="125"/>
    </row>
    <row r="5629" spans="1:9">
      <c r="A5629" s="216">
        <v>43700</v>
      </c>
      <c r="B5629" s="194">
        <v>11</v>
      </c>
      <c r="C5629" s="205">
        <v>344</v>
      </c>
      <c r="D5629" s="206">
        <v>19.430125611173708</v>
      </c>
      <c r="E5629" s="207">
        <v>11</v>
      </c>
      <c r="F5629" s="208">
        <v>27.394565161449407</v>
      </c>
      <c r="I5629" s="125"/>
    </row>
    <row r="5630" spans="1:9">
      <c r="A5630" s="216">
        <v>43700</v>
      </c>
      <c r="B5630" s="194">
        <v>12</v>
      </c>
      <c r="C5630" s="205">
        <v>359</v>
      </c>
      <c r="D5630" s="206">
        <v>19.593350472586053</v>
      </c>
      <c r="E5630" s="207">
        <v>11</v>
      </c>
      <c r="F5630" s="208">
        <v>26.547471674766925</v>
      </c>
      <c r="I5630" s="125"/>
    </row>
    <row r="5631" spans="1:9">
      <c r="A5631" s="216">
        <v>43700</v>
      </c>
      <c r="B5631" s="194">
        <v>13</v>
      </c>
      <c r="C5631" s="205">
        <v>14</v>
      </c>
      <c r="D5631" s="206">
        <v>19.756757037743569</v>
      </c>
      <c r="E5631" s="207">
        <v>11</v>
      </c>
      <c r="F5631" s="208">
        <v>25.700061155089067</v>
      </c>
      <c r="I5631" s="125"/>
    </row>
    <row r="5632" spans="1:9">
      <c r="A5632" s="216">
        <v>43700</v>
      </c>
      <c r="B5632" s="194">
        <v>14</v>
      </c>
      <c r="C5632" s="205">
        <v>29</v>
      </c>
      <c r="D5632" s="206">
        <v>19.920355180902334</v>
      </c>
      <c r="E5632" s="207">
        <v>11</v>
      </c>
      <c r="F5632" s="208">
        <v>24.852333975678427</v>
      </c>
      <c r="I5632" s="125"/>
    </row>
    <row r="5633" spans="1:9">
      <c r="A5633" s="216">
        <v>43700</v>
      </c>
      <c r="B5633" s="194">
        <v>15</v>
      </c>
      <c r="C5633" s="205">
        <v>44</v>
      </c>
      <c r="D5633" s="206">
        <v>20.084124521761169</v>
      </c>
      <c r="E5633" s="207">
        <v>11</v>
      </c>
      <c r="F5633" s="208">
        <v>24.004290538590887</v>
      </c>
      <c r="I5633" s="125"/>
    </row>
    <row r="5634" spans="1:9">
      <c r="A5634" s="216">
        <v>43700</v>
      </c>
      <c r="B5634" s="194">
        <v>16</v>
      </c>
      <c r="C5634" s="205">
        <v>59</v>
      </c>
      <c r="D5634" s="206">
        <v>20.248074836981687</v>
      </c>
      <c r="E5634" s="207">
        <v>11</v>
      </c>
      <c r="F5634" s="208">
        <v>23.155931217557679</v>
      </c>
      <c r="I5634" s="125"/>
    </row>
    <row r="5635" spans="1:9">
      <c r="A5635" s="216">
        <v>43700</v>
      </c>
      <c r="B5635" s="194">
        <v>17</v>
      </c>
      <c r="C5635" s="205">
        <v>74</v>
      </c>
      <c r="D5635" s="206">
        <v>20.412215983226361</v>
      </c>
      <c r="E5635" s="207">
        <v>11</v>
      </c>
      <c r="F5635" s="208">
        <v>22.307256386813847</v>
      </c>
      <c r="I5635" s="125"/>
    </row>
    <row r="5636" spans="1:9">
      <c r="A5636" s="216">
        <v>43700</v>
      </c>
      <c r="B5636" s="194">
        <v>18</v>
      </c>
      <c r="C5636" s="205">
        <v>89</v>
      </c>
      <c r="D5636" s="206">
        <v>20.576527521656089</v>
      </c>
      <c r="E5636" s="207">
        <v>11</v>
      </c>
      <c r="F5636" s="208">
        <v>21.458266458612236</v>
      </c>
      <c r="I5636" s="125"/>
    </row>
    <row r="5637" spans="1:9">
      <c r="A5637" s="216">
        <v>43700</v>
      </c>
      <c r="B5637" s="194">
        <v>19</v>
      </c>
      <c r="C5637" s="205">
        <v>104</v>
      </c>
      <c r="D5637" s="206">
        <v>20.741019289571341</v>
      </c>
      <c r="E5637" s="207">
        <v>11</v>
      </c>
      <c r="F5637" s="208">
        <v>20.608961788567903</v>
      </c>
      <c r="I5637" s="125"/>
    </row>
    <row r="5638" spans="1:9">
      <c r="A5638" s="216">
        <v>43700</v>
      </c>
      <c r="B5638" s="194">
        <v>20</v>
      </c>
      <c r="C5638" s="205">
        <v>119</v>
      </c>
      <c r="D5638" s="206">
        <v>20.905701124105462</v>
      </c>
      <c r="E5638" s="207">
        <v>11</v>
      </c>
      <c r="F5638" s="208">
        <v>19.759342761107419</v>
      </c>
      <c r="I5638" s="125"/>
    </row>
    <row r="5639" spans="1:9">
      <c r="A5639" s="216">
        <v>43700</v>
      </c>
      <c r="B5639" s="194">
        <v>21</v>
      </c>
      <c r="C5639" s="205">
        <v>134</v>
      </c>
      <c r="D5639" s="206">
        <v>21.070552588956843</v>
      </c>
      <c r="E5639" s="207">
        <v>11</v>
      </c>
      <c r="F5639" s="208">
        <v>18.909409779943793</v>
      </c>
      <c r="I5639" s="125"/>
    </row>
    <row r="5640" spans="1:9">
      <c r="A5640" s="216">
        <v>43700</v>
      </c>
      <c r="B5640" s="194">
        <v>22</v>
      </c>
      <c r="C5640" s="205">
        <v>149</v>
      </c>
      <c r="D5640" s="206">
        <v>21.235583521207673</v>
      </c>
      <c r="E5640" s="207">
        <v>11</v>
      </c>
      <c r="F5640" s="208">
        <v>18.059163220405274</v>
      </c>
      <c r="I5640" s="125"/>
    </row>
    <row r="5641" spans="1:9">
      <c r="A5641" s="216">
        <v>43700</v>
      </c>
      <c r="B5641" s="194">
        <v>23</v>
      </c>
      <c r="C5641" s="205">
        <v>164</v>
      </c>
      <c r="D5641" s="206">
        <v>21.400803760116105</v>
      </c>
      <c r="E5641" s="207">
        <v>11</v>
      </c>
      <c r="F5641" s="208">
        <v>17.208603458247396</v>
      </c>
      <c r="I5641" s="125"/>
    </row>
    <row r="5642" spans="1:9">
      <c r="A5642" s="216">
        <v>43701</v>
      </c>
      <c r="B5642" s="194">
        <v>0</v>
      </c>
      <c r="C5642" s="205">
        <v>179</v>
      </c>
      <c r="D5642" s="206">
        <v>21.566192869281622</v>
      </c>
      <c r="E5642" s="207">
        <v>11</v>
      </c>
      <c r="F5642" s="208">
        <v>16.357730897973255</v>
      </c>
      <c r="I5642" s="125"/>
    </row>
    <row r="5643" spans="1:9">
      <c r="A5643" s="216">
        <v>43701</v>
      </c>
      <c r="B5643" s="194">
        <v>1</v>
      </c>
      <c r="C5643" s="205">
        <v>194</v>
      </c>
      <c r="D5643" s="206">
        <v>21.731760746969258</v>
      </c>
      <c r="E5643" s="207">
        <v>11</v>
      </c>
      <c r="F5643" s="208">
        <v>15.506545915810008</v>
      </c>
      <c r="I5643" s="125"/>
    </row>
    <row r="5644" spans="1:9">
      <c r="A5644" s="216">
        <v>43701</v>
      </c>
      <c r="B5644" s="194">
        <v>2</v>
      </c>
      <c r="C5644" s="205">
        <v>209</v>
      </c>
      <c r="D5644" s="206">
        <v>21.897517076245094</v>
      </c>
      <c r="E5644" s="207">
        <v>11</v>
      </c>
      <c r="F5644" s="208">
        <v>14.655048897769305</v>
      </c>
      <c r="I5644" s="125"/>
    </row>
    <row r="5645" spans="1:9">
      <c r="A5645" s="216">
        <v>43701</v>
      </c>
      <c r="B5645" s="194">
        <v>3</v>
      </c>
      <c r="C5645" s="205">
        <v>224</v>
      </c>
      <c r="D5645" s="206">
        <v>22.063441578718539</v>
      </c>
      <c r="E5645" s="207">
        <v>11</v>
      </c>
      <c r="F5645" s="208">
        <v>13.803240230139266</v>
      </c>
      <c r="I5645" s="125"/>
    </row>
    <row r="5646" spans="1:9">
      <c r="A5646" s="216">
        <v>43701</v>
      </c>
      <c r="B5646" s="194">
        <v>4</v>
      </c>
      <c r="C5646" s="205">
        <v>239</v>
      </c>
      <c r="D5646" s="206">
        <v>22.229544036816833</v>
      </c>
      <c r="E5646" s="207">
        <v>11</v>
      </c>
      <c r="F5646" s="208">
        <v>12.95112029948438</v>
      </c>
      <c r="I5646" s="125"/>
    </row>
    <row r="5647" spans="1:9">
      <c r="A5647" s="216">
        <v>43701</v>
      </c>
      <c r="B5647" s="194">
        <v>5</v>
      </c>
      <c r="C5647" s="205">
        <v>254</v>
      </c>
      <c r="D5647" s="206">
        <v>22.39583423140175</v>
      </c>
      <c r="E5647" s="207">
        <v>11</v>
      </c>
      <c r="F5647" s="208">
        <v>12.098689483117226</v>
      </c>
      <c r="I5647" s="125"/>
    </row>
    <row r="5648" spans="1:9">
      <c r="A5648" s="216">
        <v>43701</v>
      </c>
      <c r="B5648" s="194">
        <v>6</v>
      </c>
      <c r="C5648" s="205">
        <v>269</v>
      </c>
      <c r="D5648" s="206">
        <v>22.562291848186078</v>
      </c>
      <c r="E5648" s="207">
        <v>11</v>
      </c>
      <c r="F5648" s="208">
        <v>11.245948187132377</v>
      </c>
      <c r="I5648" s="125"/>
    </row>
    <row r="5649" spans="1:9">
      <c r="A5649" s="216">
        <v>43701</v>
      </c>
      <c r="B5649" s="194">
        <v>7</v>
      </c>
      <c r="C5649" s="205">
        <v>284</v>
      </c>
      <c r="D5649" s="206">
        <v>22.728926668607983</v>
      </c>
      <c r="E5649" s="207">
        <v>11</v>
      </c>
      <c r="F5649" s="208">
        <v>10.5</v>
      </c>
      <c r="I5649" s="125"/>
    </row>
    <row r="5650" spans="1:9">
      <c r="A5650" s="216">
        <v>43701</v>
      </c>
      <c r="B5650" s="194">
        <v>8</v>
      </c>
      <c r="C5650" s="205">
        <v>299</v>
      </c>
      <c r="D5650" s="206">
        <v>22.895748476714743</v>
      </c>
      <c r="E5650" s="207">
        <v>11</v>
      </c>
      <c r="F5650" s="208">
        <v>9.5395356680851506</v>
      </c>
      <c r="I5650" s="125"/>
    </row>
    <row r="5651" spans="1:9">
      <c r="A5651" s="216">
        <v>43701</v>
      </c>
      <c r="B5651" s="194">
        <v>9</v>
      </c>
      <c r="C5651" s="205">
        <v>314</v>
      </c>
      <c r="D5651" s="206">
        <v>23.062736977489067</v>
      </c>
      <c r="E5651" s="207">
        <v>11</v>
      </c>
      <c r="F5651" s="208">
        <v>8.6858652300819372</v>
      </c>
      <c r="I5651" s="125"/>
    </row>
    <row r="5652" spans="1:9">
      <c r="A5652" s="216">
        <v>43701</v>
      </c>
      <c r="B5652" s="194">
        <v>10</v>
      </c>
      <c r="C5652" s="205">
        <v>329</v>
      </c>
      <c r="D5652" s="206">
        <v>23.229901896704632</v>
      </c>
      <c r="E5652" s="207">
        <v>11</v>
      </c>
      <c r="F5652" s="208">
        <v>7.8318858636854571</v>
      </c>
      <c r="I5652" s="125"/>
    </row>
    <row r="5653" spans="1:9">
      <c r="A5653" s="216">
        <v>43701</v>
      </c>
      <c r="B5653" s="194">
        <v>11</v>
      </c>
      <c r="C5653" s="205">
        <v>344</v>
      </c>
      <c r="D5653" s="206">
        <v>23.39725307646404</v>
      </c>
      <c r="E5653" s="207">
        <v>11</v>
      </c>
      <c r="F5653" s="208">
        <v>6.9775979285006429</v>
      </c>
      <c r="I5653" s="125"/>
    </row>
    <row r="5654" spans="1:9">
      <c r="A5654" s="216">
        <v>43701</v>
      </c>
      <c r="B5654" s="194">
        <v>12</v>
      </c>
      <c r="C5654" s="205">
        <v>359</v>
      </c>
      <c r="D5654" s="206">
        <v>23.564770204720844</v>
      </c>
      <c r="E5654" s="207">
        <v>11</v>
      </c>
      <c r="F5654" s="208">
        <v>6.1230018420638999</v>
      </c>
      <c r="I5654" s="125"/>
    </row>
    <row r="5655" spans="1:9">
      <c r="A5655" s="216">
        <v>43701</v>
      </c>
      <c r="B5655" s="194">
        <v>13</v>
      </c>
      <c r="C5655" s="205">
        <v>14</v>
      </c>
      <c r="D5655" s="206">
        <v>23.732463007623892</v>
      </c>
      <c r="E5655" s="207">
        <v>11</v>
      </c>
      <c r="F5655" s="208">
        <v>5.2680979837129627</v>
      </c>
      <c r="I5655" s="125"/>
    </row>
    <row r="5656" spans="1:9">
      <c r="A5656" s="216">
        <v>43701</v>
      </c>
      <c r="B5656" s="194">
        <v>14</v>
      </c>
      <c r="C5656" s="205">
        <v>29</v>
      </c>
      <c r="D5656" s="206">
        <v>23.900341368808427</v>
      </c>
      <c r="E5656" s="207">
        <v>11</v>
      </c>
      <c r="F5656" s="208">
        <v>4.4128867332659283</v>
      </c>
      <c r="I5656" s="125"/>
    </row>
    <row r="5657" spans="1:9">
      <c r="A5657" s="216">
        <v>43701</v>
      </c>
      <c r="B5657" s="194">
        <v>15</v>
      </c>
      <c r="C5657" s="205">
        <v>44</v>
      </c>
      <c r="D5657" s="206">
        <v>24.068384879365112</v>
      </c>
      <c r="E5657" s="207">
        <v>11</v>
      </c>
      <c r="F5657" s="208">
        <v>3.5573684992248289</v>
      </c>
      <c r="I5657" s="125"/>
    </row>
    <row r="5658" spans="1:9">
      <c r="A5658" s="216">
        <v>43701</v>
      </c>
      <c r="B5658" s="194">
        <v>16</v>
      </c>
      <c r="C5658" s="205">
        <v>59</v>
      </c>
      <c r="D5658" s="206">
        <v>24.236603344671153</v>
      </c>
      <c r="E5658" s="207">
        <v>11</v>
      </c>
      <c r="F5658" s="208">
        <v>2.7015436618094668</v>
      </c>
      <c r="I5658" s="125"/>
    </row>
    <row r="5659" spans="1:9">
      <c r="A5659" s="216">
        <v>43701</v>
      </c>
      <c r="B5659" s="194">
        <v>17</v>
      </c>
      <c r="C5659" s="205">
        <v>74</v>
      </c>
      <c r="D5659" s="206">
        <v>24.405006631216679</v>
      </c>
      <c r="E5659" s="207">
        <v>11</v>
      </c>
      <c r="F5659" s="208">
        <v>1.8454126111865676</v>
      </c>
      <c r="I5659" s="125"/>
    </row>
    <row r="5660" spans="1:9">
      <c r="A5660" s="216">
        <v>43701</v>
      </c>
      <c r="B5660" s="194">
        <v>18</v>
      </c>
      <c r="C5660" s="205">
        <v>89</v>
      </c>
      <c r="D5660" s="206">
        <v>24.573574309528112</v>
      </c>
      <c r="E5660" s="207">
        <v>11</v>
      </c>
      <c r="F5660" s="208">
        <v>0.98897573758595314</v>
      </c>
      <c r="I5660" s="125"/>
    </row>
    <row r="5661" spans="1:9">
      <c r="A5661" s="216">
        <v>43701</v>
      </c>
      <c r="B5661" s="194">
        <v>19</v>
      </c>
      <c r="C5661" s="205">
        <v>104</v>
      </c>
      <c r="D5661" s="206">
        <v>24.74231622857701</v>
      </c>
      <c r="E5661" s="207">
        <v>11</v>
      </c>
      <c r="F5661" s="208">
        <v>0.13223343162593437</v>
      </c>
      <c r="I5661" s="125"/>
    </row>
    <row r="5662" spans="1:9">
      <c r="A5662" s="216">
        <v>43701</v>
      </c>
      <c r="B5662" s="194">
        <v>20</v>
      </c>
      <c r="C5662" s="205">
        <v>119</v>
      </c>
      <c r="D5662" s="206">
        <v>24.91124223425345</v>
      </c>
      <c r="E5662" s="207">
        <v>10</v>
      </c>
      <c r="F5662" s="208">
        <v>59.275186074606303</v>
      </c>
      <c r="I5662" s="125"/>
    </row>
    <row r="5663" spans="1:9">
      <c r="A5663" s="216">
        <v>43701</v>
      </c>
      <c r="B5663" s="194">
        <v>21</v>
      </c>
      <c r="C5663" s="205">
        <v>134</v>
      </c>
      <c r="D5663" s="206">
        <v>25.080331900262536</v>
      </c>
      <c r="E5663" s="207">
        <v>10</v>
      </c>
      <c r="F5663" s="208">
        <v>58.417834076723736</v>
      </c>
      <c r="I5663" s="125"/>
    </row>
    <row r="5664" spans="1:9">
      <c r="A5664" s="216">
        <v>43701</v>
      </c>
      <c r="B5664" s="194">
        <v>22</v>
      </c>
      <c r="C5664" s="205">
        <v>149</v>
      </c>
      <c r="D5664" s="206">
        <v>25.249595075296156</v>
      </c>
      <c r="E5664" s="207">
        <v>10</v>
      </c>
      <c r="F5664" s="208">
        <v>57.560177819871896</v>
      </c>
      <c r="I5664" s="125"/>
    </row>
    <row r="5665" spans="1:9">
      <c r="A5665" s="216">
        <v>43701</v>
      </c>
      <c r="B5665" s="194">
        <v>23</v>
      </c>
      <c r="C5665" s="205">
        <v>164</v>
      </c>
      <c r="D5665" s="206">
        <v>25.419041607977988</v>
      </c>
      <c r="E5665" s="207">
        <v>10</v>
      </c>
      <c r="F5665" s="208">
        <v>56.702217686073944</v>
      </c>
      <c r="I5665" s="125"/>
    </row>
    <row r="5666" spans="1:9">
      <c r="A5666" s="216">
        <v>43702</v>
      </c>
      <c r="B5666" s="194">
        <v>0</v>
      </c>
      <c r="C5666" s="205">
        <v>179</v>
      </c>
      <c r="D5666" s="206">
        <v>25.588651072534958</v>
      </c>
      <c r="E5666" s="207">
        <v>10</v>
      </c>
      <c r="F5666" s="208">
        <v>55.843954086369934</v>
      </c>
      <c r="I5666" s="125"/>
    </row>
    <row r="5667" spans="1:9">
      <c r="A5667" s="216">
        <v>43702</v>
      </c>
      <c r="B5667" s="194">
        <v>1</v>
      </c>
      <c r="C5667" s="205">
        <v>194</v>
      </c>
      <c r="D5667" s="206">
        <v>25.758433359015953</v>
      </c>
      <c r="E5667" s="207">
        <v>10</v>
      </c>
      <c r="F5667" s="208">
        <v>54.985387413085078</v>
      </c>
      <c r="I5667" s="125"/>
    </row>
    <row r="5668" spans="1:9">
      <c r="A5668" s="216">
        <v>43702</v>
      </c>
      <c r="B5668" s="194">
        <v>2</v>
      </c>
      <c r="C5668" s="205">
        <v>209</v>
      </c>
      <c r="D5668" s="206">
        <v>25.928398198779519</v>
      </c>
      <c r="E5668" s="207">
        <v>10</v>
      </c>
      <c r="F5668" s="208">
        <v>54.126518029734676</v>
      </c>
      <c r="I5668" s="125"/>
    </row>
    <row r="5669" spans="1:9">
      <c r="A5669" s="216">
        <v>43702</v>
      </c>
      <c r="B5669" s="194">
        <v>3</v>
      </c>
      <c r="C5669" s="205">
        <v>224</v>
      </c>
      <c r="D5669" s="206">
        <v>26.098525286711265</v>
      </c>
      <c r="E5669" s="207">
        <v>10</v>
      </c>
      <c r="F5669" s="208">
        <v>53.267346357818042</v>
      </c>
      <c r="I5669" s="125"/>
    </row>
    <row r="5670" spans="1:9">
      <c r="A5670" s="216">
        <v>43702</v>
      </c>
      <c r="B5670" s="194">
        <v>4</v>
      </c>
      <c r="C5670" s="205">
        <v>239</v>
      </c>
      <c r="D5670" s="206">
        <v>26.268824493064926</v>
      </c>
      <c r="E5670" s="207">
        <v>10</v>
      </c>
      <c r="F5670" s="208">
        <v>52.407872780827027</v>
      </c>
      <c r="I5670" s="125"/>
    </row>
    <row r="5671" spans="1:9">
      <c r="A5671" s="216">
        <v>43702</v>
      </c>
      <c r="B5671" s="194">
        <v>5</v>
      </c>
      <c r="C5671" s="205">
        <v>254</v>
      </c>
      <c r="D5671" s="206">
        <v>26.439305532609865</v>
      </c>
      <c r="E5671" s="207">
        <v>10</v>
      </c>
      <c r="F5671" s="208">
        <v>51.548097682220337</v>
      </c>
      <c r="I5671" s="125"/>
    </row>
    <row r="5672" spans="1:9">
      <c r="A5672" s="216">
        <v>43702</v>
      </c>
      <c r="B5672" s="194">
        <v>6</v>
      </c>
      <c r="C5672" s="205">
        <v>269</v>
      </c>
      <c r="D5672" s="206">
        <v>26.609948081137418</v>
      </c>
      <c r="E5672" s="207">
        <v>10</v>
      </c>
      <c r="F5672" s="208">
        <v>50.68802147478042</v>
      </c>
      <c r="I5672" s="125"/>
    </row>
    <row r="5673" spans="1:9">
      <c r="A5673" s="216">
        <v>43702</v>
      </c>
      <c r="B5673" s="194">
        <v>7</v>
      </c>
      <c r="C5673" s="205">
        <v>284</v>
      </c>
      <c r="D5673" s="206">
        <v>26.780761990835344</v>
      </c>
      <c r="E5673" s="207">
        <v>10</v>
      </c>
      <c r="F5673" s="208">
        <v>49.9</v>
      </c>
      <c r="I5673" s="125"/>
    </row>
    <row r="5674" spans="1:9">
      <c r="A5674" s="216">
        <v>43702</v>
      </c>
      <c r="B5674" s="194">
        <v>8</v>
      </c>
      <c r="C5674" s="205">
        <v>299</v>
      </c>
      <c r="D5674" s="206">
        <v>26.951757056281167</v>
      </c>
      <c r="E5674" s="207">
        <v>10</v>
      </c>
      <c r="F5674" s="208">
        <v>48.966967279856775</v>
      </c>
      <c r="I5674" s="125"/>
    </row>
    <row r="5675" spans="1:9">
      <c r="A5675" s="216">
        <v>43702</v>
      </c>
      <c r="B5675" s="194">
        <v>9</v>
      </c>
      <c r="C5675" s="205">
        <v>314</v>
      </c>
      <c r="D5675" s="206">
        <v>27.122912935490149</v>
      </c>
      <c r="E5675" s="207">
        <v>10</v>
      </c>
      <c r="F5675" s="208">
        <v>48.105990080639138</v>
      </c>
      <c r="I5675" s="125"/>
    </row>
    <row r="5676" spans="1:9">
      <c r="A5676" s="216">
        <v>43702</v>
      </c>
      <c r="B5676" s="194">
        <v>10</v>
      </c>
      <c r="C5676" s="205">
        <v>329</v>
      </c>
      <c r="D5676" s="206">
        <v>27.294239422986948</v>
      </c>
      <c r="E5676" s="207">
        <v>10</v>
      </c>
      <c r="F5676" s="208">
        <v>47.244713339487951</v>
      </c>
      <c r="I5676" s="125"/>
    </row>
    <row r="5677" spans="1:9">
      <c r="A5677" s="216">
        <v>43702</v>
      </c>
      <c r="B5677" s="194">
        <v>11</v>
      </c>
      <c r="C5677" s="205">
        <v>344</v>
      </c>
      <c r="D5677" s="206">
        <v>27.465746373899265</v>
      </c>
      <c r="E5677" s="207">
        <v>10</v>
      </c>
      <c r="F5677" s="208">
        <v>46.383137441638311</v>
      </c>
      <c r="I5677" s="125"/>
    </row>
    <row r="5678" spans="1:9">
      <c r="A5678" s="216">
        <v>43702</v>
      </c>
      <c r="B5678" s="194">
        <v>12</v>
      </c>
      <c r="C5678" s="205">
        <v>359</v>
      </c>
      <c r="D5678" s="206">
        <v>27.637413427466981</v>
      </c>
      <c r="E5678" s="207">
        <v>10</v>
      </c>
      <c r="F5678" s="208">
        <v>45.521262801320361</v>
      </c>
      <c r="I5678" s="125"/>
    </row>
    <row r="5679" spans="1:9">
      <c r="A5679" s="216">
        <v>43702</v>
      </c>
      <c r="B5679" s="194">
        <v>13</v>
      </c>
      <c r="C5679" s="205">
        <v>14</v>
      </c>
      <c r="D5679" s="206">
        <v>27.80925038048963</v>
      </c>
      <c r="E5679" s="207">
        <v>10</v>
      </c>
      <c r="F5679" s="208">
        <v>44.659089804205649</v>
      </c>
      <c r="I5679" s="125"/>
    </row>
    <row r="5680" spans="1:9">
      <c r="A5680" s="216">
        <v>43702</v>
      </c>
      <c r="B5680" s="194">
        <v>14</v>
      </c>
      <c r="C5680" s="205">
        <v>29</v>
      </c>
      <c r="D5680" s="206">
        <v>27.981267070453555</v>
      </c>
      <c r="E5680" s="207">
        <v>10</v>
      </c>
      <c r="F5680" s="208">
        <v>43.796618836214911</v>
      </c>
      <c r="I5680" s="125"/>
    </row>
    <row r="5681" spans="1:9">
      <c r="A5681" s="216">
        <v>43702</v>
      </c>
      <c r="B5681" s="194">
        <v>15</v>
      </c>
      <c r="C5681" s="205">
        <v>44</v>
      </c>
      <c r="D5681" s="206">
        <v>28.153443195622572</v>
      </c>
      <c r="E5681" s="207">
        <v>10</v>
      </c>
      <c r="F5681" s="208">
        <v>42.933850312484552</v>
      </c>
      <c r="I5681" s="125"/>
    </row>
    <row r="5682" spans="1:9">
      <c r="A5682" s="216">
        <v>43702</v>
      </c>
      <c r="B5682" s="194">
        <v>16</v>
      </c>
      <c r="C5682" s="205">
        <v>59</v>
      </c>
      <c r="D5682" s="206">
        <v>28.325788496415498</v>
      </c>
      <c r="E5682" s="207">
        <v>10</v>
      </c>
      <c r="F5682" s="208">
        <v>42.070784629013644</v>
      </c>
      <c r="I5682" s="125"/>
    </row>
    <row r="5683" spans="1:9">
      <c r="A5683" s="216">
        <v>43702</v>
      </c>
      <c r="B5683" s="194">
        <v>17</v>
      </c>
      <c r="C5683" s="205">
        <v>74</v>
      </c>
      <c r="D5683" s="206">
        <v>28.498312889127533</v>
      </c>
      <c r="E5683" s="207">
        <v>10</v>
      </c>
      <c r="F5683" s="208">
        <v>41.20742215318554</v>
      </c>
      <c r="I5683" s="125"/>
    </row>
    <row r="5684" spans="1:9">
      <c r="A5684" s="216">
        <v>43702</v>
      </c>
      <c r="B5684" s="194">
        <v>18</v>
      </c>
      <c r="C5684" s="205">
        <v>89</v>
      </c>
      <c r="D5684" s="206">
        <v>28.670995917914297</v>
      </c>
      <c r="E5684" s="207">
        <v>10</v>
      </c>
      <c r="F5684" s="208">
        <v>40.343763310491241</v>
      </c>
      <c r="I5684" s="125"/>
    </row>
    <row r="5685" spans="1:9">
      <c r="A5685" s="216">
        <v>43702</v>
      </c>
      <c r="B5685" s="194">
        <v>19</v>
      </c>
      <c r="C5685" s="205">
        <v>104</v>
      </c>
      <c r="D5685" s="206">
        <v>28.843847461233736</v>
      </c>
      <c r="E5685" s="207">
        <v>10</v>
      </c>
      <c r="F5685" s="208">
        <v>39.479808488139199</v>
      </c>
      <c r="I5685" s="125"/>
    </row>
    <row r="5686" spans="1:9">
      <c r="A5686" s="216">
        <v>43702</v>
      </c>
      <c r="B5686" s="194">
        <v>20</v>
      </c>
      <c r="C5686" s="205">
        <v>119</v>
      </c>
      <c r="D5686" s="206">
        <v>29.016877378543313</v>
      </c>
      <c r="E5686" s="207">
        <v>10</v>
      </c>
      <c r="F5686" s="208">
        <v>38.615558073538772</v>
      </c>
      <c r="I5686" s="125"/>
    </row>
    <row r="5687" spans="1:9">
      <c r="A5687" s="216">
        <v>43702</v>
      </c>
      <c r="B5687" s="194">
        <v>21</v>
      </c>
      <c r="C5687" s="205">
        <v>134</v>
      </c>
      <c r="D5687" s="206">
        <v>29.19006525417899</v>
      </c>
      <c r="E5687" s="207">
        <v>10</v>
      </c>
      <c r="F5687" s="208">
        <v>37.751012483256581</v>
      </c>
      <c r="I5687" s="125"/>
    </row>
    <row r="5688" spans="1:9">
      <c r="A5688" s="216">
        <v>43702</v>
      </c>
      <c r="B5688" s="194">
        <v>22</v>
      </c>
      <c r="C5688" s="205">
        <v>149</v>
      </c>
      <c r="D5688" s="206">
        <v>29.363420948892553</v>
      </c>
      <c r="E5688" s="207">
        <v>10</v>
      </c>
      <c r="F5688" s="208">
        <v>36.886172105306301</v>
      </c>
      <c r="I5688" s="125"/>
    </row>
    <row r="5689" spans="1:9">
      <c r="A5689" s="216">
        <v>43702</v>
      </c>
      <c r="B5689" s="194">
        <v>23</v>
      </c>
      <c r="C5689" s="205">
        <v>164</v>
      </c>
      <c r="D5689" s="206">
        <v>29.536954323422151</v>
      </c>
      <c r="E5689" s="207">
        <v>10</v>
      </c>
      <c r="F5689" s="208">
        <v>36.021037327728891</v>
      </c>
      <c r="I5689" s="125"/>
    </row>
    <row r="5690" spans="1:9">
      <c r="A5690" s="216">
        <v>43703</v>
      </c>
      <c r="B5690" s="194">
        <v>0</v>
      </c>
      <c r="C5690" s="205">
        <v>179</v>
      </c>
      <c r="D5690" s="206">
        <v>29.710644963774939</v>
      </c>
      <c r="E5690" s="207">
        <v>10</v>
      </c>
      <c r="F5690" s="208">
        <v>35.155608577672908</v>
      </c>
      <c r="I5690" s="125"/>
    </row>
    <row r="5691" spans="1:9">
      <c r="A5691" s="216">
        <v>43703</v>
      </c>
      <c r="B5691" s="194">
        <v>1</v>
      </c>
      <c r="C5691" s="205">
        <v>194</v>
      </c>
      <c r="D5691" s="206">
        <v>29.884502771353709</v>
      </c>
      <c r="E5691" s="207">
        <v>10</v>
      </c>
      <c r="F5691" s="208">
        <v>34.289886224347548</v>
      </c>
      <c r="I5691" s="125"/>
    </row>
    <row r="5692" spans="1:9">
      <c r="A5692" s="216">
        <v>43703</v>
      </c>
      <c r="B5692" s="194">
        <v>2</v>
      </c>
      <c r="C5692" s="205">
        <v>209</v>
      </c>
      <c r="D5692" s="206">
        <v>30.058537490315302</v>
      </c>
      <c r="E5692" s="207">
        <v>10</v>
      </c>
      <c r="F5692" s="208">
        <v>33.42387066636995</v>
      </c>
      <c r="I5692" s="125"/>
    </row>
    <row r="5693" spans="1:9">
      <c r="A5693" s="216">
        <v>43703</v>
      </c>
      <c r="B5693" s="194">
        <v>3</v>
      </c>
      <c r="C5693" s="205">
        <v>224</v>
      </c>
      <c r="D5693" s="206">
        <v>30.232728826346715</v>
      </c>
      <c r="E5693" s="207">
        <v>10</v>
      </c>
      <c r="F5693" s="208">
        <v>32.557562321832876</v>
      </c>
      <c r="I5693" s="125"/>
    </row>
    <row r="5694" spans="1:9">
      <c r="A5694" s="216">
        <v>43703</v>
      </c>
      <c r="B5694" s="194">
        <v>4</v>
      </c>
      <c r="C5694" s="205">
        <v>239</v>
      </c>
      <c r="D5694" s="206">
        <v>30.407086642844661</v>
      </c>
      <c r="E5694" s="207">
        <v>10</v>
      </c>
      <c r="F5694" s="208">
        <v>31.69096158013577</v>
      </c>
      <c r="I5694" s="125"/>
    </row>
    <row r="5695" spans="1:9">
      <c r="A5695" s="216">
        <v>43703</v>
      </c>
      <c r="B5695" s="194">
        <v>5</v>
      </c>
      <c r="C5695" s="205">
        <v>254</v>
      </c>
      <c r="D5695" s="206">
        <v>30.581620686003816</v>
      </c>
      <c r="E5695" s="207">
        <v>10</v>
      </c>
      <c r="F5695" s="208">
        <v>30.824068830816103</v>
      </c>
      <c r="I5695" s="125"/>
    </row>
    <row r="5696" spans="1:9">
      <c r="A5696" s="216">
        <v>43703</v>
      </c>
      <c r="B5696" s="194">
        <v>6</v>
      </c>
      <c r="C5696" s="205">
        <v>269</v>
      </c>
      <c r="D5696" s="206">
        <v>30.75631070130612</v>
      </c>
      <c r="E5696" s="207">
        <v>10</v>
      </c>
      <c r="F5696" s="208">
        <v>29.956884492827598</v>
      </c>
      <c r="I5696" s="125"/>
    </row>
    <row r="5697" spans="1:9">
      <c r="A5697" s="216">
        <v>43703</v>
      </c>
      <c r="B5697" s="194">
        <v>7</v>
      </c>
      <c r="C5697" s="205">
        <v>284</v>
      </c>
      <c r="D5697" s="206">
        <v>30.931166456366554</v>
      </c>
      <c r="E5697" s="207">
        <v>10</v>
      </c>
      <c r="F5697" s="208">
        <v>29.2</v>
      </c>
      <c r="I5697" s="125"/>
    </row>
    <row r="5698" spans="1:9">
      <c r="A5698" s="216">
        <v>43703</v>
      </c>
      <c r="B5698" s="194">
        <v>8</v>
      </c>
      <c r="C5698" s="205">
        <v>299</v>
      </c>
      <c r="D5698" s="206">
        <v>31.106197795958224</v>
      </c>
      <c r="E5698" s="207">
        <v>10</v>
      </c>
      <c r="F5698" s="208">
        <v>28.2216426209704</v>
      </c>
      <c r="I5698" s="125"/>
    </row>
    <row r="5699" spans="1:9">
      <c r="A5699" s="216">
        <v>43703</v>
      </c>
      <c r="B5699" s="194">
        <v>9</v>
      </c>
      <c r="C5699" s="205">
        <v>314</v>
      </c>
      <c r="D5699" s="206">
        <v>31.2813843900949</v>
      </c>
      <c r="E5699" s="207">
        <v>10</v>
      </c>
      <c r="F5699" s="208">
        <v>27.353585887326552</v>
      </c>
      <c r="I5699" s="125"/>
    </row>
    <row r="5700" spans="1:9">
      <c r="A5700" s="216">
        <v>43703</v>
      </c>
      <c r="B5700" s="194">
        <v>10</v>
      </c>
      <c r="C5700" s="205">
        <v>329</v>
      </c>
      <c r="D5700" s="206">
        <v>31.456736045354319</v>
      </c>
      <c r="E5700" s="207">
        <v>10</v>
      </c>
      <c r="F5700" s="208">
        <v>26.485239155729268</v>
      </c>
      <c r="I5700" s="125"/>
    </row>
    <row r="5701" spans="1:9">
      <c r="A5701" s="216">
        <v>43703</v>
      </c>
      <c r="B5701" s="194">
        <v>11</v>
      </c>
      <c r="C5701" s="205">
        <v>344</v>
      </c>
      <c r="D5701" s="206">
        <v>31.632262629227625</v>
      </c>
      <c r="E5701" s="207">
        <v>10</v>
      </c>
      <c r="F5701" s="208">
        <v>25.616602817251319</v>
      </c>
      <c r="I5701" s="125"/>
    </row>
    <row r="5702" spans="1:9">
      <c r="A5702" s="216">
        <v>43703</v>
      </c>
      <c r="B5702" s="194">
        <v>12</v>
      </c>
      <c r="C5702" s="205">
        <v>359</v>
      </c>
      <c r="D5702" s="206">
        <v>31.807943791779962</v>
      </c>
      <c r="E5702" s="207">
        <v>10</v>
      </c>
      <c r="F5702" s="208">
        <v>24.747677292155785</v>
      </c>
      <c r="I5702" s="125"/>
    </row>
    <row r="5703" spans="1:9">
      <c r="A5703" s="216">
        <v>43703</v>
      </c>
      <c r="B5703" s="194">
        <v>13</v>
      </c>
      <c r="C5703" s="205">
        <v>14</v>
      </c>
      <c r="D5703" s="206">
        <v>31.983789342621094</v>
      </c>
      <c r="E5703" s="207">
        <v>10</v>
      </c>
      <c r="F5703" s="208">
        <v>23.878462971962868</v>
      </c>
      <c r="I5703" s="125"/>
    </row>
    <row r="5704" spans="1:9">
      <c r="A5704" s="216">
        <v>43703</v>
      </c>
      <c r="B5704" s="194">
        <v>14</v>
      </c>
      <c r="C5704" s="205">
        <v>29</v>
      </c>
      <c r="D5704" s="206">
        <v>32.159809149513308</v>
      </c>
      <c r="E5704" s="207">
        <v>10</v>
      </c>
      <c r="F5704" s="208">
        <v>23.008960248332393</v>
      </c>
      <c r="I5704" s="125"/>
    </row>
    <row r="5705" spans="1:9">
      <c r="A5705" s="216">
        <v>43703</v>
      </c>
      <c r="B5705" s="194">
        <v>15</v>
      </c>
      <c r="C5705" s="205">
        <v>44</v>
      </c>
      <c r="D5705" s="206">
        <v>32.335982865243409</v>
      </c>
      <c r="E5705" s="207">
        <v>10</v>
      </c>
      <c r="F5705" s="208">
        <v>22.139169552024107</v>
      </c>
      <c r="I5705" s="125"/>
    </row>
    <row r="5706" spans="1:9">
      <c r="A5706" s="216">
        <v>43703</v>
      </c>
      <c r="B5706" s="194">
        <v>16</v>
      </c>
      <c r="C5706" s="205">
        <v>59</v>
      </c>
      <c r="D5706" s="206">
        <v>32.512320299692306</v>
      </c>
      <c r="E5706" s="207">
        <v>10</v>
      </c>
      <c r="F5706" s="208">
        <v>21.269091255781554</v>
      </c>
      <c r="I5706" s="125"/>
    </row>
    <row r="5707" spans="1:9">
      <c r="A5707" s="216">
        <v>43703</v>
      </c>
      <c r="B5707" s="194">
        <v>17</v>
      </c>
      <c r="C5707" s="205">
        <v>74</v>
      </c>
      <c r="D5707" s="206">
        <v>32.688831322332703</v>
      </c>
      <c r="E5707" s="207">
        <v>10</v>
      </c>
      <c r="F5707" s="208">
        <v>20.398725761730212</v>
      </c>
      <c r="I5707" s="125"/>
    </row>
    <row r="5708" spans="1:9">
      <c r="A5708" s="216">
        <v>43703</v>
      </c>
      <c r="B5708" s="194">
        <v>18</v>
      </c>
      <c r="C5708" s="205">
        <v>89</v>
      </c>
      <c r="D5708" s="206">
        <v>32.86549558723209</v>
      </c>
      <c r="E5708" s="207">
        <v>10</v>
      </c>
      <c r="F5708" s="208">
        <v>19.528073491507953</v>
      </c>
      <c r="I5708" s="125"/>
    </row>
    <row r="5709" spans="1:9">
      <c r="A5709" s="216">
        <v>43703</v>
      </c>
      <c r="B5709" s="194">
        <v>19</v>
      </c>
      <c r="C5709" s="205">
        <v>104</v>
      </c>
      <c r="D5709" s="206">
        <v>33.042322906186428</v>
      </c>
      <c r="E5709" s="207">
        <v>10</v>
      </c>
      <c r="F5709" s="208">
        <v>18.657134838009988</v>
      </c>
      <c r="I5709" s="125"/>
    </row>
    <row r="5710" spans="1:9">
      <c r="A5710" s="216">
        <v>43703</v>
      </c>
      <c r="B5710" s="194">
        <v>20</v>
      </c>
      <c r="C5710" s="205">
        <v>119</v>
      </c>
      <c r="D5710" s="206">
        <v>33.219323188983481</v>
      </c>
      <c r="E5710" s="207">
        <v>10</v>
      </c>
      <c r="F5710" s="208">
        <v>17.785910194299177</v>
      </c>
      <c r="I5710" s="125"/>
    </row>
    <row r="5711" spans="1:9">
      <c r="A5711" s="216">
        <v>43703</v>
      </c>
      <c r="B5711" s="194">
        <v>21</v>
      </c>
      <c r="C5711" s="205">
        <v>134</v>
      </c>
      <c r="D5711" s="206">
        <v>33.39647599274258</v>
      </c>
      <c r="E5711" s="207">
        <v>10</v>
      </c>
      <c r="F5711" s="208">
        <v>16.914399982744222</v>
      </c>
      <c r="I5711" s="125"/>
    </row>
    <row r="5712" spans="1:9">
      <c r="A5712" s="216">
        <v>43703</v>
      </c>
      <c r="B5712" s="194">
        <v>22</v>
      </c>
      <c r="C5712" s="205">
        <v>149</v>
      </c>
      <c r="D5712" s="206">
        <v>33.57379120924179</v>
      </c>
      <c r="E5712" s="207">
        <v>10</v>
      </c>
      <c r="F5712" s="208">
        <v>16.042604606619228</v>
      </c>
      <c r="I5712" s="125"/>
    </row>
    <row r="5713" spans="1:9">
      <c r="A5713" s="216">
        <v>43703</v>
      </c>
      <c r="B5713" s="194">
        <v>23</v>
      </c>
      <c r="C5713" s="205">
        <v>164</v>
      </c>
      <c r="D5713" s="206">
        <v>33.751278710712995</v>
      </c>
      <c r="E5713" s="207">
        <v>10</v>
      </c>
      <c r="F5713" s="208">
        <v>15.170524440120978</v>
      </c>
      <c r="I5713" s="125"/>
    </row>
    <row r="5714" spans="1:9">
      <c r="A5714" s="216">
        <v>43704</v>
      </c>
      <c r="B5714" s="194">
        <v>0</v>
      </c>
      <c r="C5714" s="205">
        <v>179</v>
      </c>
      <c r="D5714" s="206">
        <v>33.928918094367191</v>
      </c>
      <c r="E5714" s="207">
        <v>10</v>
      </c>
      <c r="F5714" s="208">
        <v>14.298159916049507</v>
      </c>
      <c r="I5714" s="125"/>
    </row>
    <row r="5715" spans="1:9">
      <c r="A5715" s="216">
        <v>43704</v>
      </c>
      <c r="B5715" s="194">
        <v>1</v>
      </c>
      <c r="C5715" s="205">
        <v>194</v>
      </c>
      <c r="D5715" s="206">
        <v>34.106719234134744</v>
      </c>
      <c r="E5715" s="207">
        <v>10</v>
      </c>
      <c r="F5715" s="208">
        <v>13.425511428652541</v>
      </c>
      <c r="I5715" s="125"/>
    </row>
    <row r="5716" spans="1:9">
      <c r="A5716" s="216">
        <v>43704</v>
      </c>
      <c r="B5716" s="194">
        <v>2</v>
      </c>
      <c r="C5716" s="205">
        <v>209</v>
      </c>
      <c r="D5716" s="206">
        <v>34.284692002975703</v>
      </c>
      <c r="E5716" s="207">
        <v>10</v>
      </c>
      <c r="F5716" s="208">
        <v>12.552579372154256</v>
      </c>
      <c r="I5716" s="125"/>
    </row>
    <row r="5717" spans="1:9">
      <c r="A5717" s="216">
        <v>43704</v>
      </c>
      <c r="B5717" s="194">
        <v>3</v>
      </c>
      <c r="C5717" s="205">
        <v>224</v>
      </c>
      <c r="D5717" s="206">
        <v>34.462816000126963</v>
      </c>
      <c r="E5717" s="207">
        <v>10</v>
      </c>
      <c r="F5717" s="208">
        <v>11.679364170386393</v>
      </c>
      <c r="I5717" s="125"/>
    </row>
    <row r="5718" spans="1:9">
      <c r="A5718" s="216">
        <v>43704</v>
      </c>
      <c r="B5718" s="194">
        <v>4</v>
      </c>
      <c r="C5718" s="205">
        <v>239</v>
      </c>
      <c r="D5718" s="206">
        <v>34.641101139719694</v>
      </c>
      <c r="E5718" s="207">
        <v>10</v>
      </c>
      <c r="F5718" s="208">
        <v>10.805866218080133</v>
      </c>
      <c r="I5718" s="125"/>
    </row>
    <row r="5719" spans="1:9">
      <c r="A5719" s="216">
        <v>43704</v>
      </c>
      <c r="B5719" s="194">
        <v>5</v>
      </c>
      <c r="C5719" s="205">
        <v>254</v>
      </c>
      <c r="D5719" s="206">
        <v>34.819557178252012</v>
      </c>
      <c r="E5719" s="207">
        <v>10</v>
      </c>
      <c r="F5719" s="208">
        <v>9.9320859101949566</v>
      </c>
      <c r="I5719" s="125"/>
    </row>
    <row r="5720" spans="1:9">
      <c r="A5720" s="216">
        <v>43704</v>
      </c>
      <c r="B5720" s="194">
        <v>6</v>
      </c>
      <c r="C5720" s="205">
        <v>269</v>
      </c>
      <c r="D5720" s="206">
        <v>34.998163833929539</v>
      </c>
      <c r="E5720" s="207">
        <v>10</v>
      </c>
      <c r="F5720" s="208">
        <v>9.0580236809685744</v>
      </c>
      <c r="I5720" s="125"/>
    </row>
    <row r="5721" spans="1:9">
      <c r="A5721" s="216">
        <v>43704</v>
      </c>
      <c r="B5721" s="194">
        <v>7</v>
      </c>
      <c r="C5721" s="205">
        <v>284</v>
      </c>
      <c r="D5721" s="206">
        <v>35.176930982266867</v>
      </c>
      <c r="E5721" s="207">
        <v>10</v>
      </c>
      <c r="F5721" s="208">
        <v>8.1999999999999993</v>
      </c>
      <c r="I5721" s="125"/>
    </row>
    <row r="5722" spans="1:9">
      <c r="A5722" s="216">
        <v>43704</v>
      </c>
      <c r="B5722" s="194">
        <v>8</v>
      </c>
      <c r="C5722" s="205">
        <v>299</v>
      </c>
      <c r="D5722" s="206">
        <v>35.355868382071094</v>
      </c>
      <c r="E5722" s="207">
        <v>10</v>
      </c>
      <c r="F5722" s="208">
        <v>7.3090549913129976</v>
      </c>
      <c r="I5722" s="125"/>
    </row>
    <row r="5723" spans="1:9">
      <c r="A5723" s="216">
        <v>43704</v>
      </c>
      <c r="B5723" s="194">
        <v>9</v>
      </c>
      <c r="C5723" s="205">
        <v>314</v>
      </c>
      <c r="D5723" s="206">
        <v>35.534955791298444</v>
      </c>
      <c r="E5723" s="207">
        <v>10</v>
      </c>
      <c r="F5723" s="208">
        <v>6.4341493612974077</v>
      </c>
      <c r="I5723" s="125"/>
    </row>
    <row r="5724" spans="1:9">
      <c r="A5724" s="216">
        <v>43704</v>
      </c>
      <c r="B5724" s="194">
        <v>10</v>
      </c>
      <c r="C5724" s="205">
        <v>329</v>
      </c>
      <c r="D5724" s="206">
        <v>35.714202989142905</v>
      </c>
      <c r="E5724" s="207">
        <v>10</v>
      </c>
      <c r="F5724" s="208">
        <v>5.5589634120986986</v>
      </c>
      <c r="I5724" s="125"/>
    </row>
    <row r="5725" spans="1:9">
      <c r="A5725" s="216">
        <v>43704</v>
      </c>
      <c r="B5725" s="194">
        <v>11</v>
      </c>
      <c r="C5725" s="205">
        <v>344</v>
      </c>
      <c r="D5725" s="206">
        <v>35.893619833443609</v>
      </c>
      <c r="E5725" s="207">
        <v>10</v>
      </c>
      <c r="F5725" s="208">
        <v>4.6834975400089363</v>
      </c>
      <c r="I5725" s="125"/>
    </row>
    <row r="5726" spans="1:9">
      <c r="A5726" s="216">
        <v>43704</v>
      </c>
      <c r="B5726" s="194">
        <v>12</v>
      </c>
      <c r="C5726" s="205">
        <v>359</v>
      </c>
      <c r="D5726" s="206">
        <v>36.073186004828131</v>
      </c>
      <c r="E5726" s="207">
        <v>10</v>
      </c>
      <c r="F5726" s="208">
        <v>3.8077521706753714</v>
      </c>
      <c r="I5726" s="125"/>
    </row>
    <row r="5727" spans="1:9">
      <c r="A5727" s="216">
        <v>43704</v>
      </c>
      <c r="B5727" s="194">
        <v>13</v>
      </c>
      <c r="C5727" s="205">
        <v>14</v>
      </c>
      <c r="D5727" s="206">
        <v>36.252911322450814</v>
      </c>
      <c r="E5727" s="207">
        <v>10</v>
      </c>
      <c r="F5727" s="208">
        <v>2.9317277104255623</v>
      </c>
      <c r="I5727" s="125"/>
    </row>
    <row r="5728" spans="1:9">
      <c r="A5728" s="216">
        <v>43704</v>
      </c>
      <c r="B5728" s="194">
        <v>14</v>
      </c>
      <c r="C5728" s="205">
        <v>29</v>
      </c>
      <c r="D5728" s="206">
        <v>36.432805665322121</v>
      </c>
      <c r="E5728" s="207">
        <v>10</v>
      </c>
      <c r="F5728" s="208">
        <v>2.0554245365152823</v>
      </c>
      <c r="I5728" s="125"/>
    </row>
    <row r="5729" spans="1:9">
      <c r="A5729" s="216">
        <v>43704</v>
      </c>
      <c r="B5729" s="194">
        <v>15</v>
      </c>
      <c r="C5729" s="205">
        <v>44</v>
      </c>
      <c r="D5729" s="206">
        <v>36.612848695526168</v>
      </c>
      <c r="E5729" s="207">
        <v>10</v>
      </c>
      <c r="F5729" s="208">
        <v>1.1788430849373199</v>
      </c>
      <c r="I5729" s="125"/>
    </row>
    <row r="5730" spans="1:9">
      <c r="A5730" s="216">
        <v>43704</v>
      </c>
      <c r="B5730" s="194">
        <v>16</v>
      </c>
      <c r="C5730" s="205">
        <v>59</v>
      </c>
      <c r="D5730" s="206">
        <v>36.793050233881672</v>
      </c>
      <c r="E5730" s="207">
        <v>10</v>
      </c>
      <c r="F5730" s="208">
        <v>0.30198375297718627</v>
      </c>
      <c r="I5730" s="125"/>
    </row>
    <row r="5731" spans="1:9">
      <c r="A5731" s="216">
        <v>43704</v>
      </c>
      <c r="B5731" s="194">
        <v>17</v>
      </c>
      <c r="C5731" s="205">
        <v>74</v>
      </c>
      <c r="D5731" s="206">
        <v>36.973420159371813</v>
      </c>
      <c r="E5731" s="207">
        <v>9</v>
      </c>
      <c r="F5731" s="208">
        <v>59.424846937852074</v>
      </c>
      <c r="I5731" s="125"/>
    </row>
    <row r="5732" spans="1:9">
      <c r="A5732" s="216">
        <v>43704</v>
      </c>
      <c r="B5732" s="194">
        <v>18</v>
      </c>
      <c r="C5732" s="205">
        <v>89</v>
      </c>
      <c r="D5732" s="206">
        <v>37.15393813614412</v>
      </c>
      <c r="E5732" s="207">
        <v>9</v>
      </c>
      <c r="F5732" s="208">
        <v>58.547433066510806</v>
      </c>
      <c r="I5732" s="125"/>
    </row>
    <row r="5733" spans="1:9">
      <c r="A5733" s="216">
        <v>43704</v>
      </c>
      <c r="B5733" s="194">
        <v>19</v>
      </c>
      <c r="C5733" s="205">
        <v>104</v>
      </c>
      <c r="D5733" s="206">
        <v>37.334613984972975</v>
      </c>
      <c r="E5733" s="207">
        <v>9</v>
      </c>
      <c r="F5733" s="208">
        <v>57.669742536707531</v>
      </c>
      <c r="I5733" s="125"/>
    </row>
    <row r="5734" spans="1:9">
      <c r="A5734" s="216">
        <v>43704</v>
      </c>
      <c r="B5734" s="194">
        <v>20</v>
      </c>
      <c r="C5734" s="205">
        <v>119</v>
      </c>
      <c r="D5734" s="206">
        <v>37.51545760681779</v>
      </c>
      <c r="E5734" s="207">
        <v>9</v>
      </c>
      <c r="F5734" s="208">
        <v>56.791775746307138</v>
      </c>
      <c r="I5734" s="125"/>
    </row>
    <row r="5735" spans="1:9">
      <c r="A5735" s="216">
        <v>43704</v>
      </c>
      <c r="B5735" s="194">
        <v>21</v>
      </c>
      <c r="C5735" s="205">
        <v>134</v>
      </c>
      <c r="D5735" s="206">
        <v>37.696448607008506</v>
      </c>
      <c r="E5735" s="207">
        <v>9</v>
      </c>
      <c r="F5735" s="208">
        <v>55.913533132579794</v>
      </c>
      <c r="I5735" s="125"/>
    </row>
    <row r="5736" spans="1:9">
      <c r="A5736" s="216">
        <v>43704</v>
      </c>
      <c r="B5736" s="194">
        <v>22</v>
      </c>
      <c r="C5736" s="205">
        <v>149</v>
      </c>
      <c r="D5736" s="206">
        <v>37.877596906231474</v>
      </c>
      <c r="E5736" s="207">
        <v>9</v>
      </c>
      <c r="F5736" s="208">
        <v>55.035015074195925</v>
      </c>
      <c r="I5736" s="125"/>
    </row>
    <row r="5737" spans="1:9">
      <c r="A5737" s="216">
        <v>43704</v>
      </c>
      <c r="B5737" s="194">
        <v>23</v>
      </c>
      <c r="C5737" s="205">
        <v>164</v>
      </c>
      <c r="D5737" s="206">
        <v>38.058912287295925</v>
      </c>
      <c r="E5737" s="207">
        <v>9</v>
      </c>
      <c r="F5737" s="208">
        <v>54.156221979394203</v>
      </c>
      <c r="I5737" s="125"/>
    </row>
    <row r="5738" spans="1:9">
      <c r="A5738" s="216">
        <v>43705</v>
      </c>
      <c r="B5738" s="194">
        <v>0</v>
      </c>
      <c r="C5738" s="205">
        <v>179</v>
      </c>
      <c r="D5738" s="206">
        <v>38.240374436473985</v>
      </c>
      <c r="E5738" s="207">
        <v>9</v>
      </c>
      <c r="F5738" s="208">
        <v>53.277154276186067</v>
      </c>
      <c r="I5738" s="125"/>
    </row>
    <row r="5739" spans="1:9">
      <c r="A5739" s="216">
        <v>43705</v>
      </c>
      <c r="B5739" s="194">
        <v>1</v>
      </c>
      <c r="C5739" s="205">
        <v>194</v>
      </c>
      <c r="D5739" s="206">
        <v>38.421993234749152</v>
      </c>
      <c r="E5739" s="207">
        <v>9</v>
      </c>
      <c r="F5739" s="208">
        <v>52.397812363412903</v>
      </c>
      <c r="I5739" s="125"/>
    </row>
    <row r="5740" spans="1:9">
      <c r="A5740" s="216">
        <v>43705</v>
      </c>
      <c r="B5740" s="194">
        <v>2</v>
      </c>
      <c r="C5740" s="205">
        <v>209</v>
      </c>
      <c r="D5740" s="206">
        <v>38.603778506507638</v>
      </c>
      <c r="E5740" s="207">
        <v>9</v>
      </c>
      <c r="F5740" s="208">
        <v>51.518196639977489</v>
      </c>
      <c r="I5740" s="125"/>
    </row>
    <row r="5741" spans="1:9">
      <c r="A5741" s="216">
        <v>43705</v>
      </c>
      <c r="B5741" s="194">
        <v>3</v>
      </c>
      <c r="C5741" s="205">
        <v>224</v>
      </c>
      <c r="D5741" s="206">
        <v>38.78570991813092</v>
      </c>
      <c r="E5741" s="207">
        <v>9</v>
      </c>
      <c r="F5741" s="208">
        <v>50.638307534603229</v>
      </c>
      <c r="I5741" s="125"/>
    </row>
    <row r="5742" spans="1:9">
      <c r="A5742" s="216">
        <v>43705</v>
      </c>
      <c r="B5742" s="194">
        <v>4</v>
      </c>
      <c r="C5742" s="205">
        <v>239</v>
      </c>
      <c r="D5742" s="206">
        <v>38.967797371915367</v>
      </c>
      <c r="E5742" s="207">
        <v>9</v>
      </c>
      <c r="F5742" s="208">
        <v>49.758145446483546</v>
      </c>
      <c r="I5742" s="125"/>
    </row>
    <row r="5743" spans="1:9">
      <c r="A5743" s="216">
        <v>43705</v>
      </c>
      <c r="B5743" s="194">
        <v>5</v>
      </c>
      <c r="C5743" s="205">
        <v>254</v>
      </c>
      <c r="D5743" s="206">
        <v>39.150050634019635</v>
      </c>
      <c r="E5743" s="207">
        <v>9</v>
      </c>
      <c r="F5743" s="208">
        <v>48.877710784917383</v>
      </c>
      <c r="I5743" s="125"/>
    </row>
    <row r="5744" spans="1:9">
      <c r="A5744" s="216">
        <v>43705</v>
      </c>
      <c r="B5744" s="194">
        <v>6</v>
      </c>
      <c r="C5744" s="205">
        <v>269</v>
      </c>
      <c r="D5744" s="206">
        <v>39.332449429983853</v>
      </c>
      <c r="E5744" s="207">
        <v>9</v>
      </c>
      <c r="F5744" s="208">
        <v>47.997003959474611</v>
      </c>
      <c r="I5744" s="125"/>
    </row>
    <row r="5745" spans="1:9">
      <c r="A5745" s="216">
        <v>43705</v>
      </c>
      <c r="B5745" s="194">
        <v>7</v>
      </c>
      <c r="C5745" s="205">
        <v>284</v>
      </c>
      <c r="D5745" s="206">
        <v>39.515003644031594</v>
      </c>
      <c r="E5745" s="207">
        <v>9</v>
      </c>
      <c r="F5745" s="208">
        <v>47.2</v>
      </c>
      <c r="I5745" s="125"/>
    </row>
    <row r="5746" spans="1:9">
      <c r="A5746" s="216">
        <v>43705</v>
      </c>
      <c r="B5746" s="194">
        <v>8</v>
      </c>
      <c r="C5746" s="205">
        <v>299</v>
      </c>
      <c r="D5746" s="206">
        <v>39.69772304219191</v>
      </c>
      <c r="E5746" s="207">
        <v>9</v>
      </c>
      <c r="F5746" s="208">
        <v>46.234775445546106</v>
      </c>
      <c r="I5746" s="125"/>
    </row>
    <row r="5747" spans="1:9">
      <c r="A5747" s="216">
        <v>43705</v>
      </c>
      <c r="B5747" s="194">
        <v>9</v>
      </c>
      <c r="C5747" s="205">
        <v>314</v>
      </c>
      <c r="D5747" s="206">
        <v>39.880587351316308</v>
      </c>
      <c r="E5747" s="207">
        <v>9</v>
      </c>
      <c r="F5747" s="208">
        <v>45.353254586785354</v>
      </c>
      <c r="I5747" s="125"/>
    </row>
    <row r="5748" spans="1:9">
      <c r="A5748" s="216">
        <v>43705</v>
      </c>
      <c r="B5748" s="194">
        <v>10</v>
      </c>
      <c r="C5748" s="205">
        <v>329</v>
      </c>
      <c r="D5748" s="206">
        <v>40.063606456603793</v>
      </c>
      <c r="E5748" s="207">
        <v>9</v>
      </c>
      <c r="F5748" s="208">
        <v>44.471463203521324</v>
      </c>
      <c r="I5748" s="125"/>
    </row>
    <row r="5749" spans="1:9">
      <c r="A5749" s="216">
        <v>43705</v>
      </c>
      <c r="B5749" s="194">
        <v>11</v>
      </c>
      <c r="C5749" s="205">
        <v>344</v>
      </c>
      <c r="D5749" s="206">
        <v>40.246790124349445</v>
      </c>
      <c r="E5749" s="207">
        <v>9</v>
      </c>
      <c r="F5749" s="208">
        <v>43.589401696408778</v>
      </c>
      <c r="I5749" s="125"/>
    </row>
    <row r="5750" spans="1:9">
      <c r="A5750" s="216">
        <v>43705</v>
      </c>
      <c r="B5750" s="194">
        <v>12</v>
      </c>
      <c r="C5750" s="205">
        <v>359</v>
      </c>
      <c r="D5750" s="206">
        <v>40.430118140977811</v>
      </c>
      <c r="E5750" s="207">
        <v>9</v>
      </c>
      <c r="F5750" s="208">
        <v>42.707070505283937</v>
      </c>
      <c r="I5750" s="125"/>
    </row>
    <row r="5751" spans="1:9">
      <c r="A5751" s="216">
        <v>43705</v>
      </c>
      <c r="B5751" s="194">
        <v>13</v>
      </c>
      <c r="C5751" s="205">
        <v>14</v>
      </c>
      <c r="D5751" s="206">
        <v>40.613600235294598</v>
      </c>
      <c r="E5751" s="207">
        <v>9</v>
      </c>
      <c r="F5751" s="208">
        <v>41.824470011243022</v>
      </c>
      <c r="I5751" s="125"/>
    </row>
    <row r="5752" spans="1:9">
      <c r="A5752" s="216">
        <v>43705</v>
      </c>
      <c r="B5752" s="194">
        <v>14</v>
      </c>
      <c r="C5752" s="205">
        <v>29</v>
      </c>
      <c r="D5752" s="206">
        <v>40.797246331482029</v>
      </c>
      <c r="E5752" s="207">
        <v>9</v>
      </c>
      <c r="F5752" s="208">
        <v>40.94160062507477</v>
      </c>
      <c r="I5752" s="125"/>
    </row>
    <row r="5753" spans="1:9">
      <c r="A5753" s="216">
        <v>43705</v>
      </c>
      <c r="B5753" s="194">
        <v>15</v>
      </c>
      <c r="C5753" s="205">
        <v>44</v>
      </c>
      <c r="D5753" s="206">
        <v>40.981036098784784</v>
      </c>
      <c r="E5753" s="207">
        <v>9</v>
      </c>
      <c r="F5753" s="208">
        <v>40.058462777319477</v>
      </c>
      <c r="I5753" s="125"/>
    </row>
    <row r="5754" spans="1:9">
      <c r="A5754" s="216">
        <v>43705</v>
      </c>
      <c r="B5754" s="194">
        <v>16</v>
      </c>
      <c r="C5754" s="205">
        <v>59</v>
      </c>
      <c r="D5754" s="206">
        <v>41.164979364167493</v>
      </c>
      <c r="E5754" s="207">
        <v>9</v>
      </c>
      <c r="F5754" s="208">
        <v>39.175056869385223</v>
      </c>
      <c r="I5754" s="125"/>
    </row>
    <row r="5755" spans="1:9">
      <c r="A5755" s="216">
        <v>43705</v>
      </c>
      <c r="B5755" s="194">
        <v>17</v>
      </c>
      <c r="C5755" s="205">
        <v>74</v>
      </c>
      <c r="D5755" s="206">
        <v>41.34908601386087</v>
      </c>
      <c r="E5755" s="207">
        <v>9</v>
      </c>
      <c r="F5755" s="208">
        <v>38.291383302322082</v>
      </c>
      <c r="I5755" s="125"/>
    </row>
    <row r="5756" spans="1:9">
      <c r="A5756" s="216">
        <v>43705</v>
      </c>
      <c r="B5756" s="194">
        <v>18</v>
      </c>
      <c r="C5756" s="205">
        <v>89</v>
      </c>
      <c r="D5756" s="206">
        <v>41.533335717389264</v>
      </c>
      <c r="E5756" s="207">
        <v>9</v>
      </c>
      <c r="F5756" s="208">
        <v>37.407442507437629</v>
      </c>
      <c r="I5756" s="125"/>
    </row>
    <row r="5757" spans="1:9">
      <c r="A5757" s="216">
        <v>43705</v>
      </c>
      <c r="B5757" s="194">
        <v>19</v>
      </c>
      <c r="C5757" s="205">
        <v>104</v>
      </c>
      <c r="D5757" s="206">
        <v>41.717738302056659</v>
      </c>
      <c r="E5757" s="207">
        <v>9</v>
      </c>
      <c r="F5757" s="208">
        <v>36.523234886297686</v>
      </c>
      <c r="I5757" s="125"/>
    </row>
    <row r="5758" spans="1:9">
      <c r="A5758" s="216">
        <v>43705</v>
      </c>
      <c r="B5758" s="194">
        <v>20</v>
      </c>
      <c r="C5758" s="205">
        <v>119</v>
      </c>
      <c r="D5758" s="206">
        <v>41.90230367401341</v>
      </c>
      <c r="E5758" s="207">
        <v>9</v>
      </c>
      <c r="F5758" s="208">
        <v>35.638760850532343</v>
      </c>
      <c r="I5758" s="125"/>
    </row>
    <row r="5759" spans="1:9">
      <c r="A5759" s="216">
        <v>43705</v>
      </c>
      <c r="B5759" s="194">
        <v>21</v>
      </c>
      <c r="C5759" s="205">
        <v>134</v>
      </c>
      <c r="D5759" s="206">
        <v>42.087011444696145</v>
      </c>
      <c r="E5759" s="207">
        <v>9</v>
      </c>
      <c r="F5759" s="208">
        <v>34.754020811931881</v>
      </c>
      <c r="I5759" s="125"/>
    </row>
    <row r="5760" spans="1:9">
      <c r="A5760" s="216">
        <v>43705</v>
      </c>
      <c r="B5760" s="194">
        <v>22</v>
      </c>
      <c r="C5760" s="205">
        <v>149</v>
      </c>
      <c r="D5760" s="206">
        <v>42.271871500606721</v>
      </c>
      <c r="E5760" s="207">
        <v>9</v>
      </c>
      <c r="F5760" s="208">
        <v>33.86901518249676</v>
      </c>
      <c r="I5760" s="125"/>
    </row>
    <row r="5761" spans="1:9">
      <c r="A5761" s="216">
        <v>43705</v>
      </c>
      <c r="B5761" s="194">
        <v>23</v>
      </c>
      <c r="C5761" s="205">
        <v>164</v>
      </c>
      <c r="D5761" s="206">
        <v>42.456893728526666</v>
      </c>
      <c r="E5761" s="207">
        <v>9</v>
      </c>
      <c r="F5761" s="208">
        <v>32.983744364235008</v>
      </c>
      <c r="I5761" s="125"/>
    </row>
    <row r="5762" spans="1:9">
      <c r="A5762" s="216">
        <v>43706</v>
      </c>
      <c r="B5762" s="194">
        <v>0</v>
      </c>
      <c r="C5762" s="205">
        <v>179</v>
      </c>
      <c r="D5762" s="206">
        <v>42.642057740015389</v>
      </c>
      <c r="E5762" s="207">
        <v>9</v>
      </c>
      <c r="F5762" s="208">
        <v>32.098208789290759</v>
      </c>
      <c r="I5762" s="125"/>
    </row>
    <row r="5763" spans="1:9">
      <c r="A5763" s="216">
        <v>43706</v>
      </c>
      <c r="B5763" s="194">
        <v>1</v>
      </c>
      <c r="C5763" s="205">
        <v>194</v>
      </c>
      <c r="D5763" s="206">
        <v>42.827373461911975</v>
      </c>
      <c r="E5763" s="207">
        <v>9</v>
      </c>
      <c r="F5763" s="208">
        <v>31.21240886001555</v>
      </c>
      <c r="I5763" s="125"/>
    </row>
    <row r="5764" spans="1:9">
      <c r="A5764" s="216">
        <v>43706</v>
      </c>
      <c r="B5764" s="194">
        <v>2</v>
      </c>
      <c r="C5764" s="205">
        <v>209</v>
      </c>
      <c r="D5764" s="206">
        <v>43.012850702004926</v>
      </c>
      <c r="E5764" s="207">
        <v>9</v>
      </c>
      <c r="F5764" s="208">
        <v>30.326344978935715</v>
      </c>
      <c r="I5764" s="125"/>
    </row>
    <row r="5765" spans="1:9">
      <c r="A5765" s="216">
        <v>43706</v>
      </c>
      <c r="B5765" s="194">
        <v>3</v>
      </c>
      <c r="C5765" s="205">
        <v>224</v>
      </c>
      <c r="D5765" s="206">
        <v>43.198469112514886</v>
      </c>
      <c r="E5765" s="207">
        <v>9</v>
      </c>
      <c r="F5765" s="208">
        <v>29.440017588429015</v>
      </c>
      <c r="I5765" s="125"/>
    </row>
    <row r="5766" spans="1:9">
      <c r="A5766" s="216">
        <v>43706</v>
      </c>
      <c r="B5766" s="194">
        <v>4</v>
      </c>
      <c r="C5766" s="205">
        <v>239</v>
      </c>
      <c r="D5766" s="206">
        <v>43.38423859934835</v>
      </c>
      <c r="E5766" s="207">
        <v>9</v>
      </c>
      <c r="F5766" s="208">
        <v>28.553427071431798</v>
      </c>
      <c r="I5766" s="125"/>
    </row>
    <row r="5767" spans="1:9">
      <c r="A5767" s="216">
        <v>43706</v>
      </c>
      <c r="B5767" s="194">
        <v>5</v>
      </c>
      <c r="C5767" s="205">
        <v>254</v>
      </c>
      <c r="D5767" s="206">
        <v>43.570168971550629</v>
      </c>
      <c r="E5767" s="207">
        <v>9</v>
      </c>
      <c r="F5767" s="208">
        <v>27.666573840815403</v>
      </c>
      <c r="I5767" s="125"/>
    </row>
    <row r="5768" spans="1:9">
      <c r="A5768" s="216">
        <v>43706</v>
      </c>
      <c r="B5768" s="194">
        <v>6</v>
      </c>
      <c r="C5768" s="205">
        <v>269</v>
      </c>
      <c r="D5768" s="206">
        <v>43.756239959494678</v>
      </c>
      <c r="E5768" s="207">
        <v>9</v>
      </c>
      <c r="F5768" s="208">
        <v>26.779458329338297</v>
      </c>
      <c r="I5768" s="125"/>
    </row>
    <row r="5769" spans="1:9">
      <c r="A5769" s="216">
        <v>43706</v>
      </c>
      <c r="B5769" s="194">
        <v>7</v>
      </c>
      <c r="C5769" s="205">
        <v>284</v>
      </c>
      <c r="D5769" s="206">
        <v>43.942461390810195</v>
      </c>
      <c r="E5769" s="207">
        <v>9</v>
      </c>
      <c r="F5769" s="208">
        <v>26</v>
      </c>
      <c r="I5769" s="125"/>
    </row>
    <row r="5770" spans="1:9">
      <c r="A5770" s="216">
        <v>43706</v>
      </c>
      <c r="B5770" s="194">
        <v>8</v>
      </c>
      <c r="C5770" s="205">
        <v>299</v>
      </c>
      <c r="D5770" s="206">
        <v>44.128843094871399</v>
      </c>
      <c r="E5770" s="207">
        <v>9</v>
      </c>
      <c r="F5770" s="208">
        <v>25.00444207655125</v>
      </c>
      <c r="I5770" s="125"/>
    </row>
    <row r="5771" spans="1:9">
      <c r="A5771" s="216">
        <v>43706</v>
      </c>
      <c r="B5771" s="194">
        <v>9</v>
      </c>
      <c r="C5771" s="205">
        <v>314</v>
      </c>
      <c r="D5771" s="206">
        <v>44.315364801077521</v>
      </c>
      <c r="E5771" s="207">
        <v>9</v>
      </c>
      <c r="F5771" s="208">
        <v>24.116542171714492</v>
      </c>
      <c r="I5771" s="125"/>
    </row>
    <row r="5772" spans="1:9">
      <c r="A5772" s="216">
        <v>43706</v>
      </c>
      <c r="B5772" s="194">
        <v>10</v>
      </c>
      <c r="C5772" s="205">
        <v>329</v>
      </c>
      <c r="D5772" s="206">
        <v>44.502036338482185</v>
      </c>
      <c r="E5772" s="207">
        <v>9</v>
      </c>
      <c r="F5772" s="208">
        <v>23.228381629032988</v>
      </c>
      <c r="I5772" s="125"/>
    </row>
    <row r="5773" spans="1:9">
      <c r="A5773" s="216">
        <v>43706</v>
      </c>
      <c r="B5773" s="194">
        <v>11</v>
      </c>
      <c r="C5773" s="205">
        <v>344</v>
      </c>
      <c r="D5773" s="206">
        <v>44.688867535528516</v>
      </c>
      <c r="E5773" s="207">
        <v>9</v>
      </c>
      <c r="F5773" s="208">
        <v>22.339960862214525</v>
      </c>
      <c r="I5773" s="125"/>
    </row>
    <row r="5774" spans="1:9">
      <c r="A5774" s="216">
        <v>43706</v>
      </c>
      <c r="B5774" s="194">
        <v>12</v>
      </c>
      <c r="C5774" s="205">
        <v>359</v>
      </c>
      <c r="D5774" s="206">
        <v>44.87583814183381</v>
      </c>
      <c r="E5774" s="207">
        <v>9</v>
      </c>
      <c r="F5774" s="208">
        <v>21.451280284733159</v>
      </c>
      <c r="I5774" s="125"/>
    </row>
    <row r="5775" spans="1:9">
      <c r="A5775" s="216">
        <v>43706</v>
      </c>
      <c r="B5775" s="194">
        <v>13</v>
      </c>
      <c r="C5775" s="205">
        <v>14</v>
      </c>
      <c r="D5775" s="206">
        <v>45.062957926766103</v>
      </c>
      <c r="E5775" s="207">
        <v>9</v>
      </c>
      <c r="F5775" s="208">
        <v>20.562340310471257</v>
      </c>
      <c r="I5775" s="125"/>
    </row>
    <row r="5776" spans="1:9">
      <c r="A5776" s="216">
        <v>43706</v>
      </c>
      <c r="B5776" s="194">
        <v>14</v>
      </c>
      <c r="C5776" s="205">
        <v>29</v>
      </c>
      <c r="D5776" s="206">
        <v>45.250236817135487</v>
      </c>
      <c r="E5776" s="207">
        <v>9</v>
      </c>
      <c r="F5776" s="208">
        <v>19.67314134330362</v>
      </c>
      <c r="I5776" s="125"/>
    </row>
    <row r="5777" spans="1:9">
      <c r="A5777" s="216">
        <v>43706</v>
      </c>
      <c r="B5777" s="194">
        <v>15</v>
      </c>
      <c r="C5777" s="205">
        <v>44</v>
      </c>
      <c r="D5777" s="206">
        <v>45.437654444634177</v>
      </c>
      <c r="E5777" s="207">
        <v>9</v>
      </c>
      <c r="F5777" s="208">
        <v>18.783683817025114</v>
      </c>
      <c r="I5777" s="125"/>
    </row>
    <row r="5778" spans="1:9">
      <c r="A5778" s="216">
        <v>43706</v>
      </c>
      <c r="B5778" s="194">
        <v>16</v>
      </c>
      <c r="C5778" s="205">
        <v>59</v>
      </c>
      <c r="D5778" s="206">
        <v>45.625220657648811</v>
      </c>
      <c r="E5778" s="207">
        <v>9</v>
      </c>
      <c r="F5778" s="208">
        <v>17.893968135854053</v>
      </c>
      <c r="I5778" s="125"/>
    </row>
    <row r="5779" spans="1:9">
      <c r="A5779" s="216">
        <v>43706</v>
      </c>
      <c r="B5779" s="194">
        <v>17</v>
      </c>
      <c r="C5779" s="205">
        <v>74</v>
      </c>
      <c r="D5779" s="206">
        <v>45.812945343298566</v>
      </c>
      <c r="E5779" s="207">
        <v>9</v>
      </c>
      <c r="F5779" s="208">
        <v>17.003994703902059</v>
      </c>
      <c r="I5779" s="125"/>
    </row>
    <row r="5780" spans="1:9">
      <c r="A5780" s="216">
        <v>43706</v>
      </c>
      <c r="B5780" s="194">
        <v>18</v>
      </c>
      <c r="C5780" s="205">
        <v>89</v>
      </c>
      <c r="D5780" s="206">
        <v>46.000808172066172</v>
      </c>
      <c r="E5780" s="207">
        <v>9</v>
      </c>
      <c r="F5780" s="208">
        <v>16.11376395533938</v>
      </c>
      <c r="I5780" s="125"/>
    </row>
    <row r="5781" spans="1:9">
      <c r="A5781" s="216">
        <v>43706</v>
      </c>
      <c r="B5781" s="194">
        <v>19</v>
      </c>
      <c r="C5781" s="205">
        <v>104</v>
      </c>
      <c r="D5781" s="206">
        <v>46.188818972711942</v>
      </c>
      <c r="E5781" s="207">
        <v>9</v>
      </c>
      <c r="F5781" s="208">
        <v>15.223276304573616</v>
      </c>
      <c r="I5781" s="125"/>
    </row>
    <row r="5782" spans="1:9">
      <c r="A5782" s="216">
        <v>43706</v>
      </c>
      <c r="B5782" s="194">
        <v>20</v>
      </c>
      <c r="C5782" s="205">
        <v>119</v>
      </c>
      <c r="D5782" s="206">
        <v>46.376987651138961</v>
      </c>
      <c r="E5782" s="207">
        <v>9</v>
      </c>
      <c r="F5782" s="208">
        <v>14.332532136130887</v>
      </c>
      <c r="I5782" s="125"/>
    </row>
    <row r="5783" spans="1:9">
      <c r="A5783" s="216">
        <v>43706</v>
      </c>
      <c r="B5783" s="194">
        <v>21</v>
      </c>
      <c r="C5783" s="205">
        <v>134</v>
      </c>
      <c r="D5783" s="206">
        <v>46.56529381986843</v>
      </c>
      <c r="E5783" s="207">
        <v>9</v>
      </c>
      <c r="F5783" s="208">
        <v>13.441531894450556</v>
      </c>
      <c r="I5783" s="125"/>
    </row>
    <row r="5784" spans="1:9">
      <c r="A5784" s="216">
        <v>43706</v>
      </c>
      <c r="B5784" s="194">
        <v>22</v>
      </c>
      <c r="C5784" s="205">
        <v>149</v>
      </c>
      <c r="D5784" s="206">
        <v>46.753747365443132</v>
      </c>
      <c r="E5784" s="207">
        <v>9</v>
      </c>
      <c r="F5784" s="208">
        <v>12.550275984165431</v>
      </c>
      <c r="I5784" s="125"/>
    </row>
    <row r="5785" spans="1:9">
      <c r="A5785" s="216">
        <v>43706</v>
      </c>
      <c r="B5785" s="194">
        <v>23</v>
      </c>
      <c r="C5785" s="205">
        <v>164</v>
      </c>
      <c r="D5785" s="206">
        <v>46.942358173723733</v>
      </c>
      <c r="E5785" s="207">
        <v>9</v>
      </c>
      <c r="F5785" s="208">
        <v>11.658764809943918</v>
      </c>
      <c r="I5785" s="125"/>
    </row>
    <row r="5786" spans="1:9">
      <c r="A5786" s="216">
        <v>43707</v>
      </c>
      <c r="B5786" s="194">
        <v>0</v>
      </c>
      <c r="C5786" s="205">
        <v>179</v>
      </c>
      <c r="D5786" s="206">
        <v>47.13110585671302</v>
      </c>
      <c r="E5786" s="207">
        <v>9</v>
      </c>
      <c r="F5786" s="208">
        <v>10.766998806674621</v>
      </c>
      <c r="I5786" s="125"/>
    </row>
    <row r="5787" spans="1:9">
      <c r="A5787" s="216">
        <v>43707</v>
      </c>
      <c r="B5787" s="194">
        <v>1</v>
      </c>
      <c r="C5787" s="205">
        <v>194</v>
      </c>
      <c r="D5787" s="206">
        <v>47.320000300929905</v>
      </c>
      <c r="E5787" s="207">
        <v>9</v>
      </c>
      <c r="F5787" s="208">
        <v>9.8749783791129175</v>
      </c>
      <c r="I5787" s="125"/>
    </row>
    <row r="5788" spans="1:9">
      <c r="A5788" s="216">
        <v>43707</v>
      </c>
      <c r="B5788" s="194">
        <v>2</v>
      </c>
      <c r="C5788" s="205">
        <v>209</v>
      </c>
      <c r="D5788" s="206">
        <v>47.509051392047468</v>
      </c>
      <c r="E5788" s="207">
        <v>9</v>
      </c>
      <c r="F5788" s="208">
        <v>8.9827039422209509</v>
      </c>
      <c r="I5788" s="125"/>
    </row>
    <row r="5789" spans="1:9">
      <c r="A5789" s="216">
        <v>43707</v>
      </c>
      <c r="B5789" s="194">
        <v>3</v>
      </c>
      <c r="C5789" s="205">
        <v>224</v>
      </c>
      <c r="D5789" s="206">
        <v>47.698238780575934</v>
      </c>
      <c r="E5789" s="207">
        <v>9</v>
      </c>
      <c r="F5789" s="208">
        <v>8.0901759110850335</v>
      </c>
      <c r="I5789" s="125"/>
    </row>
    <row r="5790" spans="1:9">
      <c r="A5790" s="216">
        <v>43707</v>
      </c>
      <c r="B5790" s="194">
        <v>4</v>
      </c>
      <c r="C5790" s="205">
        <v>239</v>
      </c>
      <c r="D5790" s="206">
        <v>47.8875722931474</v>
      </c>
      <c r="E5790" s="207">
        <v>9</v>
      </c>
      <c r="F5790" s="208">
        <v>7.1973947007273154</v>
      </c>
      <c r="I5790" s="125"/>
    </row>
    <row r="5791" spans="1:9">
      <c r="A5791" s="216">
        <v>43707</v>
      </c>
      <c r="B5791" s="194">
        <v>5</v>
      </c>
      <c r="C5791" s="205">
        <v>254</v>
      </c>
      <c r="D5791" s="206">
        <v>48.077061796523139</v>
      </c>
      <c r="E5791" s="207">
        <v>9</v>
      </c>
      <c r="F5791" s="208">
        <v>6.3043607163668014</v>
      </c>
      <c r="I5791" s="125"/>
    </row>
    <row r="5792" spans="1:9">
      <c r="A5792" s="216">
        <v>43707</v>
      </c>
      <c r="B5792" s="194">
        <v>6</v>
      </c>
      <c r="C5792" s="205">
        <v>269</v>
      </c>
      <c r="D5792" s="206">
        <v>48.26668695916851</v>
      </c>
      <c r="E5792" s="207">
        <v>9</v>
      </c>
      <c r="F5792" s="208">
        <v>5.4110743932386995</v>
      </c>
      <c r="I5792" s="125"/>
    </row>
    <row r="5793" spans="1:9">
      <c r="A5793" s="216">
        <v>43707</v>
      </c>
      <c r="B5793" s="194">
        <v>7</v>
      </c>
      <c r="C5793" s="205">
        <v>284</v>
      </c>
      <c r="D5793" s="206">
        <v>48.456457666294455</v>
      </c>
      <c r="E5793" s="207">
        <v>9</v>
      </c>
      <c r="F5793" s="208">
        <v>4.5999999999999996</v>
      </c>
      <c r="I5793" s="125"/>
    </row>
    <row r="5794" spans="1:9">
      <c r="A5794" s="216">
        <v>43707</v>
      </c>
      <c r="B5794" s="194">
        <v>8</v>
      </c>
      <c r="C5794" s="205">
        <v>299</v>
      </c>
      <c r="D5794" s="206">
        <v>48.646383744846844</v>
      </c>
      <c r="E5794" s="207">
        <v>9</v>
      </c>
      <c r="F5794" s="208">
        <v>3.6237463518111213</v>
      </c>
      <c r="I5794" s="125"/>
    </row>
    <row r="5795" spans="1:9">
      <c r="A5795" s="216">
        <v>43707</v>
      </c>
      <c r="B5795" s="194">
        <v>9</v>
      </c>
      <c r="C5795" s="205">
        <v>314</v>
      </c>
      <c r="D5795" s="206">
        <v>48.836444862332655</v>
      </c>
      <c r="E5795" s="207">
        <v>9</v>
      </c>
      <c r="F5795" s="208">
        <v>2.7297054744017757</v>
      </c>
      <c r="I5795" s="125"/>
    </row>
    <row r="5796" spans="1:9">
      <c r="A5796" s="216">
        <v>43707</v>
      </c>
      <c r="B5796" s="194">
        <v>10</v>
      </c>
      <c r="C5796" s="205">
        <v>329</v>
      </c>
      <c r="D5796" s="206">
        <v>49.026650904060034</v>
      </c>
      <c r="E5796" s="207">
        <v>9</v>
      </c>
      <c r="F5796" s="208">
        <v>1.8354139197359842</v>
      </c>
      <c r="I5796" s="125"/>
    </row>
    <row r="5797" spans="1:9">
      <c r="A5797" s="216">
        <v>43707</v>
      </c>
      <c r="B5797" s="194">
        <v>11</v>
      </c>
      <c r="C5797" s="205">
        <v>344</v>
      </c>
      <c r="D5797" s="206">
        <v>49.217011694703388</v>
      </c>
      <c r="E5797" s="207">
        <v>9</v>
      </c>
      <c r="F5797" s="208">
        <v>0.94087207340120216</v>
      </c>
      <c r="I5797" s="125"/>
    </row>
    <row r="5798" spans="1:9">
      <c r="A5798" s="216">
        <v>43707</v>
      </c>
      <c r="B5798" s="194">
        <v>12</v>
      </c>
      <c r="C5798" s="205">
        <v>359</v>
      </c>
      <c r="D5798" s="206">
        <v>49.407506902867908</v>
      </c>
      <c r="E5798" s="207">
        <v>9</v>
      </c>
      <c r="F5798" s="208">
        <v>4.6080381023578809E-2</v>
      </c>
      <c r="I5798" s="125"/>
    </row>
    <row r="5799" spans="1:9">
      <c r="A5799" s="216">
        <v>43707</v>
      </c>
      <c r="B5799" s="194">
        <v>13</v>
      </c>
      <c r="C5799" s="205">
        <v>14</v>
      </c>
      <c r="D5799" s="206">
        <v>49.598146411590278</v>
      </c>
      <c r="E5799" s="207">
        <v>8</v>
      </c>
      <c r="F5799" s="208">
        <v>59.151039248292463</v>
      </c>
      <c r="I5799" s="125"/>
    </row>
    <row r="5800" spans="1:9">
      <c r="A5800" s="216">
        <v>43707</v>
      </c>
      <c r="B5800" s="194">
        <v>14</v>
      </c>
      <c r="C5800" s="205">
        <v>29</v>
      </c>
      <c r="D5800" s="206">
        <v>49.788940046036032</v>
      </c>
      <c r="E5800" s="207">
        <v>8</v>
      </c>
      <c r="F5800" s="208">
        <v>58.255749080842314</v>
      </c>
      <c r="I5800" s="125"/>
    </row>
    <row r="5801" spans="1:9">
      <c r="A5801" s="216">
        <v>43707</v>
      </c>
      <c r="B5801" s="194">
        <v>15</v>
      </c>
      <c r="C5801" s="205">
        <v>44</v>
      </c>
      <c r="D5801" s="206">
        <v>49.979867492511403</v>
      </c>
      <c r="E5801" s="207">
        <v>8</v>
      </c>
      <c r="F5801" s="208">
        <v>57.360210314452438</v>
      </c>
      <c r="I5801" s="125"/>
    </row>
    <row r="5802" spans="1:9">
      <c r="A5802" s="216">
        <v>43707</v>
      </c>
      <c r="B5802" s="194">
        <v>16</v>
      </c>
      <c r="C5802" s="205">
        <v>59</v>
      </c>
      <c r="D5802" s="206">
        <v>50.170938575022319</v>
      </c>
      <c r="E5802" s="207">
        <v>8</v>
      </c>
      <c r="F5802" s="208">
        <v>56.464423354955855</v>
      </c>
      <c r="I5802" s="125"/>
    </row>
    <row r="5803" spans="1:9">
      <c r="A5803" s="216">
        <v>43707</v>
      </c>
      <c r="B5803" s="194">
        <v>17</v>
      </c>
      <c r="C5803" s="205">
        <v>74</v>
      </c>
      <c r="D5803" s="206">
        <v>50.36216319527</v>
      </c>
      <c r="E5803" s="207">
        <v>8</v>
      </c>
      <c r="F5803" s="208">
        <v>55.568388618232483</v>
      </c>
      <c r="I5803" s="125"/>
    </row>
    <row r="5804" spans="1:9">
      <c r="A5804" s="216">
        <v>43707</v>
      </c>
      <c r="B5804" s="194">
        <v>18</v>
      </c>
      <c r="C5804" s="205">
        <v>89</v>
      </c>
      <c r="D5804" s="206">
        <v>50.553520980876101</v>
      </c>
      <c r="E5804" s="207">
        <v>8</v>
      </c>
      <c r="F5804" s="208">
        <v>54.672106520031676</v>
      </c>
      <c r="I5804" s="125"/>
    </row>
    <row r="5805" spans="1:9">
      <c r="A5805" s="216">
        <v>43707</v>
      </c>
      <c r="B5805" s="194">
        <v>19</v>
      </c>
      <c r="C5805" s="205">
        <v>104</v>
      </c>
      <c r="D5805" s="206">
        <v>50.745021773579992</v>
      </c>
      <c r="E5805" s="207">
        <v>8</v>
      </c>
      <c r="F5805" s="208">
        <v>53.775577476403775</v>
      </c>
      <c r="I5805" s="125"/>
    </row>
    <row r="5806" spans="1:9">
      <c r="A5806" s="216">
        <v>43707</v>
      </c>
      <c r="B5806" s="194">
        <v>20</v>
      </c>
      <c r="C5806" s="205">
        <v>119</v>
      </c>
      <c r="D5806" s="206">
        <v>50.936675455922114</v>
      </c>
      <c r="E5806" s="207">
        <v>8</v>
      </c>
      <c r="F5806" s="208">
        <v>52.878801893241807</v>
      </c>
      <c r="I5806" s="125"/>
    </row>
    <row r="5807" spans="1:9">
      <c r="A5807" s="216">
        <v>43707</v>
      </c>
      <c r="B5807" s="194">
        <v>21</v>
      </c>
      <c r="C5807" s="205">
        <v>134</v>
      </c>
      <c r="D5807" s="206">
        <v>51.128461691378106</v>
      </c>
      <c r="E5807" s="207">
        <v>8</v>
      </c>
      <c r="F5807" s="208">
        <v>51.981780206604107</v>
      </c>
      <c r="I5807" s="125"/>
    </row>
    <row r="5808" spans="1:9">
      <c r="A5808" s="216">
        <v>43707</v>
      </c>
      <c r="B5808" s="194">
        <v>22</v>
      </c>
      <c r="C5808" s="205">
        <v>149</v>
      </c>
      <c r="D5808" s="206">
        <v>51.320390302930718</v>
      </c>
      <c r="E5808" s="207">
        <v>8</v>
      </c>
      <c r="F5808" s="208">
        <v>51.084512822498169</v>
      </c>
      <c r="I5808" s="125"/>
    </row>
    <row r="5809" spans="1:9">
      <c r="A5809" s="216">
        <v>43707</v>
      </c>
      <c r="B5809" s="194">
        <v>23</v>
      </c>
      <c r="C5809" s="205">
        <v>164</v>
      </c>
      <c r="D5809" s="206">
        <v>51.512471190536644</v>
      </c>
      <c r="E5809" s="207">
        <v>8</v>
      </c>
      <c r="F5809" s="208">
        <v>50.18700014693799</v>
      </c>
      <c r="I5809" s="125"/>
    </row>
    <row r="5810" spans="1:9">
      <c r="A5810" s="216">
        <v>43708</v>
      </c>
      <c r="B5810" s="194">
        <v>0</v>
      </c>
      <c r="C5810" s="205">
        <v>179</v>
      </c>
      <c r="D5810" s="206">
        <v>51.70468395902958</v>
      </c>
      <c r="E5810" s="207">
        <v>8</v>
      </c>
      <c r="F5810" s="208">
        <v>49.289242616114812</v>
      </c>
      <c r="I5810" s="125"/>
    </row>
    <row r="5811" spans="1:9">
      <c r="A5811" s="216">
        <v>43708</v>
      </c>
      <c r="B5811" s="194">
        <v>1</v>
      </c>
      <c r="C5811" s="205">
        <v>194</v>
      </c>
      <c r="D5811" s="206">
        <v>51.897038487244345</v>
      </c>
      <c r="E5811" s="207">
        <v>8</v>
      </c>
      <c r="F5811" s="208">
        <v>48.391240646072688</v>
      </c>
      <c r="I5811" s="125"/>
    </row>
    <row r="5812" spans="1:9">
      <c r="A5812" s="216">
        <v>43708</v>
      </c>
      <c r="B5812" s="194">
        <v>2</v>
      </c>
      <c r="C5812" s="205">
        <v>209</v>
      </c>
      <c r="D5812" s="206">
        <v>52.089544655601685</v>
      </c>
      <c r="E5812" s="207">
        <v>8</v>
      </c>
      <c r="F5812" s="208">
        <v>47.492994622985805</v>
      </c>
      <c r="I5812" s="125"/>
    </row>
    <row r="5813" spans="1:9">
      <c r="A5813" s="216">
        <v>43708</v>
      </c>
      <c r="B5813" s="194">
        <v>3</v>
      </c>
      <c r="C5813" s="205">
        <v>224</v>
      </c>
      <c r="D5813" s="206">
        <v>52.282182066783207</v>
      </c>
      <c r="E5813" s="207">
        <v>8</v>
      </c>
      <c r="F5813" s="208">
        <v>46.594504993016095</v>
      </c>
      <c r="I5813" s="125"/>
    </row>
    <row r="5814" spans="1:9">
      <c r="A5814" s="216">
        <v>43708</v>
      </c>
      <c r="B5814" s="194">
        <v>4</v>
      </c>
      <c r="C5814" s="205">
        <v>239</v>
      </c>
      <c r="D5814" s="206">
        <v>52.474960599780616</v>
      </c>
      <c r="E5814" s="207">
        <v>8</v>
      </c>
      <c r="F5814" s="208">
        <v>45.695772162314299</v>
      </c>
      <c r="I5814" s="125"/>
    </row>
    <row r="5815" spans="1:9">
      <c r="A5815" s="216">
        <v>43708</v>
      </c>
      <c r="B5815" s="194">
        <v>5</v>
      </c>
      <c r="C5815" s="205">
        <v>254</v>
      </c>
      <c r="D5815" s="206">
        <v>52.667890132026969</v>
      </c>
      <c r="E5815" s="207">
        <v>8</v>
      </c>
      <c r="F5815" s="208">
        <v>44.796796537004298</v>
      </c>
      <c r="I5815" s="125"/>
    </row>
    <row r="5816" spans="1:9">
      <c r="A5816" s="216">
        <v>43708</v>
      </c>
      <c r="B5816" s="194">
        <v>6</v>
      </c>
      <c r="C5816" s="205">
        <v>269</v>
      </c>
      <c r="D5816" s="206">
        <v>52.860950305296228</v>
      </c>
      <c r="E5816" s="207">
        <v>8</v>
      </c>
      <c r="F5816" s="208">
        <v>43.897578553492309</v>
      </c>
      <c r="I5816" s="125"/>
    </row>
    <row r="5817" spans="1:9">
      <c r="A5817" s="216">
        <v>43708</v>
      </c>
      <c r="B5817" s="194">
        <v>7</v>
      </c>
      <c r="C5817" s="205">
        <v>284</v>
      </c>
      <c r="D5817" s="206">
        <v>53.05415093766328</v>
      </c>
      <c r="E5817" s="207">
        <v>8</v>
      </c>
      <c r="F5817" s="208">
        <v>43.1</v>
      </c>
      <c r="I5817" s="125"/>
    </row>
    <row r="5818" spans="1:9">
      <c r="A5818" s="216">
        <v>43708</v>
      </c>
      <c r="B5818" s="194">
        <v>8</v>
      </c>
      <c r="C5818" s="205">
        <v>299</v>
      </c>
      <c r="D5818" s="206">
        <v>53.24750188557573</v>
      </c>
      <c r="E5818" s="207">
        <v>8</v>
      </c>
      <c r="F5818" s="208">
        <v>42.098417136289257</v>
      </c>
      <c r="I5818" s="125"/>
    </row>
    <row r="5819" spans="1:9">
      <c r="A5819" s="216">
        <v>43708</v>
      </c>
      <c r="B5819" s="194">
        <v>9</v>
      </c>
      <c r="C5819" s="205">
        <v>314</v>
      </c>
      <c r="D5819" s="206">
        <v>53.440982809552224</v>
      </c>
      <c r="E5819" s="207">
        <v>8</v>
      </c>
      <c r="F5819" s="208">
        <v>41.19847455519885</v>
      </c>
      <c r="I5819" s="125"/>
    </row>
    <row r="5820" spans="1:9">
      <c r="A5820" s="216">
        <v>43708</v>
      </c>
      <c r="B5820" s="194">
        <v>10</v>
      </c>
      <c r="C5820" s="205">
        <v>329</v>
      </c>
      <c r="D5820" s="206">
        <v>53.634603584682736</v>
      </c>
      <c r="E5820" s="207">
        <v>8</v>
      </c>
      <c r="F5820" s="208">
        <v>40.298291260726309</v>
      </c>
      <c r="I5820" s="125"/>
    </row>
    <row r="5821" spans="1:9">
      <c r="A5821" s="216">
        <v>43708</v>
      </c>
      <c r="B5821" s="194">
        <v>11</v>
      </c>
      <c r="C5821" s="205">
        <v>344</v>
      </c>
      <c r="D5821" s="206">
        <v>53.828374027193604</v>
      </c>
      <c r="E5821" s="207">
        <v>8</v>
      </c>
      <c r="F5821" s="208">
        <v>39.397867669008413</v>
      </c>
      <c r="I5821" s="125"/>
    </row>
    <row r="5822" spans="1:9">
      <c r="A5822" s="216">
        <v>43708</v>
      </c>
      <c r="B5822" s="194">
        <v>12</v>
      </c>
      <c r="C5822" s="205">
        <v>359</v>
      </c>
      <c r="D5822" s="206">
        <v>54.022273794997773</v>
      </c>
      <c r="E5822" s="207">
        <v>8</v>
      </c>
      <c r="F5822" s="208">
        <v>38.497204216462784</v>
      </c>
      <c r="I5822" s="125"/>
    </row>
    <row r="5823" spans="1:9">
      <c r="A5823" s="216">
        <v>43708</v>
      </c>
      <c r="B5823" s="194">
        <v>13</v>
      </c>
      <c r="C5823" s="205">
        <v>14</v>
      </c>
      <c r="D5823" s="206">
        <v>54.216312762266057</v>
      </c>
      <c r="E5823" s="207">
        <v>8</v>
      </c>
      <c r="F5823" s="208">
        <v>37.596301309257534</v>
      </c>
      <c r="I5823" s="125"/>
    </row>
    <row r="5824" spans="1:9">
      <c r="A5824" s="216">
        <v>43708</v>
      </c>
      <c r="B5824" s="194">
        <v>14</v>
      </c>
      <c r="C5824" s="205">
        <v>29</v>
      </c>
      <c r="D5824" s="206">
        <v>54.410500743642274</v>
      </c>
      <c r="E5824" s="207">
        <v>8</v>
      </c>
      <c r="F5824" s="208">
        <v>36.695159353558857</v>
      </c>
      <c r="I5824" s="125"/>
    </row>
    <row r="5825" spans="1:9">
      <c r="A5825" s="216">
        <v>43708</v>
      </c>
      <c r="B5825" s="194">
        <v>15</v>
      </c>
      <c r="C5825" s="205">
        <v>44</v>
      </c>
      <c r="D5825" s="206">
        <v>54.604817415117282</v>
      </c>
      <c r="E5825" s="207">
        <v>8</v>
      </c>
      <c r="F5825" s="208">
        <v>35.793778785770627</v>
      </c>
      <c r="I5825" s="125"/>
    </row>
    <row r="5826" spans="1:9">
      <c r="A5826" s="216">
        <v>43708</v>
      </c>
      <c r="B5826" s="194">
        <v>16</v>
      </c>
      <c r="C5826" s="205">
        <v>59</v>
      </c>
      <c r="D5826" s="206">
        <v>54.799272590287842</v>
      </c>
      <c r="E5826" s="207">
        <v>8</v>
      </c>
      <c r="F5826" s="208">
        <v>34.892160022096448</v>
      </c>
      <c r="I5826" s="125"/>
    </row>
    <row r="5827" spans="1:9">
      <c r="A5827" s="216">
        <v>43708</v>
      </c>
      <c r="B5827" s="194">
        <v>17</v>
      </c>
      <c r="C5827" s="205">
        <v>74</v>
      </c>
      <c r="D5827" s="206">
        <v>54.993876140901534</v>
      </c>
      <c r="E5827" s="207">
        <v>8</v>
      </c>
      <c r="F5827" s="208">
        <v>33.99030344844352</v>
      </c>
      <c r="I5827" s="125"/>
    </row>
    <row r="5828" spans="1:9">
      <c r="A5828" s="216">
        <v>43708</v>
      </c>
      <c r="B5828" s="194">
        <v>18</v>
      </c>
      <c r="C5828" s="205">
        <v>89</v>
      </c>
      <c r="D5828" s="206">
        <v>55.188607721904077</v>
      </c>
      <c r="E5828" s="207">
        <v>8</v>
      </c>
      <c r="F5828" s="208">
        <v>33.088209511353952</v>
      </c>
      <c r="I5828" s="125"/>
    </row>
    <row r="5829" spans="1:9">
      <c r="A5829" s="216">
        <v>43708</v>
      </c>
      <c r="B5829" s="194">
        <v>19</v>
      </c>
      <c r="C5829" s="205">
        <v>104</v>
      </c>
      <c r="D5829" s="206">
        <v>55.38347718416162</v>
      </c>
      <c r="E5829" s="207">
        <v>8</v>
      </c>
      <c r="F5829" s="208">
        <v>32.185878616896417</v>
      </c>
      <c r="I5829" s="125"/>
    </row>
    <row r="5830" spans="1:9">
      <c r="A5830" s="216">
        <v>43708</v>
      </c>
      <c r="B5830" s="194">
        <v>20</v>
      </c>
      <c r="C5830" s="205">
        <v>119</v>
      </c>
      <c r="D5830" s="206">
        <v>55.578494299750218</v>
      </c>
      <c r="E5830" s="207">
        <v>8</v>
      </c>
      <c r="F5830" s="208">
        <v>31.28331117107841</v>
      </c>
      <c r="I5830" s="125"/>
    </row>
    <row r="5831" spans="1:9">
      <c r="A5831" s="216">
        <v>43708</v>
      </c>
      <c r="B5831" s="194">
        <v>21</v>
      </c>
      <c r="C5831" s="205">
        <v>134</v>
      </c>
      <c r="D5831" s="206">
        <v>55.773638799963692</v>
      </c>
      <c r="E5831" s="207">
        <v>8</v>
      </c>
      <c r="F5831" s="208">
        <v>30.380507610301777</v>
      </c>
      <c r="I5831" s="125"/>
    </row>
    <row r="5832" spans="1:9">
      <c r="A5832" s="216">
        <v>43708</v>
      </c>
      <c r="B5832" s="194">
        <v>22</v>
      </c>
      <c r="C5832" s="205">
        <v>149</v>
      </c>
      <c r="D5832" s="206">
        <v>55.96892047499864</v>
      </c>
      <c r="E5832" s="207">
        <v>8</v>
      </c>
      <c r="F5832" s="208">
        <v>29.477468340595863</v>
      </c>
      <c r="I5832" s="125"/>
    </row>
    <row r="5833" spans="1:9">
      <c r="A5833" s="216">
        <v>43708</v>
      </c>
      <c r="B5833" s="194">
        <v>23</v>
      </c>
      <c r="C5833" s="205">
        <v>164</v>
      </c>
      <c r="D5833" s="206">
        <v>56.164349213358946</v>
      </c>
      <c r="E5833" s="207">
        <v>8</v>
      </c>
      <c r="F5833" s="208">
        <v>28.574193767814471</v>
      </c>
      <c r="I5833" s="125"/>
    </row>
    <row r="5834" spans="1:9">
      <c r="A5834" s="216">
        <v>43709</v>
      </c>
      <c r="B5834" s="194">
        <v>0</v>
      </c>
      <c r="C5834" s="205">
        <v>179</v>
      </c>
      <c r="D5834" s="206">
        <v>56.359876161260445</v>
      </c>
      <c r="E5834" s="207">
        <v>8</v>
      </c>
      <c r="F5834" s="208">
        <v>27.670684883857177</v>
      </c>
      <c r="I5834" s="125"/>
    </row>
    <row r="5835" spans="1:9">
      <c r="A5835" s="216">
        <v>43709</v>
      </c>
      <c r="B5835" s="194">
        <v>1</v>
      </c>
      <c r="C5835" s="205">
        <v>194</v>
      </c>
      <c r="D5835" s="206">
        <v>56.555568077973248</v>
      </c>
      <c r="E5835" s="207">
        <v>8</v>
      </c>
      <c r="F5835" s="208">
        <v>26.766940983817555</v>
      </c>
      <c r="I5835" s="125"/>
    </row>
    <row r="5836" spans="1:9">
      <c r="A5836" s="216">
        <v>43709</v>
      </c>
      <c r="B5836" s="194">
        <v>2</v>
      </c>
      <c r="C5836" s="205">
        <v>209</v>
      </c>
      <c r="D5836" s="206">
        <v>56.751406383564245</v>
      </c>
      <c r="E5836" s="207">
        <v>8</v>
      </c>
      <c r="F5836" s="208">
        <v>25.862963028832908</v>
      </c>
      <c r="I5836" s="125"/>
    </row>
    <row r="5837" spans="1:9">
      <c r="A5837" s="216">
        <v>43709</v>
      </c>
      <c r="B5837" s="194">
        <v>3</v>
      </c>
      <c r="C5837" s="205">
        <v>224</v>
      </c>
      <c r="D5837" s="206">
        <v>56.947370666990764</v>
      </c>
      <c r="E5837" s="207">
        <v>8</v>
      </c>
      <c r="F5837" s="208">
        <v>24.958751455153845</v>
      </c>
      <c r="I5837" s="125"/>
    </row>
    <row r="5838" spans="1:9">
      <c r="A5838" s="216">
        <v>43709</v>
      </c>
      <c r="B5838" s="194">
        <v>4</v>
      </c>
      <c r="C5838" s="205">
        <v>239</v>
      </c>
      <c r="D5838" s="206">
        <v>57.14347079438312</v>
      </c>
      <c r="E5838" s="207">
        <v>8</v>
      </c>
      <c r="F5838" s="208">
        <v>24.05430666861168</v>
      </c>
      <c r="I5838" s="125"/>
    </row>
    <row r="5839" spans="1:9">
      <c r="A5839" s="216">
        <v>43709</v>
      </c>
      <c r="B5839" s="194">
        <v>5</v>
      </c>
      <c r="C5839" s="205">
        <v>254</v>
      </c>
      <c r="D5839" s="206">
        <v>57.33971662993099</v>
      </c>
      <c r="E5839" s="207">
        <v>8</v>
      </c>
      <c r="F5839" s="208">
        <v>23.149629074980922</v>
      </c>
      <c r="I5839" s="125"/>
    </row>
    <row r="5840" spans="1:9">
      <c r="A5840" s="216">
        <v>43709</v>
      </c>
      <c r="B5840" s="194">
        <v>6</v>
      </c>
      <c r="C5840" s="205">
        <v>269</v>
      </c>
      <c r="D5840" s="206">
        <v>57.536087761009185</v>
      </c>
      <c r="E5840" s="207">
        <v>8</v>
      </c>
      <c r="F5840" s="208">
        <v>22.244719120420307</v>
      </c>
      <c r="I5840" s="125"/>
    </row>
    <row r="5841" spans="1:9">
      <c r="A5841" s="216">
        <v>43709</v>
      </c>
      <c r="B5841" s="194">
        <v>7</v>
      </c>
      <c r="C5841" s="205">
        <v>284</v>
      </c>
      <c r="D5841" s="206">
        <v>57.732594090691691</v>
      </c>
      <c r="E5841" s="207">
        <v>8</v>
      </c>
      <c r="F5841" s="208">
        <v>21.4</v>
      </c>
      <c r="I5841" s="125"/>
    </row>
    <row r="5842" spans="1:9">
      <c r="A5842" s="216">
        <v>43709</v>
      </c>
      <c r="B5842" s="194">
        <v>8</v>
      </c>
      <c r="C5842" s="205">
        <v>299</v>
      </c>
      <c r="D5842" s="206">
        <v>57.92924536273631</v>
      </c>
      <c r="E5842" s="207">
        <v>8</v>
      </c>
      <c r="F5842" s="208">
        <v>20.434203700687839</v>
      </c>
      <c r="I5842" s="125"/>
    </row>
    <row r="5843" spans="1:9">
      <c r="A5843" s="216">
        <v>43709</v>
      </c>
      <c r="B5843" s="194">
        <v>9</v>
      </c>
      <c r="C5843" s="205">
        <v>314</v>
      </c>
      <c r="D5843" s="206">
        <v>58.126021320945256</v>
      </c>
      <c r="E5843" s="207">
        <v>8</v>
      </c>
      <c r="F5843" s="208">
        <v>19.528599087237346</v>
      </c>
      <c r="I5843" s="125"/>
    </row>
    <row r="5844" spans="1:9">
      <c r="A5844" s="216">
        <v>43709</v>
      </c>
      <c r="B5844" s="194">
        <v>10</v>
      </c>
      <c r="C5844" s="205">
        <v>329</v>
      </c>
      <c r="D5844" s="206">
        <v>58.322931726975185</v>
      </c>
      <c r="E5844" s="207">
        <v>8</v>
      </c>
      <c r="F5844" s="208">
        <v>18.622763755530727</v>
      </c>
      <c r="I5844" s="125"/>
    </row>
    <row r="5845" spans="1:9">
      <c r="A5845" s="216">
        <v>43709</v>
      </c>
      <c r="B5845" s="194">
        <v>11</v>
      </c>
      <c r="C5845" s="205">
        <v>344</v>
      </c>
      <c r="D5845" s="206">
        <v>58.519986422181773</v>
      </c>
      <c r="E5845" s="207">
        <v>8</v>
      </c>
      <c r="F5845" s="208">
        <v>17.716698111165883</v>
      </c>
      <c r="I5845" s="125"/>
    </row>
    <row r="5846" spans="1:9">
      <c r="A5846" s="216">
        <v>43709</v>
      </c>
      <c r="B5846" s="194">
        <v>12</v>
      </c>
      <c r="C5846" s="205">
        <v>359</v>
      </c>
      <c r="D5846" s="206">
        <v>58.717165049297364</v>
      </c>
      <c r="E5846" s="207">
        <v>8</v>
      </c>
      <c r="F5846" s="208">
        <v>16.810402589836642</v>
      </c>
      <c r="I5846" s="125"/>
    </row>
    <row r="5847" spans="1:9">
      <c r="A5847" s="216">
        <v>43709</v>
      </c>
      <c r="B5847" s="194">
        <v>13</v>
      </c>
      <c r="C5847" s="205">
        <v>14</v>
      </c>
      <c r="D5847" s="206">
        <v>58.914477466157678</v>
      </c>
      <c r="E5847" s="207">
        <v>8</v>
      </c>
      <c r="F5847" s="208">
        <v>15.903877596980287</v>
      </c>
      <c r="I5847" s="125"/>
    </row>
    <row r="5848" spans="1:9">
      <c r="A5848" s="216">
        <v>43709</v>
      </c>
      <c r="B5848" s="194">
        <v>14</v>
      </c>
      <c r="C5848" s="205">
        <v>29</v>
      </c>
      <c r="D5848" s="206">
        <v>59.111933472104852</v>
      </c>
      <c r="E5848" s="207">
        <v>8</v>
      </c>
      <c r="F5848" s="208">
        <v>14.997123548013427</v>
      </c>
      <c r="I5848" s="125"/>
    </row>
    <row r="5849" spans="1:9">
      <c r="A5849" s="216">
        <v>43709</v>
      </c>
      <c r="B5849" s="194">
        <v>15</v>
      </c>
      <c r="C5849" s="205">
        <v>44</v>
      </c>
      <c r="D5849" s="206">
        <v>59.309512727089668</v>
      </c>
      <c r="E5849" s="207">
        <v>8</v>
      </c>
      <c r="F5849" s="208">
        <v>14.090140858239586</v>
      </c>
      <c r="I5849" s="125"/>
    </row>
    <row r="5850" spans="1:9">
      <c r="A5850" s="216">
        <v>43709</v>
      </c>
      <c r="B5850" s="194">
        <v>16</v>
      </c>
      <c r="C5850" s="205">
        <v>59</v>
      </c>
      <c r="D5850" s="206">
        <v>59.507225028784774</v>
      </c>
      <c r="E5850" s="207">
        <v>8</v>
      </c>
      <c r="F5850" s="208">
        <v>13.182929943142732</v>
      </c>
      <c r="I5850" s="125"/>
    </row>
    <row r="5851" spans="1:9">
      <c r="A5851" s="216">
        <v>43709</v>
      </c>
      <c r="B5851" s="194">
        <v>17</v>
      </c>
      <c r="C5851" s="205">
        <v>74</v>
      </c>
      <c r="D5851" s="206">
        <v>59.705080232848218</v>
      </c>
      <c r="E5851" s="207">
        <v>8</v>
      </c>
      <c r="F5851" s="208">
        <v>12.275491207648344</v>
      </c>
      <c r="I5851" s="125"/>
    </row>
    <row r="5852" spans="1:9">
      <c r="A5852" s="216">
        <v>43709</v>
      </c>
      <c r="B5852" s="194">
        <v>18</v>
      </c>
      <c r="C5852" s="205">
        <v>89</v>
      </c>
      <c r="D5852" s="206">
        <v>59.903057976998753</v>
      </c>
      <c r="E5852" s="207">
        <v>8</v>
      </c>
      <c r="F5852" s="208">
        <v>11.367825087279506</v>
      </c>
      <c r="I5852" s="125"/>
    </row>
    <row r="5853" spans="1:9">
      <c r="A5853" s="216">
        <v>43709</v>
      </c>
      <c r="B5853" s="194">
        <v>19</v>
      </c>
      <c r="C5853" s="205">
        <v>105</v>
      </c>
      <c r="D5853" s="206">
        <v>0.1011680565216011</v>
      </c>
      <c r="E5853" s="207">
        <v>8</v>
      </c>
      <c r="F5853" s="208">
        <v>10.459931987028739</v>
      </c>
      <c r="I5853" s="125"/>
    </row>
    <row r="5854" spans="1:9">
      <c r="A5854" s="216">
        <v>43709</v>
      </c>
      <c r="B5854" s="194">
        <v>20</v>
      </c>
      <c r="C5854" s="205">
        <v>120</v>
      </c>
      <c r="D5854" s="206">
        <v>0.29942032442477284</v>
      </c>
      <c r="E5854" s="207">
        <v>8</v>
      </c>
      <c r="F5854" s="208">
        <v>9.55181231180255</v>
      </c>
      <c r="I5854" s="125"/>
    </row>
    <row r="5855" spans="1:9">
      <c r="A5855" s="216">
        <v>43709</v>
      </c>
      <c r="B5855" s="194">
        <v>21</v>
      </c>
      <c r="C5855" s="205">
        <v>135</v>
      </c>
      <c r="D5855" s="206">
        <v>0.49779441652731293</v>
      </c>
      <c r="E5855" s="207">
        <v>8</v>
      </c>
      <c r="F5855" s="208">
        <v>8.6434665068876271</v>
      </c>
      <c r="I5855" s="125"/>
    </row>
    <row r="5856" spans="1:9">
      <c r="A5856" s="216">
        <v>43709</v>
      </c>
      <c r="B5856" s="194">
        <v>22</v>
      </c>
      <c r="C5856" s="205">
        <v>150</v>
      </c>
      <c r="D5856" s="206">
        <v>0.69630016483301915</v>
      </c>
      <c r="E5856" s="207">
        <v>8</v>
      </c>
      <c r="F5856" s="208">
        <v>7.7348949568307646</v>
      </c>
      <c r="I5856" s="125"/>
    </row>
    <row r="5857" spans="1:9">
      <c r="A5857" s="216">
        <v>43709</v>
      </c>
      <c r="B5857" s="194">
        <v>23</v>
      </c>
      <c r="C5857" s="205">
        <v>165</v>
      </c>
      <c r="D5857" s="206">
        <v>0.89494734155437072</v>
      </c>
      <c r="E5857" s="207">
        <v>8</v>
      </c>
      <c r="F5857" s="208">
        <v>6.8260980763331958</v>
      </c>
      <c r="I5857" s="125"/>
    </row>
    <row r="5858" spans="1:9">
      <c r="A5858" s="216">
        <v>43710</v>
      </c>
      <c r="B5858" s="194">
        <v>0</v>
      </c>
      <c r="C5858" s="205">
        <v>180</v>
      </c>
      <c r="D5858" s="206">
        <v>1.0937156187787878</v>
      </c>
      <c r="E5858" s="207">
        <v>8</v>
      </c>
      <c r="F5858" s="208">
        <v>5.9170763005680982</v>
      </c>
      <c r="I5858" s="125"/>
    </row>
    <row r="5859" spans="1:9">
      <c r="A5859" s="216">
        <v>43710</v>
      </c>
      <c r="B5859" s="194">
        <v>1</v>
      </c>
      <c r="C5859" s="205">
        <v>195</v>
      </c>
      <c r="D5859" s="206">
        <v>1.2926147874429716</v>
      </c>
      <c r="E5859" s="207">
        <v>8</v>
      </c>
      <c r="F5859" s="208">
        <v>5.0078300339049164</v>
      </c>
      <c r="I5859" s="125"/>
    </row>
    <row r="5860" spans="1:9">
      <c r="A5860" s="216">
        <v>43710</v>
      </c>
      <c r="B5860" s="194">
        <v>2</v>
      </c>
      <c r="C5860" s="205">
        <v>210</v>
      </c>
      <c r="D5860" s="206">
        <v>1.4916546949717713</v>
      </c>
      <c r="E5860" s="207">
        <v>8</v>
      </c>
      <c r="F5860" s="208">
        <v>4.0983596806783495</v>
      </c>
      <c r="I5860" s="125"/>
    </row>
    <row r="5861" spans="1:9">
      <c r="A5861" s="216">
        <v>43710</v>
      </c>
      <c r="B5861" s="194">
        <v>3</v>
      </c>
      <c r="C5861" s="205">
        <v>225</v>
      </c>
      <c r="D5861" s="206">
        <v>1.6908149530269156</v>
      </c>
      <c r="E5861" s="207">
        <v>8</v>
      </c>
      <c r="F5861" s="208">
        <v>3.1886656758241116</v>
      </c>
      <c r="I5861" s="125"/>
    </row>
    <row r="5862" spans="1:9">
      <c r="A5862" s="216">
        <v>43710</v>
      </c>
      <c r="B5862" s="194">
        <v>4</v>
      </c>
      <c r="C5862" s="205">
        <v>240</v>
      </c>
      <c r="D5862" s="206">
        <v>1.8901054079964297</v>
      </c>
      <c r="E5862" s="207">
        <v>8</v>
      </c>
      <c r="F5862" s="208">
        <v>2.2787484234859079</v>
      </c>
      <c r="I5862" s="125"/>
    </row>
    <row r="5863" spans="1:9">
      <c r="A5863" s="216">
        <v>43710</v>
      </c>
      <c r="B5863" s="194">
        <v>5</v>
      </c>
      <c r="C5863" s="205">
        <v>255</v>
      </c>
      <c r="D5863" s="206">
        <v>2.0895358465060099</v>
      </c>
      <c r="E5863" s="207">
        <v>8</v>
      </c>
      <c r="F5863" s="208">
        <v>1.3686083379264957</v>
      </c>
      <c r="I5863" s="125"/>
    </row>
    <row r="5864" spans="1:9">
      <c r="A5864" s="216">
        <v>43710</v>
      </c>
      <c r="B5864" s="194">
        <v>6</v>
      </c>
      <c r="C5864" s="205">
        <v>270</v>
      </c>
      <c r="D5864" s="206">
        <v>2.2890858963990013</v>
      </c>
      <c r="E5864" s="207">
        <v>8</v>
      </c>
      <c r="F5864" s="208">
        <v>0.45824583335502211</v>
      </c>
      <c r="I5864" s="125"/>
    </row>
    <row r="5865" spans="1:9">
      <c r="A5865" s="216">
        <v>43710</v>
      </c>
      <c r="B5865" s="194">
        <v>7</v>
      </c>
      <c r="C5865" s="205">
        <v>285</v>
      </c>
      <c r="D5865" s="206">
        <v>2.4887654218412081</v>
      </c>
      <c r="E5865" s="207">
        <v>7</v>
      </c>
      <c r="F5865" s="208">
        <v>59.6</v>
      </c>
      <c r="I5865" s="125"/>
    </row>
    <row r="5866" spans="1:9">
      <c r="A5866" s="216">
        <v>43710</v>
      </c>
      <c r="B5866" s="194">
        <v>8</v>
      </c>
      <c r="C5866" s="205">
        <v>300</v>
      </c>
      <c r="D5866" s="206">
        <v>2.6885841479497685</v>
      </c>
      <c r="E5866" s="207">
        <v>7</v>
      </c>
      <c r="F5866" s="208">
        <v>58.636855213222546</v>
      </c>
      <c r="I5866" s="125"/>
    </row>
    <row r="5867" spans="1:9">
      <c r="A5867" s="216">
        <v>43710</v>
      </c>
      <c r="B5867" s="194">
        <v>9</v>
      </c>
      <c r="C5867" s="205">
        <v>315</v>
      </c>
      <c r="D5867" s="206">
        <v>2.8885217590459433</v>
      </c>
      <c r="E5867" s="207">
        <v>7</v>
      </c>
      <c r="F5867" s="208">
        <v>57.725827935734948</v>
      </c>
      <c r="I5867" s="125"/>
    </row>
    <row r="5868" spans="1:9">
      <c r="A5868" s="216">
        <v>43710</v>
      </c>
      <c r="B5868" s="194">
        <v>10</v>
      </c>
      <c r="C5868" s="205">
        <v>330</v>
      </c>
      <c r="D5868" s="206">
        <v>3.0885880960795475</v>
      </c>
      <c r="E5868" s="207">
        <v>7</v>
      </c>
      <c r="F5868" s="208">
        <v>56.814579894994225</v>
      </c>
      <c r="I5868" s="125"/>
    </row>
    <row r="5869" spans="1:9">
      <c r="A5869" s="216">
        <v>43710</v>
      </c>
      <c r="B5869" s="194">
        <v>11</v>
      </c>
      <c r="C5869" s="205">
        <v>345</v>
      </c>
      <c r="D5869" s="206">
        <v>3.2887929216997236</v>
      </c>
      <c r="E5869" s="207">
        <v>7</v>
      </c>
      <c r="F5869" s="208">
        <v>55.903111494555446</v>
      </c>
      <c r="I5869" s="125"/>
    </row>
    <row r="5870" spans="1:9">
      <c r="A5870" s="216">
        <v>43710</v>
      </c>
      <c r="B5870" s="194">
        <v>12</v>
      </c>
      <c r="C5870" s="205">
        <v>0</v>
      </c>
      <c r="D5870" s="206">
        <v>3.4891158379554099</v>
      </c>
      <c r="E5870" s="207">
        <v>7</v>
      </c>
      <c r="F5870" s="208">
        <v>54.991423168260042</v>
      </c>
      <c r="I5870" s="125"/>
    </row>
    <row r="5871" spans="1:9">
      <c r="A5871" s="216">
        <v>43710</v>
      </c>
      <c r="B5871" s="194">
        <v>13</v>
      </c>
      <c r="C5871" s="205">
        <v>15</v>
      </c>
      <c r="D5871" s="206">
        <v>3.6895667044234415</v>
      </c>
      <c r="E5871" s="207">
        <v>7</v>
      </c>
      <c r="F5871" s="208">
        <v>54.079515329639577</v>
      </c>
      <c r="I5871" s="125"/>
    </row>
    <row r="5872" spans="1:9">
      <c r="A5872" s="216">
        <v>43710</v>
      </c>
      <c r="B5872" s="194">
        <v>14</v>
      </c>
      <c r="C5872" s="205">
        <v>30</v>
      </c>
      <c r="D5872" s="206">
        <v>3.8901552988585308</v>
      </c>
      <c r="E5872" s="207">
        <v>7</v>
      </c>
      <c r="F5872" s="208">
        <v>53.167388361488968</v>
      </c>
      <c r="I5872" s="125"/>
    </row>
    <row r="5873" spans="1:9">
      <c r="A5873" s="216">
        <v>43710</v>
      </c>
      <c r="B5873" s="194">
        <v>15</v>
      </c>
      <c r="C5873" s="205">
        <v>45</v>
      </c>
      <c r="D5873" s="206">
        <v>4.0908612613054629</v>
      </c>
      <c r="E5873" s="207">
        <v>7</v>
      </c>
      <c r="F5873" s="208">
        <v>52.255042707546586</v>
      </c>
      <c r="I5873" s="125"/>
    </row>
    <row r="5874" spans="1:9">
      <c r="A5874" s="216">
        <v>43710</v>
      </c>
      <c r="B5874" s="194">
        <v>16</v>
      </c>
      <c r="C5874" s="205">
        <v>60</v>
      </c>
      <c r="D5874" s="206">
        <v>4.2916943678784492</v>
      </c>
      <c r="E5874" s="207">
        <v>7</v>
      </c>
      <c r="F5874" s="208">
        <v>51.342478770879666</v>
      </c>
      <c r="I5874" s="125"/>
    </row>
    <row r="5875" spans="1:9">
      <c r="A5875" s="216">
        <v>43710</v>
      </c>
      <c r="B5875" s="194">
        <v>17</v>
      </c>
      <c r="C5875" s="205">
        <v>75</v>
      </c>
      <c r="D5875" s="206">
        <v>4.4926644553271444</v>
      </c>
      <c r="E5875" s="207">
        <v>7</v>
      </c>
      <c r="F5875" s="208">
        <v>50.42969695424722</v>
      </c>
      <c r="I5875" s="125"/>
    </row>
    <row r="5876" spans="1:9">
      <c r="A5876" s="216">
        <v>43710</v>
      </c>
      <c r="B5876" s="194">
        <v>18</v>
      </c>
      <c r="C5876" s="205">
        <v>90</v>
      </c>
      <c r="D5876" s="206">
        <v>4.6937511396873788</v>
      </c>
      <c r="E5876" s="207">
        <v>7</v>
      </c>
      <c r="F5876" s="208">
        <v>49.516697690884058</v>
      </c>
      <c r="I5876" s="125"/>
    </row>
    <row r="5877" spans="1:9">
      <c r="A5877" s="216">
        <v>43710</v>
      </c>
      <c r="B5877" s="194">
        <v>19</v>
      </c>
      <c r="C5877" s="205">
        <v>105</v>
      </c>
      <c r="D5877" s="206">
        <v>4.8949641951310241</v>
      </c>
      <c r="E5877" s="207">
        <v>7</v>
      </c>
      <c r="F5877" s="208">
        <v>48.603481383498313</v>
      </c>
      <c r="I5877" s="125"/>
    </row>
    <row r="5878" spans="1:9">
      <c r="A5878" s="216">
        <v>43710</v>
      </c>
      <c r="B5878" s="194">
        <v>20</v>
      </c>
      <c r="C5878" s="205">
        <v>120</v>
      </c>
      <c r="D5878" s="206">
        <v>5.0963134540745614</v>
      </c>
      <c r="E5878" s="207">
        <v>7</v>
      </c>
      <c r="F5878" s="208">
        <v>47.690048444633568</v>
      </c>
      <c r="I5878" s="125"/>
    </row>
    <row r="5879" spans="1:9">
      <c r="A5879" s="216">
        <v>43710</v>
      </c>
      <c r="B5879" s="194">
        <v>21</v>
      </c>
      <c r="C5879" s="205">
        <v>135</v>
      </c>
      <c r="D5879" s="206">
        <v>5.2977785310770287</v>
      </c>
      <c r="E5879" s="207">
        <v>7</v>
      </c>
      <c r="F5879" s="208">
        <v>46.776399286831776</v>
      </c>
      <c r="I5879" s="125"/>
    </row>
    <row r="5880" spans="1:9">
      <c r="A5880" s="216">
        <v>43710</v>
      </c>
      <c r="B5880" s="194">
        <v>22</v>
      </c>
      <c r="C5880" s="205">
        <v>150</v>
      </c>
      <c r="D5880" s="206">
        <v>5.4993691969184511</v>
      </c>
      <c r="E5880" s="207">
        <v>7</v>
      </c>
      <c r="F5880" s="208">
        <v>45.862534322547702</v>
      </c>
      <c r="I5880" s="125"/>
    </row>
    <row r="5881" spans="1:9">
      <c r="A5881" s="216">
        <v>43710</v>
      </c>
      <c r="B5881" s="194">
        <v>23</v>
      </c>
      <c r="C5881" s="205">
        <v>165</v>
      </c>
      <c r="D5881" s="206">
        <v>5.701095301225223</v>
      </c>
      <c r="E5881" s="207">
        <v>7</v>
      </c>
      <c r="F5881" s="208">
        <v>44.94845395377402</v>
      </c>
      <c r="I5881" s="125"/>
    </row>
    <row r="5882" spans="1:9">
      <c r="A5882" s="216">
        <v>43711</v>
      </c>
      <c r="B5882" s="194">
        <v>0</v>
      </c>
      <c r="C5882" s="205">
        <v>180</v>
      </c>
      <c r="D5882" s="206">
        <v>5.9029363962292791</v>
      </c>
      <c r="E5882" s="207">
        <v>7</v>
      </c>
      <c r="F5882" s="208">
        <v>44.034158613130643</v>
      </c>
      <c r="I5882" s="125"/>
    </row>
    <row r="5883" spans="1:9">
      <c r="A5883" s="216">
        <v>43711</v>
      </c>
      <c r="B5883" s="194">
        <v>1</v>
      </c>
      <c r="C5883" s="205">
        <v>195</v>
      </c>
      <c r="D5883" s="206">
        <v>6.1049023485588805</v>
      </c>
      <c r="E5883" s="207">
        <v>7</v>
      </c>
      <c r="F5883" s="208">
        <v>43.119648702377106</v>
      </c>
      <c r="I5883" s="125"/>
    </row>
    <row r="5884" spans="1:9">
      <c r="A5884" s="216">
        <v>43711</v>
      </c>
      <c r="B5884" s="194">
        <v>2</v>
      </c>
      <c r="C5884" s="205">
        <v>210</v>
      </c>
      <c r="D5884" s="206">
        <v>6.3070029064806477</v>
      </c>
      <c r="E5884" s="207">
        <v>7</v>
      </c>
      <c r="F5884" s="208">
        <v>42.204924623204093</v>
      </c>
      <c r="I5884" s="125"/>
    </row>
    <row r="5885" spans="1:9">
      <c r="A5885" s="216">
        <v>43711</v>
      </c>
      <c r="B5885" s="194">
        <v>3</v>
      </c>
      <c r="C5885" s="205">
        <v>225</v>
      </c>
      <c r="D5885" s="206">
        <v>6.5092176589007522</v>
      </c>
      <c r="E5885" s="207">
        <v>7</v>
      </c>
      <c r="F5885" s="208">
        <v>41.289986807746843</v>
      </c>
      <c r="I5885" s="125"/>
    </row>
    <row r="5886" spans="1:9">
      <c r="A5886" s="216">
        <v>43711</v>
      </c>
      <c r="B5886" s="194">
        <v>4</v>
      </c>
      <c r="C5886" s="205">
        <v>240</v>
      </c>
      <c r="D5886" s="206">
        <v>6.7115564302378061</v>
      </c>
      <c r="E5886" s="207">
        <v>7</v>
      </c>
      <c r="F5886" s="208">
        <v>40.374835667672997</v>
      </c>
      <c r="I5886" s="125"/>
    </row>
    <row r="5887" spans="1:9">
      <c r="A5887" s="216">
        <v>43711</v>
      </c>
      <c r="B5887" s="194">
        <v>5</v>
      </c>
      <c r="C5887" s="205">
        <v>255</v>
      </c>
      <c r="D5887" s="206">
        <v>6.9140290437508156</v>
      </c>
      <c r="E5887" s="207">
        <v>7</v>
      </c>
      <c r="F5887" s="208">
        <v>39.459471583689556</v>
      </c>
      <c r="I5887" s="125"/>
    </row>
    <row r="5888" spans="1:9">
      <c r="A5888" s="216">
        <v>43711</v>
      </c>
      <c r="B5888" s="194">
        <v>6</v>
      </c>
      <c r="C5888" s="205">
        <v>270</v>
      </c>
      <c r="D5888" s="206">
        <v>7.1166150469207423</v>
      </c>
      <c r="E5888" s="207">
        <v>7</v>
      </c>
      <c r="F5888" s="208">
        <v>38.543894997914009</v>
      </c>
      <c r="I5888" s="125"/>
    </row>
    <row r="5889" spans="1:9">
      <c r="A5889" s="216">
        <v>43711</v>
      </c>
      <c r="B5889" s="194">
        <v>7</v>
      </c>
      <c r="C5889" s="205">
        <v>285</v>
      </c>
      <c r="D5889" s="206">
        <v>7.3193242804006786</v>
      </c>
      <c r="E5889" s="207">
        <v>7</v>
      </c>
      <c r="F5889" s="208">
        <v>37.700000000000003</v>
      </c>
      <c r="I5889" s="125"/>
    </row>
    <row r="5890" spans="1:9">
      <c r="A5890" s="216">
        <v>43711</v>
      </c>
      <c r="B5890" s="194">
        <v>8</v>
      </c>
      <c r="C5890" s="205">
        <v>300</v>
      </c>
      <c r="D5890" s="206">
        <v>7.5221664866421634</v>
      </c>
      <c r="E5890" s="207">
        <v>7</v>
      </c>
      <c r="F5890" s="208">
        <v>36.712105924305014</v>
      </c>
      <c r="I5890" s="125"/>
    </row>
    <row r="5891" spans="1:9">
      <c r="A5891" s="216">
        <v>43711</v>
      </c>
      <c r="B5891" s="194">
        <v>9</v>
      </c>
      <c r="C5891" s="205">
        <v>315</v>
      </c>
      <c r="D5891" s="206">
        <v>7.7251213276031194</v>
      </c>
      <c r="E5891" s="207">
        <v>7</v>
      </c>
      <c r="F5891" s="208">
        <v>35.795894268712885</v>
      </c>
      <c r="I5891" s="125"/>
    </row>
    <row r="5892" spans="1:9">
      <c r="A5892" s="216">
        <v>43711</v>
      </c>
      <c r="B5892" s="194">
        <v>10</v>
      </c>
      <c r="C5892" s="205">
        <v>330</v>
      </c>
      <c r="D5892" s="206">
        <v>7.928198562324269</v>
      </c>
      <c r="E5892" s="207">
        <v>7</v>
      </c>
      <c r="F5892" s="208">
        <v>34.87947174481107</v>
      </c>
      <c r="I5892" s="125"/>
    </row>
    <row r="5893" spans="1:9">
      <c r="A5893" s="216">
        <v>43711</v>
      </c>
      <c r="B5893" s="194">
        <v>11</v>
      </c>
      <c r="C5893" s="205">
        <v>345</v>
      </c>
      <c r="D5893" s="206">
        <v>8.1314079500680236</v>
      </c>
      <c r="E5893" s="207">
        <v>7</v>
      </c>
      <c r="F5893" s="208">
        <v>33.962838763282406</v>
      </c>
      <c r="I5893" s="125"/>
    </row>
    <row r="5894" spans="1:9">
      <c r="A5894" s="216">
        <v>43711</v>
      </c>
      <c r="B5894" s="194">
        <v>12</v>
      </c>
      <c r="C5894" s="205">
        <v>0</v>
      </c>
      <c r="D5894" s="206">
        <v>8.3347291493066678</v>
      </c>
      <c r="E5894" s="207">
        <v>7</v>
      </c>
      <c r="F5894" s="208">
        <v>33.045995734459041</v>
      </c>
      <c r="I5894" s="125"/>
    </row>
    <row r="5895" spans="1:9">
      <c r="A5895" s="216">
        <v>43711</v>
      </c>
      <c r="B5895" s="194">
        <v>13</v>
      </c>
      <c r="C5895" s="205">
        <v>15</v>
      </c>
      <c r="D5895" s="206">
        <v>8.5381719173858528</v>
      </c>
      <c r="E5895" s="207">
        <v>7</v>
      </c>
      <c r="F5895" s="208">
        <v>32.128943068693999</v>
      </c>
      <c r="I5895" s="125"/>
    </row>
    <row r="5896" spans="1:9">
      <c r="A5896" s="216">
        <v>43711</v>
      </c>
      <c r="B5896" s="194">
        <v>14</v>
      </c>
      <c r="C5896" s="205">
        <v>30</v>
      </c>
      <c r="D5896" s="206">
        <v>8.7417460484192588</v>
      </c>
      <c r="E5896" s="207">
        <v>7</v>
      </c>
      <c r="F5896" s="208">
        <v>31.211681165843377</v>
      </c>
      <c r="I5896" s="125"/>
    </row>
    <row r="5897" spans="1:9">
      <c r="A5897" s="216">
        <v>43711</v>
      </c>
      <c r="B5897" s="194">
        <v>15</v>
      </c>
      <c r="C5897" s="205">
        <v>45</v>
      </c>
      <c r="D5897" s="206">
        <v>8.9454311006414855</v>
      </c>
      <c r="E5897" s="207">
        <v>7</v>
      </c>
      <c r="F5897" s="208">
        <v>30.294210456311905</v>
      </c>
      <c r="I5897" s="125"/>
    </row>
    <row r="5898" spans="1:9">
      <c r="A5898" s="216">
        <v>43711</v>
      </c>
      <c r="B5898" s="194">
        <v>16</v>
      </c>
      <c r="C5898" s="205">
        <v>60</v>
      </c>
      <c r="D5898" s="206">
        <v>9.149236906583269</v>
      </c>
      <c r="E5898" s="207">
        <v>7</v>
      </c>
      <c r="F5898" s="208">
        <v>29.376531339743259</v>
      </c>
      <c r="I5898" s="125"/>
    </row>
    <row r="5899" spans="1:9">
      <c r="A5899" s="216">
        <v>43711</v>
      </c>
      <c r="B5899" s="194">
        <v>17</v>
      </c>
      <c r="C5899" s="205">
        <v>75</v>
      </c>
      <c r="D5899" s="206">
        <v>9.3531732185306282</v>
      </c>
      <c r="E5899" s="207">
        <v>7</v>
      </c>
      <c r="F5899" s="208">
        <v>28.458644215538378</v>
      </c>
      <c r="I5899" s="125"/>
    </row>
    <row r="5900" spans="1:9">
      <c r="A5900" s="216">
        <v>43711</v>
      </c>
      <c r="B5900" s="194">
        <v>18</v>
      </c>
      <c r="C5900" s="205">
        <v>90</v>
      </c>
      <c r="D5900" s="206">
        <v>9.5572196503536588</v>
      </c>
      <c r="E5900" s="207">
        <v>7</v>
      </c>
      <c r="F5900" s="208">
        <v>27.540549513544139</v>
      </c>
      <c r="I5900" s="125"/>
    </row>
    <row r="5901" spans="1:9">
      <c r="A5901" s="216">
        <v>43711</v>
      </c>
      <c r="B5901" s="194">
        <v>19</v>
      </c>
      <c r="C5901" s="205">
        <v>105</v>
      </c>
      <c r="D5901" s="206">
        <v>9.7613859528837565</v>
      </c>
      <c r="E5901" s="207">
        <v>7</v>
      </c>
      <c r="F5901" s="208">
        <v>26.622247643250692</v>
      </c>
      <c r="I5901" s="125"/>
    </row>
    <row r="5902" spans="1:9">
      <c r="A5902" s="216">
        <v>43711</v>
      </c>
      <c r="B5902" s="194">
        <v>20</v>
      </c>
      <c r="C5902" s="205">
        <v>120</v>
      </c>
      <c r="D5902" s="206">
        <v>9.9656819345830172</v>
      </c>
      <c r="E5902" s="207">
        <v>7</v>
      </c>
      <c r="F5902" s="208">
        <v>25.703738982909652</v>
      </c>
      <c r="I5902" s="125"/>
    </row>
    <row r="5903" spans="1:9">
      <c r="A5903" s="216">
        <v>43711</v>
      </c>
      <c r="B5903" s="194">
        <v>21</v>
      </c>
      <c r="C5903" s="205">
        <v>135</v>
      </c>
      <c r="D5903" s="206">
        <v>10.170087186623959</v>
      </c>
      <c r="E5903" s="207">
        <v>7</v>
      </c>
      <c r="F5903" s="208">
        <v>24.785023972372642</v>
      </c>
      <c r="I5903" s="125"/>
    </row>
    <row r="5904" spans="1:9">
      <c r="A5904" s="216">
        <v>43711</v>
      </c>
      <c r="B5904" s="194">
        <v>22</v>
      </c>
      <c r="C5904" s="205">
        <v>150</v>
      </c>
      <c r="D5904" s="206">
        <v>10.374611456635421</v>
      </c>
      <c r="E5904" s="207">
        <v>7</v>
      </c>
      <c r="F5904" s="208">
        <v>23.866103010135618</v>
      </c>
      <c r="I5904" s="125"/>
    </row>
    <row r="5905" spans="1:9">
      <c r="A5905" s="216">
        <v>43711</v>
      </c>
      <c r="B5905" s="194">
        <v>23</v>
      </c>
      <c r="C5905" s="205">
        <v>165</v>
      </c>
      <c r="D5905" s="206">
        <v>10.579264550339076</v>
      </c>
      <c r="E5905" s="207">
        <v>7</v>
      </c>
      <c r="F5905" s="208">
        <v>22.946976494559763</v>
      </c>
      <c r="I5905" s="125"/>
    </row>
    <row r="5906" spans="1:9">
      <c r="A5906" s="216">
        <v>43712</v>
      </c>
      <c r="B5906" s="194">
        <v>0</v>
      </c>
      <c r="C5906" s="205">
        <v>180</v>
      </c>
      <c r="D5906" s="206">
        <v>10.78402605570318</v>
      </c>
      <c r="E5906" s="207">
        <v>7</v>
      </c>
      <c r="F5906" s="208">
        <v>22.027644854728035</v>
      </c>
      <c r="I5906" s="125"/>
    </row>
    <row r="5907" spans="1:9">
      <c r="A5907" s="216">
        <v>43712</v>
      </c>
      <c r="B5907" s="194">
        <v>1</v>
      </c>
      <c r="C5907" s="205">
        <v>195</v>
      </c>
      <c r="D5907" s="206">
        <v>10.988905717570105</v>
      </c>
      <c r="E5907" s="207">
        <v>7</v>
      </c>
      <c r="F5907" s="208">
        <v>21.108108488670947</v>
      </c>
      <c r="I5907" s="125"/>
    </row>
    <row r="5908" spans="1:9">
      <c r="A5908" s="216">
        <v>43712</v>
      </c>
      <c r="B5908" s="194">
        <v>2</v>
      </c>
      <c r="C5908" s="205">
        <v>210</v>
      </c>
      <c r="D5908" s="206">
        <v>11.193913358044369</v>
      </c>
      <c r="E5908" s="207">
        <v>7</v>
      </c>
      <c r="F5908" s="208">
        <v>20.188367794113073</v>
      </c>
      <c r="I5908" s="125"/>
    </row>
    <row r="5909" spans="1:9">
      <c r="A5909" s="216">
        <v>43712</v>
      </c>
      <c r="B5909" s="194">
        <v>3</v>
      </c>
      <c r="C5909" s="205">
        <v>225</v>
      </c>
      <c r="D5909" s="206">
        <v>11.399028542565475</v>
      </c>
      <c r="E5909" s="207">
        <v>7</v>
      </c>
      <c r="F5909" s="208">
        <v>19.268423209982242</v>
      </c>
      <c r="I5909" s="125"/>
    </row>
    <row r="5910" spans="1:9">
      <c r="A5910" s="216">
        <v>43712</v>
      </c>
      <c r="B5910" s="194">
        <v>4</v>
      </c>
      <c r="C5910" s="205">
        <v>240</v>
      </c>
      <c r="D5910" s="206">
        <v>11.604260992998547</v>
      </c>
      <c r="E5910" s="207">
        <v>7</v>
      </c>
      <c r="F5910" s="208">
        <v>18.348275113062389</v>
      </c>
      <c r="I5910" s="125"/>
    </row>
    <row r="5911" spans="1:9">
      <c r="A5911" s="216">
        <v>43712</v>
      </c>
      <c r="B5911" s="194">
        <v>5</v>
      </c>
      <c r="C5911" s="205">
        <v>255</v>
      </c>
      <c r="D5911" s="206">
        <v>11.809620549181545</v>
      </c>
      <c r="E5911" s="207">
        <v>7</v>
      </c>
      <c r="F5911" s="208">
        <v>17.427923911077396</v>
      </c>
      <c r="I5911" s="125"/>
    </row>
    <row r="5912" spans="1:9">
      <c r="A5912" s="216">
        <v>43712</v>
      </c>
      <c r="B5912" s="194">
        <v>6</v>
      </c>
      <c r="C5912" s="205">
        <v>270</v>
      </c>
      <c r="D5912" s="206">
        <v>12.015086733136968</v>
      </c>
      <c r="E5912" s="207">
        <v>7</v>
      </c>
      <c r="F5912" s="208">
        <v>16.507370031923223</v>
      </c>
      <c r="I5912" s="125"/>
    </row>
    <row r="5913" spans="1:9">
      <c r="A5913" s="216">
        <v>43712</v>
      </c>
      <c r="B5913" s="194">
        <v>7</v>
      </c>
      <c r="C5913" s="205">
        <v>285</v>
      </c>
      <c r="D5913" s="206">
        <v>12.220669342696056</v>
      </c>
      <c r="E5913" s="207">
        <v>7</v>
      </c>
      <c r="F5913" s="208">
        <v>15.6</v>
      </c>
      <c r="I5913" s="125"/>
    </row>
    <row r="5914" spans="1:9">
      <c r="A5914" s="216">
        <v>43712</v>
      </c>
      <c r="B5914" s="194">
        <v>8</v>
      </c>
      <c r="C5914" s="205">
        <v>300</v>
      </c>
      <c r="D5914" s="206">
        <v>12.426378174995989</v>
      </c>
      <c r="E5914" s="207">
        <v>7</v>
      </c>
      <c r="F5914" s="208">
        <v>14.6656558296805</v>
      </c>
      <c r="I5914" s="125"/>
    </row>
    <row r="5915" spans="1:9">
      <c r="A5915" s="216">
        <v>43712</v>
      </c>
      <c r="B5915" s="194">
        <v>9</v>
      </c>
      <c r="C5915" s="205">
        <v>315</v>
      </c>
      <c r="D5915" s="206">
        <v>12.632192749734941</v>
      </c>
      <c r="E5915" s="207">
        <v>7</v>
      </c>
      <c r="F5915" s="208">
        <v>13.744496330803049</v>
      </c>
      <c r="I5915" s="125"/>
    </row>
    <row r="5916" spans="1:9">
      <c r="A5916" s="216">
        <v>43712</v>
      </c>
      <c r="B5916" s="194">
        <v>10</v>
      </c>
      <c r="C5916" s="205">
        <v>330</v>
      </c>
      <c r="D5916" s="206">
        <v>12.838122881498748</v>
      </c>
      <c r="E5916" s="207">
        <v>7</v>
      </c>
      <c r="F5916" s="208">
        <v>12.823135782509389</v>
      </c>
      <c r="I5916" s="125"/>
    </row>
    <row r="5917" spans="1:9">
      <c r="A5917" s="216">
        <v>43712</v>
      </c>
      <c r="B5917" s="194">
        <v>11</v>
      </c>
      <c r="C5917" s="205">
        <v>345</v>
      </c>
      <c r="D5917" s="206">
        <v>13.044178304376146</v>
      </c>
      <c r="E5917" s="207">
        <v>7</v>
      </c>
      <c r="F5917" s="208">
        <v>11.901574560517272</v>
      </c>
      <c r="I5917" s="125"/>
    </row>
    <row r="5918" spans="1:9">
      <c r="A5918" s="216">
        <v>43712</v>
      </c>
      <c r="B5918" s="194">
        <v>12</v>
      </c>
      <c r="C5918" s="205">
        <v>0</v>
      </c>
      <c r="D5918" s="206">
        <v>13.25033859489281</v>
      </c>
      <c r="E5918" s="207">
        <v>7</v>
      </c>
      <c r="F5918" s="208">
        <v>10.979813101832274</v>
      </c>
      <c r="I5918" s="125"/>
    </row>
    <row r="5919" spans="1:9">
      <c r="A5919" s="216">
        <v>43712</v>
      </c>
      <c r="B5919" s="194">
        <v>13</v>
      </c>
      <c r="C5919" s="205">
        <v>15</v>
      </c>
      <c r="D5919" s="206">
        <v>13.456613544815923</v>
      </c>
      <c r="E5919" s="207">
        <v>7</v>
      </c>
      <c r="F5919" s="208">
        <v>10.057851802414568</v>
      </c>
      <c r="I5919" s="125"/>
    </row>
    <row r="5920" spans="1:9">
      <c r="A5920" s="216">
        <v>43712</v>
      </c>
      <c r="B5920" s="194">
        <v>14</v>
      </c>
      <c r="C5920" s="205">
        <v>30</v>
      </c>
      <c r="D5920" s="206">
        <v>13.663012885371018</v>
      </c>
      <c r="E5920" s="207">
        <v>7</v>
      </c>
      <c r="F5920" s="208">
        <v>9.1356910577910178</v>
      </c>
      <c r="I5920" s="125"/>
    </row>
    <row r="5921" spans="1:9">
      <c r="A5921" s="216">
        <v>43712</v>
      </c>
      <c r="B5921" s="194">
        <v>15</v>
      </c>
      <c r="C5921" s="205">
        <v>45</v>
      </c>
      <c r="D5921" s="206">
        <v>13.869516190113131</v>
      </c>
      <c r="E5921" s="207">
        <v>7</v>
      </c>
      <c r="F5921" s="208">
        <v>8.2133312942158021</v>
      </c>
      <c r="I5921" s="125"/>
    </row>
    <row r="5922" spans="1:9">
      <c r="A5922" s="216">
        <v>43712</v>
      </c>
      <c r="B5922" s="194">
        <v>16</v>
      </c>
      <c r="C5922" s="205">
        <v>60</v>
      </c>
      <c r="D5922" s="206">
        <v>14.076133247235134</v>
      </c>
      <c r="E5922" s="207">
        <v>7</v>
      </c>
      <c r="F5922" s="208">
        <v>7.2907729069679839</v>
      </c>
      <c r="I5922" s="125"/>
    </row>
    <row r="5923" spans="1:9">
      <c r="A5923" s="216">
        <v>43712</v>
      </c>
      <c r="B5923" s="194">
        <v>17</v>
      </c>
      <c r="C5923" s="205">
        <v>75</v>
      </c>
      <c r="D5923" s="206">
        <v>14.282873805574923</v>
      </c>
      <c r="E5923" s="207">
        <v>7</v>
      </c>
      <c r="F5923" s="208">
        <v>6.3680162910763194</v>
      </c>
      <c r="I5923" s="125"/>
    </row>
    <row r="5924" spans="1:9">
      <c r="A5924" s="216">
        <v>43712</v>
      </c>
      <c r="B5924" s="194">
        <v>18</v>
      </c>
      <c r="C5924" s="205">
        <v>90</v>
      </c>
      <c r="D5924" s="206">
        <v>14.489717415108316</v>
      </c>
      <c r="E5924" s="207">
        <v>7</v>
      </c>
      <c r="F5924" s="208">
        <v>5.4450618825095631</v>
      </c>
      <c r="I5924" s="125"/>
    </row>
    <row r="5925" spans="1:9">
      <c r="A5925" s="216">
        <v>43712</v>
      </c>
      <c r="B5925" s="194">
        <v>19</v>
      </c>
      <c r="C5925" s="205">
        <v>105</v>
      </c>
      <c r="D5925" s="206">
        <v>14.696673822304547</v>
      </c>
      <c r="E5925" s="207">
        <v>7</v>
      </c>
      <c r="F5925" s="208">
        <v>4.5219100552880498</v>
      </c>
      <c r="I5925" s="125"/>
    </row>
    <row r="5926" spans="1:9">
      <c r="A5926" s="216">
        <v>43712</v>
      </c>
      <c r="B5926" s="194">
        <v>20</v>
      </c>
      <c r="C5926" s="205">
        <v>120</v>
      </c>
      <c r="D5926" s="206">
        <v>14.903752812450648</v>
      </c>
      <c r="E5926" s="207">
        <v>7</v>
      </c>
      <c r="F5926" s="208">
        <v>3.5985612141680079</v>
      </c>
      <c r="I5926" s="125"/>
    </row>
    <row r="5927" spans="1:9">
      <c r="A5927" s="216">
        <v>43712</v>
      </c>
      <c r="B5927" s="194">
        <v>21</v>
      </c>
      <c r="C5927" s="205">
        <v>135</v>
      </c>
      <c r="D5927" s="206">
        <v>15.11093395212356</v>
      </c>
      <c r="E5927" s="207">
        <v>7</v>
      </c>
      <c r="F5927" s="208">
        <v>2.6750157842809408</v>
      </c>
      <c r="I5927" s="125"/>
    </row>
    <row r="5928" spans="1:9">
      <c r="A5928" s="216">
        <v>43712</v>
      </c>
      <c r="B5928" s="194">
        <v>22</v>
      </c>
      <c r="C5928" s="205">
        <v>150</v>
      </c>
      <c r="D5928" s="206">
        <v>15.318226965309805</v>
      </c>
      <c r="E5928" s="207">
        <v>7</v>
      </c>
      <c r="F5928" s="208">
        <v>1.7512741595765746</v>
      </c>
      <c r="I5928" s="125"/>
    </row>
    <row r="5929" spans="1:9">
      <c r="A5929" s="216">
        <v>43712</v>
      </c>
      <c r="B5929" s="194">
        <v>23</v>
      </c>
      <c r="C5929" s="205">
        <v>165</v>
      </c>
      <c r="D5929" s="206">
        <v>15.525641633942087</v>
      </c>
      <c r="E5929" s="207">
        <v>7</v>
      </c>
      <c r="F5929" s="208">
        <v>0.82733673386671924</v>
      </c>
      <c r="I5929" s="125"/>
    </row>
    <row r="5930" spans="1:9">
      <c r="A5930" s="216">
        <v>43713</v>
      </c>
      <c r="B5930" s="194">
        <v>0</v>
      </c>
      <c r="C5930" s="205">
        <v>180</v>
      </c>
      <c r="D5930" s="206">
        <v>15.733157521671046</v>
      </c>
      <c r="E5930" s="207">
        <v>6</v>
      </c>
      <c r="F5930" s="208">
        <v>59.903203931737394</v>
      </c>
      <c r="I5930" s="125"/>
    </row>
    <row r="5931" spans="1:9">
      <c r="A5931" s="216">
        <v>43713</v>
      </c>
      <c r="B5931" s="194">
        <v>1</v>
      </c>
      <c r="C5931" s="205">
        <v>195</v>
      </c>
      <c r="D5931" s="206">
        <v>15.940784349993464</v>
      </c>
      <c r="E5931" s="207">
        <v>6</v>
      </c>
      <c r="F5931" s="208">
        <v>58.978876156847463</v>
      </c>
      <c r="I5931" s="125"/>
    </row>
    <row r="5932" spans="1:9">
      <c r="A5932" s="216">
        <v>43713</v>
      </c>
      <c r="B5932" s="194">
        <v>2</v>
      </c>
      <c r="C5932" s="205">
        <v>210</v>
      </c>
      <c r="D5932" s="206">
        <v>16.148531917436344</v>
      </c>
      <c r="E5932" s="207">
        <v>6</v>
      </c>
      <c r="F5932" s="208">
        <v>58.054353781715271</v>
      </c>
      <c r="I5932" s="125"/>
    </row>
    <row r="5933" spans="1:9">
      <c r="A5933" s="216">
        <v>43713</v>
      </c>
      <c r="B5933" s="194">
        <v>3</v>
      </c>
      <c r="C5933" s="205">
        <v>225</v>
      </c>
      <c r="D5933" s="206">
        <v>16.35637972573079</v>
      </c>
      <c r="E5933" s="207">
        <v>6</v>
      </c>
      <c r="F5933" s="208">
        <v>57.129637240652698</v>
      </c>
      <c r="I5933" s="125"/>
    </row>
    <row r="5934" spans="1:9">
      <c r="A5934" s="216">
        <v>43713</v>
      </c>
      <c r="B5934" s="194">
        <v>4</v>
      </c>
      <c r="C5934" s="205">
        <v>240</v>
      </c>
      <c r="D5934" s="206">
        <v>16.564337552602524</v>
      </c>
      <c r="E5934" s="207">
        <v>6</v>
      </c>
      <c r="F5934" s="208">
        <v>56.204726926326352</v>
      </c>
      <c r="I5934" s="125"/>
    </row>
    <row r="5935" spans="1:9">
      <c r="A5935" s="216">
        <v>43713</v>
      </c>
      <c r="B5935" s="194">
        <v>5</v>
      </c>
      <c r="C5935" s="205">
        <v>255</v>
      </c>
      <c r="D5935" s="206">
        <v>16.772415173325044</v>
      </c>
      <c r="E5935" s="207">
        <v>6</v>
      </c>
      <c r="F5935" s="208">
        <v>55.279623231325644</v>
      </c>
      <c r="I5935" s="125"/>
    </row>
    <row r="5936" spans="1:9">
      <c r="A5936" s="216">
        <v>43713</v>
      </c>
      <c r="B5936" s="194">
        <v>6</v>
      </c>
      <c r="C5936" s="205">
        <v>270</v>
      </c>
      <c r="D5936" s="206">
        <v>16.980592127644059</v>
      </c>
      <c r="E5936" s="207">
        <v>6</v>
      </c>
      <c r="F5936" s="208">
        <v>54.354326578930028</v>
      </c>
      <c r="I5936" s="125"/>
    </row>
    <row r="5937" spans="1:9">
      <c r="A5937" s="216">
        <v>43713</v>
      </c>
      <c r="B5937" s="194">
        <v>7</v>
      </c>
      <c r="C5937" s="205">
        <v>285</v>
      </c>
      <c r="D5937" s="206">
        <v>17.188878109814141</v>
      </c>
      <c r="E5937" s="207">
        <v>6</v>
      </c>
      <c r="F5937" s="208">
        <v>53.5</v>
      </c>
      <c r="I5937" s="125"/>
    </row>
    <row r="5938" spans="1:9">
      <c r="A5938" s="216">
        <v>43713</v>
      </c>
      <c r="B5938" s="194">
        <v>8</v>
      </c>
      <c r="C5938" s="205">
        <v>300</v>
      </c>
      <c r="D5938" s="206">
        <v>17.39728293313533</v>
      </c>
      <c r="E5938" s="207">
        <v>6</v>
      </c>
      <c r="F5938" s="208">
        <v>52.503155970233678</v>
      </c>
      <c r="I5938" s="125"/>
    </row>
    <row r="5939" spans="1:9">
      <c r="A5939" s="216">
        <v>43713</v>
      </c>
      <c r="B5939" s="194">
        <v>9</v>
      </c>
      <c r="C5939" s="205">
        <v>315</v>
      </c>
      <c r="D5939" s="206">
        <v>17.605786094086397</v>
      </c>
      <c r="E5939" s="207">
        <v>6</v>
      </c>
      <c r="F5939" s="208">
        <v>51.577282838794943</v>
      </c>
      <c r="I5939" s="125"/>
    </row>
    <row r="5940" spans="1:9">
      <c r="A5940" s="216">
        <v>43713</v>
      </c>
      <c r="B5940" s="194">
        <v>10</v>
      </c>
      <c r="C5940" s="205">
        <v>330</v>
      </c>
      <c r="D5940" s="206">
        <v>17.814397383129972</v>
      </c>
      <c r="E5940" s="207">
        <v>6</v>
      </c>
      <c r="F5940" s="208">
        <v>50.651218337802248</v>
      </c>
      <c r="I5940" s="125"/>
    </row>
    <row r="5941" spans="1:9">
      <c r="A5941" s="216">
        <v>43713</v>
      </c>
      <c r="B5941" s="194">
        <v>11</v>
      </c>
      <c r="C5941" s="205">
        <v>345</v>
      </c>
      <c r="D5941" s="206">
        <v>18.023126512523504</v>
      </c>
      <c r="E5941" s="207">
        <v>6</v>
      </c>
      <c r="F5941" s="208">
        <v>49.724962868786875</v>
      </c>
      <c r="I5941" s="125"/>
    </row>
    <row r="5942" spans="1:9">
      <c r="A5942" s="216">
        <v>43713</v>
      </c>
      <c r="B5942" s="194">
        <v>12</v>
      </c>
      <c r="C5942" s="205">
        <v>0</v>
      </c>
      <c r="D5942" s="206">
        <v>18.231953033857735</v>
      </c>
      <c r="E5942" s="207">
        <v>6</v>
      </c>
      <c r="F5942" s="208">
        <v>48.798516853774068</v>
      </c>
      <c r="I5942" s="125"/>
    </row>
    <row r="5943" spans="1:9">
      <c r="A5943" s="216">
        <v>43713</v>
      </c>
      <c r="B5943" s="194">
        <v>13</v>
      </c>
      <c r="C5943" s="205">
        <v>15</v>
      </c>
      <c r="D5943" s="206">
        <v>18.440886716120417</v>
      </c>
      <c r="E5943" s="207">
        <v>6</v>
      </c>
      <c r="F5943" s="208">
        <v>47.87188068362493</v>
      </c>
      <c r="I5943" s="125"/>
    </row>
    <row r="5944" spans="1:9">
      <c r="A5944" s="216">
        <v>43713</v>
      </c>
      <c r="B5944" s="194">
        <v>14</v>
      </c>
      <c r="C5944" s="205">
        <v>30</v>
      </c>
      <c r="D5944" s="206">
        <v>18.649937268276062</v>
      </c>
      <c r="E5944" s="207">
        <v>6</v>
      </c>
      <c r="F5944" s="208">
        <v>46.945054748858759</v>
      </c>
      <c r="I5944" s="125"/>
    </row>
    <row r="5945" spans="1:9">
      <c r="A5945" s="216">
        <v>43713</v>
      </c>
      <c r="B5945" s="194">
        <v>15</v>
      </c>
      <c r="C5945" s="205">
        <v>45</v>
      </c>
      <c r="D5945" s="206">
        <v>18.859084239739445</v>
      </c>
      <c r="E5945" s="207">
        <v>6</v>
      </c>
      <c r="F5945" s="208">
        <v>46.018039470885341</v>
      </c>
      <c r="I5945" s="125"/>
    </row>
    <row r="5946" spans="1:9">
      <c r="A5946" s="216">
        <v>43713</v>
      </c>
      <c r="B5946" s="194">
        <v>16</v>
      </c>
      <c r="C5946" s="205">
        <v>60</v>
      </c>
      <c r="D5946" s="206">
        <v>19.068337396624884</v>
      </c>
      <c r="E5946" s="207">
        <v>6</v>
      </c>
      <c r="F5946" s="208">
        <v>45.090835239843216</v>
      </c>
      <c r="I5946" s="125"/>
    </row>
    <row r="5947" spans="1:9">
      <c r="A5947" s="216">
        <v>43713</v>
      </c>
      <c r="B5947" s="194">
        <v>17</v>
      </c>
      <c r="C5947" s="205">
        <v>75</v>
      </c>
      <c r="D5947" s="206">
        <v>19.277706444385672</v>
      </c>
      <c r="E5947" s="207">
        <v>6</v>
      </c>
      <c r="F5947" s="208">
        <v>44.16344245601239</v>
      </c>
      <c r="I5947" s="125"/>
    </row>
    <row r="5948" spans="1:9">
      <c r="A5948" s="216">
        <v>43713</v>
      </c>
      <c r="B5948" s="194">
        <v>18</v>
      </c>
      <c r="C5948" s="205">
        <v>90</v>
      </c>
      <c r="D5948" s="206">
        <v>19.487170950183668</v>
      </c>
      <c r="E5948" s="207">
        <v>6</v>
      </c>
      <c r="F5948" s="208">
        <v>43.235861519395428</v>
      </c>
      <c r="I5948" s="125"/>
    </row>
    <row r="5949" spans="1:9">
      <c r="A5949" s="216">
        <v>43713</v>
      </c>
      <c r="B5949" s="194">
        <v>19</v>
      </c>
      <c r="C5949" s="205">
        <v>105</v>
      </c>
      <c r="D5949" s="206">
        <v>19.6967406573674</v>
      </c>
      <c r="E5949" s="207">
        <v>6</v>
      </c>
      <c r="F5949" s="208">
        <v>42.308092829828787</v>
      </c>
      <c r="I5949" s="125"/>
    </row>
    <row r="5950" spans="1:9">
      <c r="A5950" s="216">
        <v>43713</v>
      </c>
      <c r="B5950" s="194">
        <v>20</v>
      </c>
      <c r="C5950" s="205">
        <v>120</v>
      </c>
      <c r="D5950" s="206">
        <v>19.906425229487468</v>
      </c>
      <c r="E5950" s="207">
        <v>6</v>
      </c>
      <c r="F5950" s="208">
        <v>41.380136776473186</v>
      </c>
      <c r="I5950" s="125"/>
    </row>
    <row r="5951" spans="1:9">
      <c r="A5951" s="216">
        <v>43713</v>
      </c>
      <c r="B5951" s="194">
        <v>21</v>
      </c>
      <c r="C5951" s="205">
        <v>135</v>
      </c>
      <c r="D5951" s="206">
        <v>20.116204289718098</v>
      </c>
      <c r="E5951" s="207">
        <v>6</v>
      </c>
      <c r="F5951" s="208">
        <v>40.451993779556631</v>
      </c>
      <c r="I5951" s="125"/>
    </row>
    <row r="5952" spans="1:9">
      <c r="A5952" s="216">
        <v>43713</v>
      </c>
      <c r="B5952" s="194">
        <v>22</v>
      </c>
      <c r="C5952" s="205">
        <v>150</v>
      </c>
      <c r="D5952" s="206">
        <v>20.326087539157243</v>
      </c>
      <c r="E5952" s="207">
        <v>6</v>
      </c>
      <c r="F5952" s="208">
        <v>39.523664227711507</v>
      </c>
      <c r="I5952" s="125"/>
    </row>
    <row r="5953" spans="1:9">
      <c r="A5953" s="216">
        <v>43713</v>
      </c>
      <c r="B5953" s="194">
        <v>23</v>
      </c>
      <c r="C5953" s="205">
        <v>165</v>
      </c>
      <c r="D5953" s="206">
        <v>20.536084679100668</v>
      </c>
      <c r="E5953" s="207">
        <v>6</v>
      </c>
      <c r="F5953" s="208">
        <v>38.595148509515354</v>
      </c>
      <c r="I5953" s="125"/>
    </row>
    <row r="5954" spans="1:9">
      <c r="A5954" s="216">
        <v>43714</v>
      </c>
      <c r="B5954" s="194">
        <v>0</v>
      </c>
      <c r="C5954" s="205">
        <v>180</v>
      </c>
      <c r="D5954" s="206">
        <v>20.746175309136561</v>
      </c>
      <c r="E5954" s="207">
        <v>6</v>
      </c>
      <c r="F5954" s="208">
        <v>37.666447054837548</v>
      </c>
      <c r="I5954" s="125"/>
    </row>
    <row r="5955" spans="1:9">
      <c r="A5955" s="216">
        <v>43714</v>
      </c>
      <c r="B5955" s="194">
        <v>1</v>
      </c>
      <c r="C5955" s="205">
        <v>195</v>
      </c>
      <c r="D5955" s="206">
        <v>20.956369109790103</v>
      </c>
      <c r="E5955" s="207">
        <v>6</v>
      </c>
      <c r="F5955" s="208">
        <v>36.73756023088476</v>
      </c>
      <c r="I5955" s="125"/>
    </row>
    <row r="5956" spans="1:9">
      <c r="A5956" s="216">
        <v>43714</v>
      </c>
      <c r="B5956" s="194">
        <v>2</v>
      </c>
      <c r="C5956" s="205">
        <v>210</v>
      </c>
      <c r="D5956" s="206">
        <v>21.166675856292159</v>
      </c>
      <c r="E5956" s="207">
        <v>6</v>
      </c>
      <c r="F5956" s="208">
        <v>35.808488436000715</v>
      </c>
      <c r="I5956" s="125"/>
    </row>
    <row r="5957" spans="1:9">
      <c r="A5957" s="216">
        <v>43714</v>
      </c>
      <c r="B5957" s="194">
        <v>3</v>
      </c>
      <c r="C5957" s="205">
        <v>225</v>
      </c>
      <c r="D5957" s="206">
        <v>21.377075029144521</v>
      </c>
      <c r="E5957" s="207">
        <v>6</v>
      </c>
      <c r="F5957" s="208">
        <v>34.879232088904701</v>
      </c>
      <c r="I5957" s="125"/>
    </row>
    <row r="5958" spans="1:9">
      <c r="A5958" s="216">
        <v>43714</v>
      </c>
      <c r="B5958" s="194">
        <v>4</v>
      </c>
      <c r="C5958" s="205">
        <v>240</v>
      </c>
      <c r="D5958" s="206">
        <v>21.587576383530518</v>
      </c>
      <c r="E5958" s="207">
        <v>6</v>
      </c>
      <c r="F5958" s="208">
        <v>33.949791576946708</v>
      </c>
      <c r="I5958" s="125"/>
    </row>
    <row r="5959" spans="1:9">
      <c r="A5959" s="216">
        <v>43714</v>
      </c>
      <c r="B5959" s="194">
        <v>5</v>
      </c>
      <c r="C5959" s="205">
        <v>255</v>
      </c>
      <c r="D5959" s="206">
        <v>21.798189674135529</v>
      </c>
      <c r="E5959" s="207">
        <v>6</v>
      </c>
      <c r="F5959" s="208">
        <v>33.020167287367542</v>
      </c>
      <c r="I5959" s="125"/>
    </row>
    <row r="5960" spans="1:9">
      <c r="A5960" s="216">
        <v>43714</v>
      </c>
      <c r="B5960" s="194">
        <v>6</v>
      </c>
      <c r="C5960" s="205">
        <v>270</v>
      </c>
      <c r="D5960" s="206">
        <v>22.008894377936485</v>
      </c>
      <c r="E5960" s="207">
        <v>6</v>
      </c>
      <c r="F5960" s="208">
        <v>32.090359638168202</v>
      </c>
      <c r="I5960" s="125"/>
    </row>
    <row r="5961" spans="1:9">
      <c r="A5961" s="216">
        <v>43714</v>
      </c>
      <c r="B5961" s="194">
        <v>7</v>
      </c>
      <c r="C5961" s="205">
        <v>285</v>
      </c>
      <c r="D5961" s="206">
        <v>22.219700247942455</v>
      </c>
      <c r="E5961" s="207">
        <v>6</v>
      </c>
      <c r="F5961" s="208">
        <v>31.2</v>
      </c>
      <c r="I5961" s="125"/>
    </row>
    <row r="5962" spans="1:9">
      <c r="A5962" s="216">
        <v>43714</v>
      </c>
      <c r="B5962" s="194">
        <v>8</v>
      </c>
      <c r="C5962" s="205">
        <v>300</v>
      </c>
      <c r="D5962" s="206">
        <v>22.430617035472551</v>
      </c>
      <c r="E5962" s="207">
        <v>6</v>
      </c>
      <c r="F5962" s="208">
        <v>30.230195817907077</v>
      </c>
      <c r="I5962" s="125"/>
    </row>
    <row r="5963" spans="1:9">
      <c r="A5963" s="216">
        <v>43714</v>
      </c>
      <c r="B5963" s="194">
        <v>9</v>
      </c>
      <c r="C5963" s="205">
        <v>315</v>
      </c>
      <c r="D5963" s="206">
        <v>22.641624255252282</v>
      </c>
      <c r="E5963" s="207">
        <v>6</v>
      </c>
      <c r="F5963" s="208">
        <v>29.299840440247173</v>
      </c>
      <c r="I5963" s="125"/>
    </row>
    <row r="5964" spans="1:9">
      <c r="A5964" s="216">
        <v>43714</v>
      </c>
      <c r="B5964" s="194">
        <v>10</v>
      </c>
      <c r="C5964" s="205">
        <v>330</v>
      </c>
      <c r="D5964" s="206">
        <v>22.852731597929505</v>
      </c>
      <c r="E5964" s="207">
        <v>6</v>
      </c>
      <c r="F5964" s="208">
        <v>28.369303279593279</v>
      </c>
      <c r="I5964" s="125"/>
    </row>
    <row r="5965" spans="1:9">
      <c r="A5965" s="216">
        <v>43714</v>
      </c>
      <c r="B5965" s="194">
        <v>11</v>
      </c>
      <c r="C5965" s="205">
        <v>345</v>
      </c>
      <c r="D5965" s="206">
        <v>23.063948793585496</v>
      </c>
      <c r="E5965" s="207">
        <v>6</v>
      </c>
      <c r="F5965" s="208">
        <v>27.438584721571591</v>
      </c>
      <c r="I5965" s="125"/>
    </row>
    <row r="5966" spans="1:9">
      <c r="A5966" s="216">
        <v>43714</v>
      </c>
      <c r="B5966" s="194">
        <v>12</v>
      </c>
      <c r="C5966" s="205">
        <v>0</v>
      </c>
      <c r="D5966" s="206">
        <v>23.275255373923756</v>
      </c>
      <c r="E5966" s="207">
        <v>6</v>
      </c>
      <c r="F5966" s="208">
        <v>26.507685182958696</v>
      </c>
      <c r="I5966" s="125"/>
    </row>
    <row r="5967" spans="1:9">
      <c r="A5967" s="216">
        <v>43714</v>
      </c>
      <c r="B5967" s="194">
        <v>13</v>
      </c>
      <c r="C5967" s="205">
        <v>15</v>
      </c>
      <c r="D5967" s="206">
        <v>23.486661086145091</v>
      </c>
      <c r="E5967" s="207">
        <v>6</v>
      </c>
      <c r="F5967" s="208">
        <v>25.576605049023851</v>
      </c>
      <c r="I5967" s="125"/>
    </row>
    <row r="5968" spans="1:9">
      <c r="A5968" s="216">
        <v>43714</v>
      </c>
      <c r="B5968" s="194">
        <v>14</v>
      </c>
      <c r="C5968" s="205">
        <v>30</v>
      </c>
      <c r="D5968" s="206">
        <v>23.698175618063146</v>
      </c>
      <c r="E5968" s="207">
        <v>6</v>
      </c>
      <c r="F5968" s="208">
        <v>24.645344704865568</v>
      </c>
      <c r="I5968" s="125"/>
    </row>
    <row r="5969" spans="1:9">
      <c r="A5969" s="216">
        <v>43714</v>
      </c>
      <c r="B5969" s="194">
        <v>15</v>
      </c>
      <c r="C5969" s="205">
        <v>45</v>
      </c>
      <c r="D5969" s="206">
        <v>23.909778499551635</v>
      </c>
      <c r="E5969" s="207">
        <v>6</v>
      </c>
      <c r="F5969" s="208">
        <v>23.713904566334776</v>
      </c>
      <c r="I5969" s="125"/>
    </row>
    <row r="5970" spans="1:9">
      <c r="A5970" s="216">
        <v>43714</v>
      </c>
      <c r="B5970" s="194">
        <v>16</v>
      </c>
      <c r="C5970" s="205">
        <v>60</v>
      </c>
      <c r="D5970" s="206">
        <v>24.121479474821967</v>
      </c>
      <c r="E5970" s="207">
        <v>6</v>
      </c>
      <c r="F5970" s="208">
        <v>22.782285028552742</v>
      </c>
      <c r="I5970" s="125"/>
    </row>
    <row r="5971" spans="1:9">
      <c r="A5971" s="216">
        <v>43714</v>
      </c>
      <c r="B5971" s="194">
        <v>17</v>
      </c>
      <c r="C5971" s="205">
        <v>75</v>
      </c>
      <c r="D5971" s="206">
        <v>24.333288230076278</v>
      </c>
      <c r="E5971" s="207">
        <v>6</v>
      </c>
      <c r="F5971" s="208">
        <v>21.850486455002418</v>
      </c>
      <c r="I5971" s="125"/>
    </row>
    <row r="5972" spans="1:9">
      <c r="A5972" s="216">
        <v>43714</v>
      </c>
      <c r="B5972" s="194">
        <v>18</v>
      </c>
      <c r="C5972" s="205">
        <v>90</v>
      </c>
      <c r="D5972" s="206">
        <v>24.545184311438106</v>
      </c>
      <c r="E5972" s="207">
        <v>6</v>
      </c>
      <c r="F5972" s="208">
        <v>20.918509271429375</v>
      </c>
      <c r="I5972" s="125"/>
    </row>
    <row r="5973" spans="1:9">
      <c r="A5973" s="216">
        <v>43714</v>
      </c>
      <c r="B5973" s="194">
        <v>19</v>
      </c>
      <c r="C5973" s="205">
        <v>105</v>
      </c>
      <c r="D5973" s="206">
        <v>24.757177403001833</v>
      </c>
      <c r="E5973" s="207">
        <v>6</v>
      </c>
      <c r="F5973" s="208">
        <v>19.98635386166093</v>
      </c>
      <c r="I5973" s="125"/>
    </row>
    <row r="5974" spans="1:9">
      <c r="A5974" s="216">
        <v>43714</v>
      </c>
      <c r="B5974" s="194">
        <v>20</v>
      </c>
      <c r="C5974" s="205">
        <v>120</v>
      </c>
      <c r="D5974" s="206">
        <v>24.969277246956381</v>
      </c>
      <c r="E5974" s="207">
        <v>6</v>
      </c>
      <c r="F5974" s="208">
        <v>19.054020609318005</v>
      </c>
      <c r="I5974" s="125"/>
    </row>
    <row r="5975" spans="1:9">
      <c r="A5975" s="216">
        <v>43714</v>
      </c>
      <c r="B5975" s="194">
        <v>21</v>
      </c>
      <c r="C5975" s="205">
        <v>135</v>
      </c>
      <c r="D5975" s="206">
        <v>25.1814633675599</v>
      </c>
      <c r="E5975" s="207">
        <v>6</v>
      </c>
      <c r="F5975" s="208">
        <v>18.121509929045505</v>
      </c>
      <c r="I5975" s="125"/>
    </row>
    <row r="5976" spans="1:9">
      <c r="A5976" s="216">
        <v>43714</v>
      </c>
      <c r="B5976" s="194">
        <v>22</v>
      </c>
      <c r="C5976" s="205">
        <v>150</v>
      </c>
      <c r="D5976" s="206">
        <v>25.393745485968111</v>
      </c>
      <c r="E5976" s="207">
        <v>6</v>
      </c>
      <c r="F5976" s="208">
        <v>17.188822203960594</v>
      </c>
      <c r="I5976" s="125"/>
    </row>
    <row r="5977" spans="1:9">
      <c r="A5977" s="216">
        <v>43714</v>
      </c>
      <c r="B5977" s="194">
        <v>23</v>
      </c>
      <c r="C5977" s="205">
        <v>165</v>
      </c>
      <c r="D5977" s="206">
        <v>25.606133243521754</v>
      </c>
      <c r="E5977" s="207">
        <v>6</v>
      </c>
      <c r="F5977" s="208">
        <v>16.255957827397438</v>
      </c>
      <c r="I5977" s="125"/>
    </row>
    <row r="5978" spans="1:9">
      <c r="A5978" s="216">
        <v>43715</v>
      </c>
      <c r="B5978" s="194">
        <v>0</v>
      </c>
      <c r="C5978" s="205">
        <v>180</v>
      </c>
      <c r="D5978" s="206">
        <v>25.818606260889965</v>
      </c>
      <c r="E5978" s="207">
        <v>6</v>
      </c>
      <c r="F5978" s="208">
        <v>15.322917192522976</v>
      </c>
      <c r="I5978" s="125"/>
    </row>
    <row r="5979" spans="1:9">
      <c r="A5979" s="216">
        <v>43715</v>
      </c>
      <c r="B5979" s="194">
        <v>1</v>
      </c>
      <c r="C5979" s="205">
        <v>195</v>
      </c>
      <c r="D5979" s="206">
        <v>26.031174158625845</v>
      </c>
      <c r="E5979" s="207">
        <v>6</v>
      </c>
      <c r="F5979" s="208">
        <v>14.389700692016962</v>
      </c>
      <c r="I5979" s="125"/>
    </row>
    <row r="5980" spans="1:9">
      <c r="A5980" s="216">
        <v>43715</v>
      </c>
      <c r="B5980" s="194">
        <v>2</v>
      </c>
      <c r="C5980" s="205">
        <v>210</v>
      </c>
      <c r="D5980" s="206">
        <v>26.243846694115973</v>
      </c>
      <c r="E5980" s="207">
        <v>6</v>
      </c>
      <c r="F5980" s="208">
        <v>13.456308708197202</v>
      </c>
      <c r="I5980" s="125"/>
    </row>
    <row r="5981" spans="1:9">
      <c r="A5981" s="216">
        <v>43715</v>
      </c>
      <c r="B5981" s="194">
        <v>3</v>
      </c>
      <c r="C5981" s="205">
        <v>225</v>
      </c>
      <c r="D5981" s="206">
        <v>26.456603387264863</v>
      </c>
      <c r="E5981" s="207">
        <v>6</v>
      </c>
      <c r="F5981" s="208">
        <v>12.522741654260745</v>
      </c>
      <c r="I5981" s="125"/>
    </row>
    <row r="5982" spans="1:9">
      <c r="A5982" s="216">
        <v>43715</v>
      </c>
      <c r="B5982" s="194">
        <v>4</v>
      </c>
      <c r="C5982" s="205">
        <v>240</v>
      </c>
      <c r="D5982" s="206">
        <v>26.669453915018266</v>
      </c>
      <c r="E5982" s="207">
        <v>6</v>
      </c>
      <c r="F5982" s="208">
        <v>11.588999911900135</v>
      </c>
      <c r="I5982" s="125"/>
    </row>
    <row r="5983" spans="1:9">
      <c r="A5983" s="216">
        <v>43715</v>
      </c>
      <c r="B5983" s="194">
        <v>5</v>
      </c>
      <c r="C5983" s="205">
        <v>255</v>
      </c>
      <c r="D5983" s="206">
        <v>26.882408013328813</v>
      </c>
      <c r="E5983" s="207">
        <v>6</v>
      </c>
      <c r="F5983" s="208">
        <v>10.655083862603707</v>
      </c>
      <c r="I5983" s="125"/>
    </row>
    <row r="5984" spans="1:9">
      <c r="A5984" s="216">
        <v>43715</v>
      </c>
      <c r="B5984" s="194">
        <v>6</v>
      </c>
      <c r="C5984" s="205">
        <v>270</v>
      </c>
      <c r="D5984" s="206">
        <v>27.095445180419802</v>
      </c>
      <c r="E5984" s="207">
        <v>6</v>
      </c>
      <c r="F5984" s="208">
        <v>9.7209939188703487</v>
      </c>
      <c r="I5984" s="125"/>
    </row>
    <row r="5985" spans="1:9">
      <c r="A5985" s="216">
        <v>43715</v>
      </c>
      <c r="B5985" s="194">
        <v>7</v>
      </c>
      <c r="C5985" s="205">
        <v>285</v>
      </c>
      <c r="D5985" s="206">
        <v>27.308575149916123</v>
      </c>
      <c r="E5985" s="207">
        <v>6</v>
      </c>
      <c r="F5985" s="208">
        <v>8.8000000000000007</v>
      </c>
      <c r="I5985" s="125"/>
    </row>
    <row r="5986" spans="1:9">
      <c r="A5986" s="216">
        <v>43715</v>
      </c>
      <c r="B5986" s="194">
        <v>8</v>
      </c>
      <c r="C5986" s="205">
        <v>300</v>
      </c>
      <c r="D5986" s="206">
        <v>27.521807596688177</v>
      </c>
      <c r="E5986" s="207">
        <v>6</v>
      </c>
      <c r="F5986" s="208">
        <v>7.8522938823067179</v>
      </c>
      <c r="I5986" s="125"/>
    </row>
    <row r="5987" spans="1:9">
      <c r="A5987" s="216">
        <v>43715</v>
      </c>
      <c r="B5987" s="194">
        <v>9</v>
      </c>
      <c r="C5987" s="205">
        <v>315</v>
      </c>
      <c r="D5987" s="206">
        <v>27.735122036413031</v>
      </c>
      <c r="E5987" s="207">
        <v>6</v>
      </c>
      <c r="F5987" s="208">
        <v>6.9176845716146396</v>
      </c>
      <c r="I5987" s="125"/>
    </row>
    <row r="5988" spans="1:9">
      <c r="A5988" s="216">
        <v>43715</v>
      </c>
      <c r="B5988" s="194">
        <v>10</v>
      </c>
      <c r="C5988" s="205">
        <v>330</v>
      </c>
      <c r="D5988" s="206">
        <v>27.948528221068045</v>
      </c>
      <c r="E5988" s="207">
        <v>6</v>
      </c>
      <c r="F5988" s="208">
        <v>5.982902920395432</v>
      </c>
      <c r="I5988" s="125"/>
    </row>
    <row r="5989" spans="1:9">
      <c r="A5989" s="216">
        <v>43715</v>
      </c>
      <c r="B5989" s="194">
        <v>11</v>
      </c>
      <c r="C5989" s="205">
        <v>345</v>
      </c>
      <c r="D5989" s="206">
        <v>28.16203580305455</v>
      </c>
      <c r="E5989" s="207">
        <v>6</v>
      </c>
      <c r="F5989" s="208">
        <v>5.0479493085602911</v>
      </c>
      <c r="I5989" s="125"/>
    </row>
    <row r="5990" spans="1:9">
      <c r="A5990" s="216">
        <v>43715</v>
      </c>
      <c r="B5990" s="194">
        <v>12</v>
      </c>
      <c r="C5990" s="205">
        <v>0</v>
      </c>
      <c r="D5990" s="206">
        <v>28.375624276671942</v>
      </c>
      <c r="E5990" s="207">
        <v>6</v>
      </c>
      <c r="F5990" s="208">
        <v>4.1128241473285954</v>
      </c>
      <c r="I5990" s="125"/>
    </row>
    <row r="5991" spans="1:9">
      <c r="A5991" s="216">
        <v>43715</v>
      </c>
      <c r="B5991" s="194">
        <v>13</v>
      </c>
      <c r="C5991" s="205">
        <v>15</v>
      </c>
      <c r="D5991" s="206">
        <v>28.58930339130211</v>
      </c>
      <c r="E5991" s="207">
        <v>6</v>
      </c>
      <c r="F5991" s="208">
        <v>3.1775278162190013</v>
      </c>
      <c r="I5991" s="125"/>
    </row>
    <row r="5992" spans="1:9">
      <c r="A5992" s="216">
        <v>43715</v>
      </c>
      <c r="B5992" s="194">
        <v>14</v>
      </c>
      <c r="C5992" s="205">
        <v>30</v>
      </c>
      <c r="D5992" s="206">
        <v>28.803082818048438</v>
      </c>
      <c r="E5992" s="207">
        <v>6</v>
      </c>
      <c r="F5992" s="208">
        <v>2.2420607049951968</v>
      </c>
      <c r="I5992" s="125"/>
    </row>
    <row r="5993" spans="1:9">
      <c r="A5993" s="216">
        <v>43715</v>
      </c>
      <c r="B5993" s="194">
        <v>15</v>
      </c>
      <c r="C5993" s="205">
        <v>45</v>
      </c>
      <c r="D5993" s="206">
        <v>29.016942068033131</v>
      </c>
      <c r="E5993" s="207">
        <v>6</v>
      </c>
      <c r="F5993" s="208">
        <v>1.3064232032501266</v>
      </c>
      <c r="I5993" s="125"/>
    </row>
    <row r="5994" spans="1:9">
      <c r="A5994" s="216">
        <v>43715</v>
      </c>
      <c r="B5994" s="194">
        <v>16</v>
      </c>
      <c r="C5994" s="205">
        <v>60</v>
      </c>
      <c r="D5994" s="206">
        <v>29.230890870338158</v>
      </c>
      <c r="E5994" s="207">
        <v>6</v>
      </c>
      <c r="F5994" s="208">
        <v>0.37061570020306078</v>
      </c>
      <c r="I5994" s="125"/>
    </row>
    <row r="5995" spans="1:9">
      <c r="A5995" s="216">
        <v>43715</v>
      </c>
      <c r="B5995" s="194">
        <v>17</v>
      </c>
      <c r="C5995" s="205">
        <v>75</v>
      </c>
      <c r="D5995" s="206">
        <v>29.444938892402206</v>
      </c>
      <c r="E5995" s="207">
        <v>5</v>
      </c>
      <c r="F5995" s="208">
        <v>59.434638574451846</v>
      </c>
      <c r="I5995" s="125"/>
    </row>
    <row r="5996" spans="1:9">
      <c r="A5996" s="216">
        <v>43715</v>
      </c>
      <c r="B5996" s="194">
        <v>18</v>
      </c>
      <c r="C5996" s="205">
        <v>90</v>
      </c>
      <c r="D5996" s="206">
        <v>29.659065664467334</v>
      </c>
      <c r="E5996" s="207">
        <v>5</v>
      </c>
      <c r="F5996" s="208">
        <v>58.498492235752821</v>
      </c>
      <c r="I5996" s="125"/>
    </row>
    <row r="5997" spans="1:9">
      <c r="A5997" s="216">
        <v>43715</v>
      </c>
      <c r="B5997" s="194">
        <v>19</v>
      </c>
      <c r="C5997" s="205">
        <v>105</v>
      </c>
      <c r="D5997" s="206">
        <v>29.873280853319102</v>
      </c>
      <c r="E5997" s="207">
        <v>5</v>
      </c>
      <c r="F5997" s="208">
        <v>57.562177062218126</v>
      </c>
      <c r="I5997" s="125"/>
    </row>
    <row r="5998" spans="1:9">
      <c r="A5998" s="216">
        <v>43715</v>
      </c>
      <c r="B5998" s="194">
        <v>20</v>
      </c>
      <c r="C5998" s="205">
        <v>120</v>
      </c>
      <c r="D5998" s="206">
        <v>30.087594185372382</v>
      </c>
      <c r="E5998" s="207">
        <v>5</v>
      </c>
      <c r="F5998" s="208">
        <v>56.625693431759458</v>
      </c>
      <c r="I5998" s="125"/>
    </row>
    <row r="5999" spans="1:9">
      <c r="A5999" s="216">
        <v>43715</v>
      </c>
      <c r="B5999" s="194">
        <v>21</v>
      </c>
      <c r="C5999" s="205">
        <v>135</v>
      </c>
      <c r="D5999" s="206">
        <v>30.301985167774319</v>
      </c>
      <c r="E5999" s="207">
        <v>5</v>
      </c>
      <c r="F5999" s="208">
        <v>55.689041753427411</v>
      </c>
      <c r="I5999" s="125"/>
    </row>
    <row r="6000" spans="1:9">
      <c r="A6000" s="216">
        <v>43715</v>
      </c>
      <c r="B6000" s="194">
        <v>22</v>
      </c>
      <c r="C6000" s="205">
        <v>150</v>
      </c>
      <c r="D6000" s="206">
        <v>30.516463466435653</v>
      </c>
      <c r="E6000" s="207">
        <v>5</v>
      </c>
      <c r="F6000" s="208">
        <v>54.752222415020469</v>
      </c>
      <c r="I6000" s="125"/>
    </row>
    <row r="6001" spans="1:9">
      <c r="A6001" s="216">
        <v>43715</v>
      </c>
      <c r="B6001" s="194">
        <v>23</v>
      </c>
      <c r="C6001" s="205">
        <v>165</v>
      </c>
      <c r="D6001" s="206">
        <v>30.731038805694197</v>
      </c>
      <c r="E6001" s="207">
        <v>5</v>
      </c>
      <c r="F6001" s="208">
        <v>53.815235772895029</v>
      </c>
      <c r="I6001" s="125"/>
    </row>
    <row r="6002" spans="1:9">
      <c r="A6002" s="216">
        <v>43716</v>
      </c>
      <c r="B6002" s="194">
        <v>0</v>
      </c>
      <c r="C6002" s="205">
        <v>180</v>
      </c>
      <c r="D6002" s="206">
        <v>30.945690690742822</v>
      </c>
      <c r="E6002" s="207">
        <v>5</v>
      </c>
      <c r="F6002" s="208">
        <v>52.878082245771495</v>
      </c>
      <c r="I6002" s="125"/>
    </row>
    <row r="6003" spans="1:9">
      <c r="A6003" s="216">
        <v>43716</v>
      </c>
      <c r="B6003" s="194">
        <v>1</v>
      </c>
      <c r="C6003" s="205">
        <v>195</v>
      </c>
      <c r="D6003" s="206">
        <v>31.160428825251074</v>
      </c>
      <c r="E6003" s="207">
        <v>5</v>
      </c>
      <c r="F6003" s="208">
        <v>51.940762210382871</v>
      </c>
      <c r="I6003" s="125"/>
    </row>
    <row r="6004" spans="1:9">
      <c r="A6004" s="216">
        <v>43716</v>
      </c>
      <c r="B6004" s="194">
        <v>2</v>
      </c>
      <c r="C6004" s="205">
        <v>210</v>
      </c>
      <c r="D6004" s="206">
        <v>31.37526287263654</v>
      </c>
      <c r="E6004" s="207">
        <v>5</v>
      </c>
      <c r="F6004" s="208">
        <v>51.003276043228567</v>
      </c>
      <c r="I6004" s="125"/>
    </row>
    <row r="6005" spans="1:9">
      <c r="A6005" s="216">
        <v>43716</v>
      </c>
      <c r="B6005" s="194">
        <v>3</v>
      </c>
      <c r="C6005" s="205">
        <v>225</v>
      </c>
      <c r="D6005" s="206">
        <v>31.590172317611405</v>
      </c>
      <c r="E6005" s="207">
        <v>5</v>
      </c>
      <c r="F6005" s="208">
        <v>50.065624151922208</v>
      </c>
      <c r="I6005" s="125"/>
    </row>
    <row r="6006" spans="1:9">
      <c r="A6006" s="216">
        <v>43716</v>
      </c>
      <c r="B6006" s="194">
        <v>4</v>
      </c>
      <c r="C6006" s="205">
        <v>240</v>
      </c>
      <c r="D6006" s="206">
        <v>31.805166880632214</v>
      </c>
      <c r="E6006" s="207">
        <v>5</v>
      </c>
      <c r="F6006" s="208">
        <v>49.127806912449117</v>
      </c>
      <c r="I6006" s="125"/>
    </row>
    <row r="6007" spans="1:9">
      <c r="A6007" s="216">
        <v>43716</v>
      </c>
      <c r="B6007" s="194">
        <v>5</v>
      </c>
      <c r="C6007" s="205">
        <v>255</v>
      </c>
      <c r="D6007" s="206">
        <v>32.02025628274896</v>
      </c>
      <c r="E6007" s="207">
        <v>5</v>
      </c>
      <c r="F6007" s="208">
        <v>48.189824700643214</v>
      </c>
      <c r="I6007" s="125"/>
    </row>
    <row r="6008" spans="1:9">
      <c r="A6008" s="216">
        <v>43716</v>
      </c>
      <c r="B6008" s="194">
        <v>6</v>
      </c>
      <c r="C6008" s="205">
        <v>270</v>
      </c>
      <c r="D6008" s="206">
        <v>32.235419967507823</v>
      </c>
      <c r="E6008" s="207">
        <v>5</v>
      </c>
      <c r="F6008" s="208">
        <v>47.25167793391995</v>
      </c>
      <c r="I6008" s="125"/>
    </row>
    <row r="6009" spans="1:9">
      <c r="A6009" s="216">
        <v>43716</v>
      </c>
      <c r="B6009" s="194">
        <v>7</v>
      </c>
      <c r="C6009" s="205">
        <v>285</v>
      </c>
      <c r="D6009" s="206">
        <v>32.450667654587733</v>
      </c>
      <c r="E6009" s="207">
        <v>5</v>
      </c>
      <c r="F6009" s="208">
        <v>46.4</v>
      </c>
      <c r="I6009" s="125"/>
    </row>
    <row r="6010" spans="1:9">
      <c r="A6010" s="216">
        <v>43716</v>
      </c>
      <c r="B6010" s="194">
        <v>8</v>
      </c>
      <c r="C6010" s="205">
        <v>300</v>
      </c>
      <c r="D6010" s="206">
        <v>32.666009062849071</v>
      </c>
      <c r="E6010" s="207">
        <v>5</v>
      </c>
      <c r="F6010" s="208">
        <v>45.374892184363027</v>
      </c>
      <c r="I6010" s="125"/>
    </row>
    <row r="6011" spans="1:9">
      <c r="A6011" s="216">
        <v>43716</v>
      </c>
      <c r="B6011" s="194">
        <v>9</v>
      </c>
      <c r="C6011" s="205">
        <v>315</v>
      </c>
      <c r="D6011" s="206">
        <v>32.881423633696159</v>
      </c>
      <c r="E6011" s="207">
        <v>5</v>
      </c>
      <c r="F6011" s="208">
        <v>44.436253993289796</v>
      </c>
      <c r="I6011" s="125"/>
    </row>
    <row r="6012" spans="1:9">
      <c r="A6012" s="216">
        <v>43716</v>
      </c>
      <c r="B6012" s="194">
        <v>10</v>
      </c>
      <c r="C6012" s="205">
        <v>330</v>
      </c>
      <c r="D6012" s="206">
        <v>33.096921105344563</v>
      </c>
      <c r="E6012" s="207">
        <v>5</v>
      </c>
      <c r="F6012" s="208">
        <v>43.497452768148186</v>
      </c>
      <c r="I6012" s="125"/>
    </row>
    <row r="6013" spans="1:9">
      <c r="A6013" s="216">
        <v>43716</v>
      </c>
      <c r="B6013" s="194">
        <v>11</v>
      </c>
      <c r="C6013" s="205">
        <v>345</v>
      </c>
      <c r="D6013" s="206">
        <v>33.312511116433825</v>
      </c>
      <c r="E6013" s="207">
        <v>5</v>
      </c>
      <c r="F6013" s="208">
        <v>42.558488883210487</v>
      </c>
      <c r="I6013" s="125"/>
    </row>
    <row r="6014" spans="1:9">
      <c r="A6014" s="216">
        <v>43716</v>
      </c>
      <c r="B6014" s="194">
        <v>12</v>
      </c>
      <c r="C6014" s="205">
        <v>0</v>
      </c>
      <c r="D6014" s="206">
        <v>33.528173225369073</v>
      </c>
      <c r="E6014" s="207">
        <v>5</v>
      </c>
      <c r="F6014" s="208">
        <v>41.619362744149591</v>
      </c>
      <c r="I6014" s="125"/>
    </row>
    <row r="6015" spans="1:9">
      <c r="A6015" s="216">
        <v>43716</v>
      </c>
      <c r="B6015" s="194">
        <v>13</v>
      </c>
      <c r="C6015" s="205">
        <v>15</v>
      </c>
      <c r="D6015" s="206">
        <v>33.743917089549882</v>
      </c>
      <c r="E6015" s="207">
        <v>5</v>
      </c>
      <c r="F6015" s="208">
        <v>40.680074735385077</v>
      </c>
      <c r="I6015" s="125"/>
    </row>
    <row r="6016" spans="1:9">
      <c r="A6016" s="216">
        <v>43716</v>
      </c>
      <c r="B6016" s="194">
        <v>14</v>
      </c>
      <c r="C6016" s="205">
        <v>30</v>
      </c>
      <c r="D6016" s="206">
        <v>33.959752405186805</v>
      </c>
      <c r="E6016" s="207">
        <v>5</v>
      </c>
      <c r="F6016" s="208">
        <v>39.740625209585346</v>
      </c>
      <c r="I6016" s="125"/>
    </row>
    <row r="6017" spans="1:9">
      <c r="A6017" s="216">
        <v>43716</v>
      </c>
      <c r="B6017" s="194">
        <v>15</v>
      </c>
      <c r="C6017" s="205">
        <v>45</v>
      </c>
      <c r="D6017" s="206">
        <v>34.175658631214674</v>
      </c>
      <c r="E6017" s="207">
        <v>5</v>
      </c>
      <c r="F6017" s="208">
        <v>38.801014582288204</v>
      </c>
      <c r="I6017" s="125"/>
    </row>
    <row r="6018" spans="1:9">
      <c r="A6018" s="216">
        <v>43716</v>
      </c>
      <c r="B6018" s="194">
        <v>16</v>
      </c>
      <c r="C6018" s="205">
        <v>60</v>
      </c>
      <c r="D6018" s="206">
        <v>34.39164550125497</v>
      </c>
      <c r="E6018" s="207">
        <v>5</v>
      </c>
      <c r="F6018" s="208">
        <v>37.861243226613993</v>
      </c>
      <c r="I6018" s="125"/>
    </row>
    <row r="6019" spans="1:9">
      <c r="A6019" s="216">
        <v>43716</v>
      </c>
      <c r="B6019" s="194">
        <v>17</v>
      </c>
      <c r="C6019" s="205">
        <v>75</v>
      </c>
      <c r="D6019" s="206">
        <v>34.607722671851207</v>
      </c>
      <c r="E6019" s="207">
        <v>5</v>
      </c>
      <c r="F6019" s="208">
        <v>36.921311515567169</v>
      </c>
      <c r="I6019" s="125"/>
    </row>
    <row r="6020" spans="1:9">
      <c r="A6020" s="216">
        <v>43716</v>
      </c>
      <c r="B6020" s="194">
        <v>18</v>
      </c>
      <c r="C6020" s="205">
        <v>90</v>
      </c>
      <c r="D6020" s="206">
        <v>34.823869658850981</v>
      </c>
      <c r="E6020" s="207">
        <v>5</v>
      </c>
      <c r="F6020" s="208">
        <v>35.981219853520287</v>
      </c>
      <c r="I6020" s="125"/>
    </row>
    <row r="6021" spans="1:9">
      <c r="A6021" s="216">
        <v>43716</v>
      </c>
      <c r="B6021" s="194">
        <v>19</v>
      </c>
      <c r="C6021" s="205">
        <v>105</v>
      </c>
      <c r="D6021" s="206">
        <v>35.040096116132418</v>
      </c>
      <c r="E6021" s="207">
        <v>5</v>
      </c>
      <c r="F6021" s="208">
        <v>35.040968612930747</v>
      </c>
      <c r="I6021" s="125"/>
    </row>
    <row r="6022" spans="1:9">
      <c r="A6022" s="216">
        <v>43716</v>
      </c>
      <c r="B6022" s="194">
        <v>20</v>
      </c>
      <c r="C6022" s="205">
        <v>120</v>
      </c>
      <c r="D6022" s="206">
        <v>35.256411757620754</v>
      </c>
      <c r="E6022" s="207">
        <v>5</v>
      </c>
      <c r="F6022" s="208">
        <v>34.100558166226577</v>
      </c>
      <c r="I6022" s="125"/>
    </row>
    <row r="6023" spans="1:9">
      <c r="A6023" s="216">
        <v>43716</v>
      </c>
      <c r="B6023" s="194">
        <v>21</v>
      </c>
      <c r="C6023" s="205">
        <v>135</v>
      </c>
      <c r="D6023" s="206">
        <v>35.472796078239526</v>
      </c>
      <c r="E6023" s="207">
        <v>5</v>
      </c>
      <c r="F6023" s="208">
        <v>33.15998892750963</v>
      </c>
      <c r="I6023" s="125"/>
    </row>
    <row r="6024" spans="1:9">
      <c r="A6024" s="216">
        <v>43716</v>
      </c>
      <c r="B6024" s="194">
        <v>22</v>
      </c>
      <c r="C6024" s="205">
        <v>150</v>
      </c>
      <c r="D6024" s="206">
        <v>35.689258730550364</v>
      </c>
      <c r="E6024" s="207">
        <v>5</v>
      </c>
      <c r="F6024" s="208">
        <v>32.219261247633938</v>
      </c>
      <c r="I6024" s="125"/>
    </row>
    <row r="6025" spans="1:9">
      <c r="A6025" s="216">
        <v>43716</v>
      </c>
      <c r="B6025" s="194">
        <v>23</v>
      </c>
      <c r="C6025" s="205">
        <v>165</v>
      </c>
      <c r="D6025" s="206">
        <v>35.905809427185886</v>
      </c>
      <c r="E6025" s="207">
        <v>5</v>
      </c>
      <c r="F6025" s="208">
        <v>31.278375508801712</v>
      </c>
      <c r="I6025" s="125"/>
    </row>
    <row r="6026" spans="1:9">
      <c r="A6026" s="216">
        <v>43717</v>
      </c>
      <c r="B6026" s="194">
        <v>0</v>
      </c>
      <c r="C6026" s="205">
        <v>180</v>
      </c>
      <c r="D6026" s="206">
        <v>36.122427661248366</v>
      </c>
      <c r="E6026" s="207">
        <v>5</v>
      </c>
      <c r="F6026" s="208">
        <v>30.337332114023052</v>
      </c>
      <c r="I6026" s="125"/>
    </row>
    <row r="6027" spans="1:9">
      <c r="A6027" s="216">
        <v>43717</v>
      </c>
      <c r="B6027" s="194">
        <v>1</v>
      </c>
      <c r="C6027" s="205">
        <v>195</v>
      </c>
      <c r="D6027" s="206">
        <v>36.339123084810012</v>
      </c>
      <c r="E6027" s="207">
        <v>5</v>
      </c>
      <c r="F6027" s="208">
        <v>29.396131434452375</v>
      </c>
      <c r="I6027" s="125"/>
    </row>
    <row r="6028" spans="1:9">
      <c r="A6028" s="216">
        <v>43717</v>
      </c>
      <c r="B6028" s="194">
        <v>2</v>
      </c>
      <c r="C6028" s="205">
        <v>210</v>
      </c>
      <c r="D6028" s="206">
        <v>36.555905408037574</v>
      </c>
      <c r="E6028" s="207">
        <v>5</v>
      </c>
      <c r="F6028" s="208">
        <v>28.454773841100049</v>
      </c>
      <c r="I6028" s="125"/>
    </row>
    <row r="6029" spans="1:9">
      <c r="A6029" s="216">
        <v>43717</v>
      </c>
      <c r="B6029" s="194">
        <v>3</v>
      </c>
      <c r="C6029" s="205">
        <v>225</v>
      </c>
      <c r="D6029" s="206">
        <v>36.772754163483796</v>
      </c>
      <c r="E6029" s="207">
        <v>5</v>
      </c>
      <c r="F6029" s="208">
        <v>27.513259736413005</v>
      </c>
      <c r="I6029" s="125"/>
    </row>
    <row r="6030" spans="1:9">
      <c r="A6030" s="216">
        <v>43717</v>
      </c>
      <c r="B6030" s="194">
        <v>4</v>
      </c>
      <c r="C6030" s="205">
        <v>240</v>
      </c>
      <c r="D6030" s="206">
        <v>36.989678922624876</v>
      </c>
      <c r="E6030" s="207">
        <v>5</v>
      </c>
      <c r="F6030" s="208">
        <v>26.571589490881067</v>
      </c>
      <c r="I6030" s="125"/>
    </row>
    <row r="6031" spans="1:9">
      <c r="A6031" s="216">
        <v>43717</v>
      </c>
      <c r="B6031" s="194">
        <v>5</v>
      </c>
      <c r="C6031" s="205">
        <v>255</v>
      </c>
      <c r="D6031" s="206">
        <v>37.206689453345234</v>
      </c>
      <c r="E6031" s="207">
        <v>5</v>
      </c>
      <c r="F6031" s="208">
        <v>25.62976348538804</v>
      </c>
      <c r="I6031" s="125"/>
    </row>
    <row r="6032" spans="1:9">
      <c r="A6032" s="216">
        <v>43717</v>
      </c>
      <c r="B6032" s="194">
        <v>6</v>
      </c>
      <c r="C6032" s="205">
        <v>270</v>
      </c>
      <c r="D6032" s="206">
        <v>37.423765188224252</v>
      </c>
      <c r="E6032" s="207">
        <v>5</v>
      </c>
      <c r="F6032" s="208">
        <v>24.687782100647837</v>
      </c>
      <c r="I6032" s="125"/>
    </row>
    <row r="6033" spans="1:9">
      <c r="A6033" s="216">
        <v>43717</v>
      </c>
      <c r="B6033" s="194">
        <v>7</v>
      </c>
      <c r="C6033" s="205">
        <v>285</v>
      </c>
      <c r="D6033" s="206">
        <v>37.640915836042268</v>
      </c>
      <c r="E6033" s="207">
        <v>5</v>
      </c>
      <c r="F6033" s="208">
        <v>23.8</v>
      </c>
      <c r="I6033" s="125"/>
    </row>
    <row r="6034" spans="1:9">
      <c r="A6034" s="216">
        <v>43717</v>
      </c>
      <c r="B6034" s="194">
        <v>8</v>
      </c>
      <c r="C6034" s="205">
        <v>300</v>
      </c>
      <c r="D6034" s="206">
        <v>37.858151104148874</v>
      </c>
      <c r="E6034" s="207">
        <v>5</v>
      </c>
      <c r="F6034" s="208">
        <v>22.803354704401411</v>
      </c>
      <c r="I6034" s="125"/>
    </row>
    <row r="6035" spans="1:9">
      <c r="A6035" s="216">
        <v>43717</v>
      </c>
      <c r="B6035" s="194">
        <v>9</v>
      </c>
      <c r="C6035" s="205">
        <v>315</v>
      </c>
      <c r="D6035" s="206">
        <v>38.075450424091741</v>
      </c>
      <c r="E6035" s="207">
        <v>5</v>
      </c>
      <c r="F6035" s="208">
        <v>21.860909463742679</v>
      </c>
      <c r="I6035" s="125"/>
    </row>
    <row r="6036" spans="1:9">
      <c r="A6036" s="216">
        <v>43717</v>
      </c>
      <c r="B6036" s="194">
        <v>10</v>
      </c>
      <c r="C6036" s="205">
        <v>330</v>
      </c>
      <c r="D6036" s="206">
        <v>38.292823503084037</v>
      </c>
      <c r="E6036" s="207">
        <v>5</v>
      </c>
      <c r="F6036" s="208">
        <v>20.918310364355204</v>
      </c>
      <c r="I6036" s="125"/>
    </row>
    <row r="6037" spans="1:9">
      <c r="A6037" s="216">
        <v>43717</v>
      </c>
      <c r="B6037" s="194">
        <v>11</v>
      </c>
      <c r="C6037" s="205">
        <v>345</v>
      </c>
      <c r="D6037" s="206">
        <v>38.510280047933065</v>
      </c>
      <c r="E6037" s="207">
        <v>5</v>
      </c>
      <c r="F6037" s="208">
        <v>19.975557775306747</v>
      </c>
      <c r="I6037" s="125"/>
    </row>
    <row r="6038" spans="1:9">
      <c r="A6038" s="216">
        <v>43717</v>
      </c>
      <c r="B6038" s="194">
        <v>12</v>
      </c>
      <c r="C6038" s="205">
        <v>0</v>
      </c>
      <c r="D6038" s="206">
        <v>38.727799488837604</v>
      </c>
      <c r="E6038" s="207">
        <v>5</v>
      </c>
      <c r="F6038" s="208">
        <v>19.032652107699182</v>
      </c>
      <c r="I6038" s="125"/>
    </row>
    <row r="6039" spans="1:9">
      <c r="A6039" s="216">
        <v>43717</v>
      </c>
      <c r="B6039" s="194">
        <v>13</v>
      </c>
      <c r="C6039" s="205">
        <v>15</v>
      </c>
      <c r="D6039" s="206">
        <v>38.945391550890918</v>
      </c>
      <c r="E6039" s="207">
        <v>5</v>
      </c>
      <c r="F6039" s="208">
        <v>18.089593709099603</v>
      </c>
      <c r="I6039" s="125"/>
    </row>
    <row r="6040" spans="1:9">
      <c r="A6040" s="216">
        <v>43717</v>
      </c>
      <c r="B6040" s="194">
        <v>14</v>
      </c>
      <c r="C6040" s="205">
        <v>30</v>
      </c>
      <c r="D6040" s="206">
        <v>39.163065881840566</v>
      </c>
      <c r="E6040" s="207">
        <v>5</v>
      </c>
      <c r="F6040" s="208">
        <v>17.146382958459014</v>
      </c>
      <c r="I6040" s="125"/>
    </row>
    <row r="6041" spans="1:9">
      <c r="A6041" s="216">
        <v>43717</v>
      </c>
      <c r="B6041" s="194">
        <v>15</v>
      </c>
      <c r="C6041" s="205">
        <v>45</v>
      </c>
      <c r="D6041" s="206">
        <v>39.380801968902119</v>
      </c>
      <c r="E6041" s="207">
        <v>5</v>
      </c>
      <c r="F6041" s="208">
        <v>16.203020255706466</v>
      </c>
      <c r="I6041" s="125"/>
    </row>
    <row r="6042" spans="1:9">
      <c r="A6042" s="216">
        <v>43717</v>
      </c>
      <c r="B6042" s="194">
        <v>16</v>
      </c>
      <c r="C6042" s="205">
        <v>60</v>
      </c>
      <c r="D6042" s="206">
        <v>39.598609537238758</v>
      </c>
      <c r="E6042" s="207">
        <v>5</v>
      </c>
      <c r="F6042" s="208">
        <v>15.259505968870073</v>
      </c>
      <c r="I6042" s="125"/>
    </row>
    <row r="6043" spans="1:9">
      <c r="A6043" s="216">
        <v>43717</v>
      </c>
      <c r="B6043" s="194">
        <v>17</v>
      </c>
      <c r="C6043" s="205">
        <v>75</v>
      </c>
      <c r="D6043" s="206">
        <v>39.816498192939207</v>
      </c>
      <c r="E6043" s="207">
        <v>5</v>
      </c>
      <c r="F6043" s="208">
        <v>14.315840465867105</v>
      </c>
      <c r="I6043" s="125"/>
    </row>
    <row r="6044" spans="1:9">
      <c r="A6044" s="216">
        <v>43717</v>
      </c>
      <c r="B6044" s="194">
        <v>18</v>
      </c>
      <c r="C6044" s="205">
        <v>90</v>
      </c>
      <c r="D6044" s="206">
        <v>40.034447442894816</v>
      </c>
      <c r="E6044" s="207">
        <v>5</v>
      </c>
      <c r="F6044" s="208">
        <v>13.372024145968897</v>
      </c>
      <c r="I6044" s="125"/>
    </row>
    <row r="6045" spans="1:9">
      <c r="A6045" s="216">
        <v>43717</v>
      </c>
      <c r="B6045" s="194">
        <v>19</v>
      </c>
      <c r="C6045" s="205">
        <v>105</v>
      </c>
      <c r="D6045" s="206">
        <v>40.25246699089621</v>
      </c>
      <c r="E6045" s="207">
        <v>5</v>
      </c>
      <c r="F6045" s="208">
        <v>12.428057376570258</v>
      </c>
      <c r="I6045" s="125"/>
    </row>
    <row r="6046" spans="1:9">
      <c r="A6046" s="216">
        <v>43717</v>
      </c>
      <c r="B6046" s="194">
        <v>20</v>
      </c>
      <c r="C6046" s="205">
        <v>120</v>
      </c>
      <c r="D6046" s="206">
        <v>40.470566482151753</v>
      </c>
      <c r="E6046" s="207">
        <v>5</v>
      </c>
      <c r="F6046" s="208">
        <v>11.483940535572952</v>
      </c>
      <c r="I6046" s="125"/>
    </row>
    <row r="6047" spans="1:9">
      <c r="A6047" s="216">
        <v>43717</v>
      </c>
      <c r="B6047" s="194">
        <v>21</v>
      </c>
      <c r="C6047" s="205">
        <v>135</v>
      </c>
      <c r="D6047" s="206">
        <v>40.688725421762229</v>
      </c>
      <c r="E6047" s="207">
        <v>5</v>
      </c>
      <c r="F6047" s="208">
        <v>10.539674000528674</v>
      </c>
      <c r="I6047" s="125"/>
    </row>
    <row r="6048" spans="1:9">
      <c r="A6048" s="216">
        <v>43717</v>
      </c>
      <c r="B6048" s="194">
        <v>22</v>
      </c>
      <c r="C6048" s="205">
        <v>150</v>
      </c>
      <c r="D6048" s="206">
        <v>40.906953454114046</v>
      </c>
      <c r="E6048" s="207">
        <v>5</v>
      </c>
      <c r="F6048" s="208">
        <v>9.5952581488178446</v>
      </c>
      <c r="I6048" s="125"/>
    </row>
    <row r="6049" spans="1:9">
      <c r="A6049" s="216">
        <v>43717</v>
      </c>
      <c r="B6049" s="194">
        <v>23</v>
      </c>
      <c r="C6049" s="205">
        <v>165</v>
      </c>
      <c r="D6049" s="206">
        <v>41.125260281556848</v>
      </c>
      <c r="E6049" s="207">
        <v>5</v>
      </c>
      <c r="F6049" s="208">
        <v>8.6506933472293035</v>
      </c>
      <c r="I6049" s="125"/>
    </row>
    <row r="6050" spans="1:9">
      <c r="A6050" s="216">
        <v>43718</v>
      </c>
      <c r="B6050" s="194">
        <v>0</v>
      </c>
      <c r="C6050" s="205">
        <v>180</v>
      </c>
      <c r="D6050" s="206">
        <v>41.343625389798717</v>
      </c>
      <c r="E6050" s="207">
        <v>5</v>
      </c>
      <c r="F6050" s="208">
        <v>7.7059799937888762</v>
      </c>
      <c r="I6050" s="125"/>
    </row>
    <row r="6051" spans="1:9">
      <c r="A6051" s="216">
        <v>43718</v>
      </c>
      <c r="B6051" s="194">
        <v>1</v>
      </c>
      <c r="C6051" s="205">
        <v>195</v>
      </c>
      <c r="D6051" s="206">
        <v>41.56205842107056</v>
      </c>
      <c r="E6051" s="207">
        <v>5</v>
      </c>
      <c r="F6051" s="208">
        <v>6.7611184548866277</v>
      </c>
      <c r="I6051" s="125"/>
    </row>
    <row r="6052" spans="1:9">
      <c r="A6052" s="216">
        <v>43718</v>
      </c>
      <c r="B6052" s="194">
        <v>2</v>
      </c>
      <c r="C6052" s="205">
        <v>210</v>
      </c>
      <c r="D6052" s="206">
        <v>41.78056907803068</v>
      </c>
      <c r="E6052" s="207">
        <v>5</v>
      </c>
      <c r="F6052" s="208">
        <v>5.8161090965563744</v>
      </c>
      <c r="I6052" s="125"/>
    </row>
    <row r="6053" spans="1:9">
      <c r="A6053" s="216">
        <v>43718</v>
      </c>
      <c r="B6053" s="194">
        <v>3</v>
      </c>
      <c r="C6053" s="205">
        <v>225</v>
      </c>
      <c r="D6053" s="206">
        <v>41.999136844881377</v>
      </c>
      <c r="E6053" s="207">
        <v>5</v>
      </c>
      <c r="F6053" s="208">
        <v>4.870952326981044</v>
      </c>
      <c r="I6053" s="125"/>
    </row>
    <row r="6054" spans="1:9">
      <c r="A6054" s="216">
        <v>43718</v>
      </c>
      <c r="B6054" s="194">
        <v>4</v>
      </c>
      <c r="C6054" s="205">
        <v>240</v>
      </c>
      <c r="D6054" s="206">
        <v>42.217771363103225</v>
      </c>
      <c r="E6054" s="207">
        <v>5</v>
      </c>
      <c r="F6054" s="208">
        <v>3.9256484907386557</v>
      </c>
      <c r="I6054" s="125"/>
    </row>
    <row r="6055" spans="1:9">
      <c r="A6055" s="216">
        <v>43718</v>
      </c>
      <c r="B6055" s="194">
        <v>5</v>
      </c>
      <c r="C6055" s="205">
        <v>255</v>
      </c>
      <c r="D6055" s="206">
        <v>42.436482353937208</v>
      </c>
      <c r="E6055" s="207">
        <v>5</v>
      </c>
      <c r="F6055" s="208">
        <v>2.9801979639474396</v>
      </c>
      <c r="I6055" s="125"/>
    </row>
    <row r="6056" spans="1:9">
      <c r="A6056" s="216">
        <v>43718</v>
      </c>
      <c r="B6056" s="194">
        <v>6</v>
      </c>
      <c r="C6056" s="205">
        <v>270</v>
      </c>
      <c r="D6056" s="206">
        <v>42.655249280934413</v>
      </c>
      <c r="E6056" s="207">
        <v>5</v>
      </c>
      <c r="F6056" s="208">
        <v>2.034601143652619</v>
      </c>
      <c r="I6056" s="125"/>
    </row>
    <row r="6057" spans="1:9">
      <c r="A6057" s="216">
        <v>43718</v>
      </c>
      <c r="B6057" s="194">
        <v>7</v>
      </c>
      <c r="C6057" s="205">
        <v>285</v>
      </c>
      <c r="D6057" s="206">
        <v>42.87408176558074</v>
      </c>
      <c r="E6057" s="207">
        <v>5</v>
      </c>
      <c r="F6057" s="208">
        <v>1.1000000000000001</v>
      </c>
      <c r="I6057" s="125"/>
    </row>
    <row r="6058" spans="1:9">
      <c r="A6058" s="216">
        <v>43718</v>
      </c>
      <c r="B6058" s="194">
        <v>8</v>
      </c>
      <c r="C6058" s="205">
        <v>300</v>
      </c>
      <c r="D6058" s="206">
        <v>43.092989547872094</v>
      </c>
      <c r="E6058" s="207">
        <v>5</v>
      </c>
      <c r="F6058" s="208">
        <v>0.14297008305572234</v>
      </c>
      <c r="I6058" s="125"/>
    </row>
    <row r="6059" spans="1:9">
      <c r="A6059" s="216">
        <v>43718</v>
      </c>
      <c r="B6059" s="194">
        <v>9</v>
      </c>
      <c r="C6059" s="205">
        <v>315</v>
      </c>
      <c r="D6059" s="206">
        <v>43.311952050618174</v>
      </c>
      <c r="E6059" s="207">
        <v>4</v>
      </c>
      <c r="F6059" s="208">
        <v>59.196936604265829</v>
      </c>
      <c r="I6059" s="125"/>
    </row>
    <row r="6060" spans="1:9">
      <c r="A6060" s="216">
        <v>43718</v>
      </c>
      <c r="B6060" s="194">
        <v>10</v>
      </c>
      <c r="C6060" s="205">
        <v>330</v>
      </c>
      <c r="D6060" s="206">
        <v>43.530978973924448</v>
      </c>
      <c r="E6060" s="207">
        <v>4</v>
      </c>
      <c r="F6060" s="208">
        <v>58.250758323290555</v>
      </c>
      <c r="I6060" s="125"/>
    </row>
    <row r="6061" spans="1:9">
      <c r="A6061" s="216">
        <v>43718</v>
      </c>
      <c r="B6061" s="194">
        <v>11</v>
      </c>
      <c r="C6061" s="205">
        <v>345</v>
      </c>
      <c r="D6061" s="206">
        <v>43.750080016552602</v>
      </c>
      <c r="E6061" s="207">
        <v>4</v>
      </c>
      <c r="F6061" s="208">
        <v>57.304435615140733</v>
      </c>
      <c r="I6061" s="125"/>
    </row>
    <row r="6062" spans="1:9">
      <c r="A6062" s="216">
        <v>43718</v>
      </c>
      <c r="B6062" s="194">
        <v>12</v>
      </c>
      <c r="C6062" s="205">
        <v>0</v>
      </c>
      <c r="D6062" s="206">
        <v>43.969234602060965</v>
      </c>
      <c r="E6062" s="207">
        <v>4</v>
      </c>
      <c r="F6062" s="208">
        <v>56.357968854743667</v>
      </c>
      <c r="I6062" s="125"/>
    </row>
    <row r="6063" spans="1:9">
      <c r="A6063" s="216">
        <v>43718</v>
      </c>
      <c r="B6063" s="194">
        <v>13</v>
      </c>
      <c r="C6063" s="205">
        <v>15</v>
      </c>
      <c r="D6063" s="206">
        <v>44.188452448165663</v>
      </c>
      <c r="E6063" s="207">
        <v>4</v>
      </c>
      <c r="F6063" s="208">
        <v>55.411358416709561</v>
      </c>
      <c r="I6063" s="125"/>
    </row>
    <row r="6064" spans="1:9">
      <c r="A6064" s="216">
        <v>43718</v>
      </c>
      <c r="B6064" s="194">
        <v>14</v>
      </c>
      <c r="C6064" s="205">
        <v>30</v>
      </c>
      <c r="D6064" s="206">
        <v>44.407743194679483</v>
      </c>
      <c r="E6064" s="207">
        <v>4</v>
      </c>
      <c r="F6064" s="208">
        <v>54.464604665003797</v>
      </c>
      <c r="I6064" s="125"/>
    </row>
    <row r="6065" spans="1:9">
      <c r="A6065" s="216">
        <v>43718</v>
      </c>
      <c r="B6065" s="194">
        <v>15</v>
      </c>
      <c r="C6065" s="205">
        <v>45</v>
      </c>
      <c r="D6065" s="206">
        <v>44.627086322823857</v>
      </c>
      <c r="E6065" s="207">
        <v>4</v>
      </c>
      <c r="F6065" s="208">
        <v>53.51770799522189</v>
      </c>
      <c r="I6065" s="125"/>
    </row>
    <row r="6066" spans="1:9">
      <c r="A6066" s="216">
        <v>43718</v>
      </c>
      <c r="B6066" s="194">
        <v>16</v>
      </c>
      <c r="C6066" s="205">
        <v>60</v>
      </c>
      <c r="D6066" s="206">
        <v>44.846491530194044</v>
      </c>
      <c r="E6066" s="207">
        <v>4</v>
      </c>
      <c r="F6066" s="208">
        <v>52.570668770751929</v>
      </c>
      <c r="I6066" s="125"/>
    </row>
    <row r="6067" spans="1:9">
      <c r="A6067" s="216">
        <v>43718</v>
      </c>
      <c r="B6067" s="194">
        <v>17</v>
      </c>
      <c r="C6067" s="205">
        <v>75</v>
      </c>
      <c r="D6067" s="206">
        <v>45.065968455895131</v>
      </c>
      <c r="E6067" s="207">
        <v>4</v>
      </c>
      <c r="F6067" s="208">
        <v>51.623487355255605</v>
      </c>
      <c r="I6067" s="125"/>
    </row>
    <row r="6068" spans="1:9">
      <c r="A6068" s="216">
        <v>43718</v>
      </c>
      <c r="B6068" s="194">
        <v>18</v>
      </c>
      <c r="C6068" s="205">
        <v>90</v>
      </c>
      <c r="D6068" s="206">
        <v>45.285496580004292</v>
      </c>
      <c r="E6068" s="207">
        <v>4</v>
      </c>
      <c r="F6068" s="208">
        <v>50.676164143615324</v>
      </c>
      <c r="I6068" s="125"/>
    </row>
    <row r="6069" spans="1:9">
      <c r="A6069" s="216">
        <v>43718</v>
      </c>
      <c r="B6069" s="194">
        <v>19</v>
      </c>
      <c r="C6069" s="205">
        <v>105</v>
      </c>
      <c r="D6069" s="206">
        <v>45.505085639333629</v>
      </c>
      <c r="E6069" s="207">
        <v>4</v>
      </c>
      <c r="F6069" s="208">
        <v>49.728699509571669</v>
      </c>
      <c r="I6069" s="125"/>
    </row>
    <row r="6070" spans="1:9">
      <c r="A6070" s="216">
        <v>43718</v>
      </c>
      <c r="B6070" s="194">
        <v>20</v>
      </c>
      <c r="C6070" s="205">
        <v>120</v>
      </c>
      <c r="D6070" s="206">
        <v>45.724745173838528</v>
      </c>
      <c r="E6070" s="207">
        <v>4</v>
      </c>
      <c r="F6070" s="208">
        <v>48.781093794896663</v>
      </c>
      <c r="I6070" s="125"/>
    </row>
    <row r="6071" spans="1:9">
      <c r="A6071" s="216">
        <v>43718</v>
      </c>
      <c r="B6071" s="194">
        <v>21</v>
      </c>
      <c r="C6071" s="205">
        <v>135</v>
      </c>
      <c r="D6071" s="206">
        <v>45.944454761282714</v>
      </c>
      <c r="E6071" s="207">
        <v>4</v>
      </c>
      <c r="F6071" s="208">
        <v>47.833347404805821</v>
      </c>
      <c r="I6071" s="125"/>
    </row>
    <row r="6072" spans="1:9">
      <c r="A6072" s="216">
        <v>43718</v>
      </c>
      <c r="B6072" s="194">
        <v>22</v>
      </c>
      <c r="C6072" s="205">
        <v>150</v>
      </c>
      <c r="D6072" s="206">
        <v>46.164224038934663</v>
      </c>
      <c r="E6072" s="207">
        <v>4</v>
      </c>
      <c r="F6072" s="208">
        <v>46.885460701748549</v>
      </c>
      <c r="I6072" s="125"/>
    </row>
    <row r="6073" spans="1:9">
      <c r="A6073" s="216">
        <v>43718</v>
      </c>
      <c r="B6073" s="194">
        <v>23</v>
      </c>
      <c r="C6073" s="205">
        <v>165</v>
      </c>
      <c r="D6073" s="206">
        <v>46.38406264518494</v>
      </c>
      <c r="E6073" s="207">
        <v>4</v>
      </c>
      <c r="F6073" s="208">
        <v>45.937434048354682</v>
      </c>
      <c r="I6073" s="125"/>
    </row>
    <row r="6074" spans="1:9">
      <c r="A6074" s="216">
        <v>43719</v>
      </c>
      <c r="B6074" s="194">
        <v>0</v>
      </c>
      <c r="C6074" s="205">
        <v>180</v>
      </c>
      <c r="D6074" s="206">
        <v>46.603950116859778</v>
      </c>
      <c r="E6074" s="207">
        <v>4</v>
      </c>
      <c r="F6074" s="208">
        <v>44.989267838683453</v>
      </c>
      <c r="I6074" s="125"/>
    </row>
    <row r="6075" spans="1:9">
      <c r="A6075" s="216">
        <v>43719</v>
      </c>
      <c r="B6075" s="194">
        <v>1</v>
      </c>
      <c r="C6075" s="205">
        <v>195</v>
      </c>
      <c r="D6075" s="206">
        <v>46.823896091405004</v>
      </c>
      <c r="E6075" s="207">
        <v>4</v>
      </c>
      <c r="F6075" s="208">
        <v>44.040962434908351</v>
      </c>
      <c r="I6075" s="125"/>
    </row>
    <row r="6076" spans="1:9">
      <c r="A6076" s="216">
        <v>43719</v>
      </c>
      <c r="B6076" s="194">
        <v>2</v>
      </c>
      <c r="C6076" s="205">
        <v>210</v>
      </c>
      <c r="D6076" s="206">
        <v>47.043910206041346</v>
      </c>
      <c r="E6076" s="207">
        <v>4</v>
      </c>
      <c r="F6076" s="208">
        <v>43.092518209633681</v>
      </c>
      <c r="I6076" s="125"/>
    </row>
    <row r="6077" spans="1:9">
      <c r="A6077" s="216">
        <v>43719</v>
      </c>
      <c r="B6077" s="194">
        <v>3</v>
      </c>
      <c r="C6077" s="205">
        <v>225</v>
      </c>
      <c r="D6077" s="206">
        <v>47.26397199711414</v>
      </c>
      <c r="E6077" s="207">
        <v>4</v>
      </c>
      <c r="F6077" s="208">
        <v>42.143935535263672</v>
      </c>
      <c r="I6077" s="125"/>
    </row>
    <row r="6078" spans="1:9">
      <c r="A6078" s="216">
        <v>43719</v>
      </c>
      <c r="B6078" s="194">
        <v>4</v>
      </c>
      <c r="C6078" s="205">
        <v>240</v>
      </c>
      <c r="D6078" s="206">
        <v>47.484091081854558</v>
      </c>
      <c r="E6078" s="207">
        <v>4</v>
      </c>
      <c r="F6078" s="208">
        <v>41.195214784273873</v>
      </c>
      <c r="I6078" s="125"/>
    </row>
    <row r="6079" spans="1:9">
      <c r="A6079" s="216">
        <v>43719</v>
      </c>
      <c r="B6079" s="194">
        <v>5</v>
      </c>
      <c r="C6079" s="205">
        <v>255</v>
      </c>
      <c r="D6079" s="206">
        <v>47.704277175364496</v>
      </c>
      <c r="E6079" s="207">
        <v>4</v>
      </c>
      <c r="F6079" s="208">
        <v>40.246356318149466</v>
      </c>
      <c r="I6079" s="125"/>
    </row>
    <row r="6080" spans="1:9">
      <c r="A6080" s="216">
        <v>43719</v>
      </c>
      <c r="B6080" s="194">
        <v>6</v>
      </c>
      <c r="C6080" s="205">
        <v>270</v>
      </c>
      <c r="D6080" s="206">
        <v>47.924509695982351</v>
      </c>
      <c r="E6080" s="207">
        <v>4</v>
      </c>
      <c r="F6080" s="208">
        <v>39.297360530064921</v>
      </c>
      <c r="I6080" s="125"/>
    </row>
    <row r="6081" spans="1:9">
      <c r="A6081" s="216">
        <v>43719</v>
      </c>
      <c r="B6081" s="194">
        <v>7</v>
      </c>
      <c r="C6081" s="205">
        <v>285</v>
      </c>
      <c r="D6081" s="206">
        <v>48.144798338356622</v>
      </c>
      <c r="E6081" s="207">
        <v>4</v>
      </c>
      <c r="F6081" s="208">
        <v>38.4</v>
      </c>
      <c r="I6081" s="125"/>
    </row>
    <row r="6082" spans="1:9">
      <c r="A6082" s="216">
        <v>43719</v>
      </c>
      <c r="B6082" s="194">
        <v>8</v>
      </c>
      <c r="C6082" s="205">
        <v>300</v>
      </c>
      <c r="D6082" s="206">
        <v>48.365152797490509</v>
      </c>
      <c r="E6082" s="207">
        <v>4</v>
      </c>
      <c r="F6082" s="208">
        <v>37.398958433361607</v>
      </c>
      <c r="I6082" s="125"/>
    </row>
    <row r="6083" spans="1:9">
      <c r="A6083" s="216">
        <v>43719</v>
      </c>
      <c r="B6083" s="194">
        <v>9</v>
      </c>
      <c r="C6083" s="205">
        <v>315</v>
      </c>
      <c r="D6083" s="206">
        <v>48.585552530262248</v>
      </c>
      <c r="E6083" s="207">
        <v>4</v>
      </c>
      <c r="F6083" s="208">
        <v>36.449552878781816</v>
      </c>
      <c r="I6083" s="125"/>
    </row>
    <row r="6084" spans="1:9">
      <c r="A6084" s="216">
        <v>43719</v>
      </c>
      <c r="B6084" s="194">
        <v>10</v>
      </c>
      <c r="C6084" s="205">
        <v>330</v>
      </c>
      <c r="D6084" s="206">
        <v>48.806007152855955</v>
      </c>
      <c r="E6084" s="207">
        <v>4</v>
      </c>
      <c r="F6084" s="208">
        <v>35.500011489039011</v>
      </c>
      <c r="I6084" s="125"/>
    </row>
    <row r="6085" spans="1:9">
      <c r="A6085" s="216">
        <v>43719</v>
      </c>
      <c r="B6085" s="194">
        <v>11</v>
      </c>
      <c r="C6085" s="205">
        <v>345</v>
      </c>
      <c r="D6085" s="206">
        <v>49.026526397886983</v>
      </c>
      <c r="E6085" s="207">
        <v>4</v>
      </c>
      <c r="F6085" s="208">
        <v>34.550334603692136</v>
      </c>
      <c r="I6085" s="125"/>
    </row>
    <row r="6086" spans="1:9">
      <c r="A6086" s="216">
        <v>43719</v>
      </c>
      <c r="B6086" s="194">
        <v>12</v>
      </c>
      <c r="C6086" s="205">
        <v>0</v>
      </c>
      <c r="D6086" s="206">
        <v>49.247089683286163</v>
      </c>
      <c r="E6086" s="207">
        <v>4</v>
      </c>
      <c r="F6086" s="208">
        <v>33.600522625923531</v>
      </c>
      <c r="I6086" s="125"/>
    </row>
    <row r="6087" spans="1:9">
      <c r="A6087" s="216">
        <v>43719</v>
      </c>
      <c r="B6087" s="194">
        <v>13</v>
      </c>
      <c r="C6087" s="205">
        <v>15</v>
      </c>
      <c r="D6087" s="206">
        <v>49.467706722276148</v>
      </c>
      <c r="E6087" s="207">
        <v>4</v>
      </c>
      <c r="F6087" s="208">
        <v>32.65057591606832</v>
      </c>
      <c r="I6087" s="125"/>
    </row>
    <row r="6088" spans="1:9">
      <c r="A6088" s="216">
        <v>43719</v>
      </c>
      <c r="B6088" s="194">
        <v>14</v>
      </c>
      <c r="C6088" s="205">
        <v>30</v>
      </c>
      <c r="D6088" s="206">
        <v>49.688387149431037</v>
      </c>
      <c r="E6088" s="207">
        <v>4</v>
      </c>
      <c r="F6088" s="208">
        <v>31.700494834584241</v>
      </c>
      <c r="I6088" s="125"/>
    </row>
    <row r="6089" spans="1:9">
      <c r="A6089" s="216">
        <v>43719</v>
      </c>
      <c r="B6089" s="194">
        <v>15</v>
      </c>
      <c r="C6089" s="205">
        <v>45</v>
      </c>
      <c r="D6089" s="206">
        <v>49.90911044022539</v>
      </c>
      <c r="E6089" s="207">
        <v>4</v>
      </c>
      <c r="F6089" s="208">
        <v>30.750279773570668</v>
      </c>
      <c r="I6089" s="125"/>
    </row>
    <row r="6090" spans="1:9">
      <c r="A6090" s="216">
        <v>43719</v>
      </c>
      <c r="B6090" s="194">
        <v>16</v>
      </c>
      <c r="C6090" s="205">
        <v>60</v>
      </c>
      <c r="D6090" s="206">
        <v>50.1298862881481</v>
      </c>
      <c r="E6090" s="207">
        <v>4</v>
      </c>
      <c r="F6090" s="208">
        <v>29.799931093121579</v>
      </c>
      <c r="I6090" s="125"/>
    </row>
    <row r="6091" spans="1:9">
      <c r="A6091" s="216">
        <v>43719</v>
      </c>
      <c r="B6091" s="194">
        <v>17</v>
      </c>
      <c r="C6091" s="205">
        <v>75</v>
      </c>
      <c r="D6091" s="206">
        <v>50.350724327097964</v>
      </c>
      <c r="E6091" s="207">
        <v>4</v>
      </c>
      <c r="F6091" s="208">
        <v>28.849449153247928</v>
      </c>
      <c r="I6091" s="125"/>
    </row>
    <row r="6092" spans="1:9">
      <c r="A6092" s="216">
        <v>43719</v>
      </c>
      <c r="B6092" s="194">
        <v>18</v>
      </c>
      <c r="C6092" s="205">
        <v>90</v>
      </c>
      <c r="D6092" s="206">
        <v>50.571604032087407</v>
      </c>
      <c r="E6092" s="207">
        <v>4</v>
      </c>
      <c r="F6092" s="208">
        <v>27.898834356236719</v>
      </c>
      <c r="I6092" s="125"/>
    </row>
    <row r="6093" spans="1:9">
      <c r="A6093" s="216">
        <v>43719</v>
      </c>
      <c r="B6093" s="194">
        <v>19</v>
      </c>
      <c r="C6093" s="205">
        <v>105</v>
      </c>
      <c r="D6093" s="206">
        <v>50.792535096078382</v>
      </c>
      <c r="E6093" s="207">
        <v>4</v>
      </c>
      <c r="F6093" s="208">
        <v>26.948087040689845</v>
      </c>
      <c r="I6093" s="125"/>
    </row>
    <row r="6094" spans="1:9">
      <c r="A6094" s="216">
        <v>43719</v>
      </c>
      <c r="B6094" s="194">
        <v>20</v>
      </c>
      <c r="C6094" s="205">
        <v>120</v>
      </c>
      <c r="D6094" s="206">
        <v>51.013527152596225</v>
      </c>
      <c r="E6094" s="207">
        <v>4</v>
      </c>
      <c r="F6094" s="208">
        <v>25.99720757682471</v>
      </c>
      <c r="I6094" s="125"/>
    </row>
    <row r="6095" spans="1:9">
      <c r="A6095" s="216">
        <v>43719</v>
      </c>
      <c r="B6095" s="194">
        <v>21</v>
      </c>
      <c r="C6095" s="205">
        <v>135</v>
      </c>
      <c r="D6095" s="206">
        <v>51.234559695681128</v>
      </c>
      <c r="E6095" s="207">
        <v>4</v>
      </c>
      <c r="F6095" s="208">
        <v>25.046196356045343</v>
      </c>
      <c r="I6095" s="125"/>
    </row>
    <row r="6096" spans="1:9">
      <c r="A6096" s="216">
        <v>43719</v>
      </c>
      <c r="B6096" s="194">
        <v>22</v>
      </c>
      <c r="C6096" s="205">
        <v>150</v>
      </c>
      <c r="D6096" s="206">
        <v>51.455642398406098</v>
      </c>
      <c r="E6096" s="207">
        <v>4</v>
      </c>
      <c r="F6096" s="208">
        <v>24.095053737849987</v>
      </c>
      <c r="I6096" s="125"/>
    </row>
    <row r="6097" spans="1:9">
      <c r="A6097" s="216">
        <v>43719</v>
      </c>
      <c r="B6097" s="194">
        <v>23</v>
      </c>
      <c r="C6097" s="205">
        <v>165</v>
      </c>
      <c r="D6097" s="206">
        <v>51.676784853995059</v>
      </c>
      <c r="E6097" s="207">
        <v>4</v>
      </c>
      <c r="F6097" s="208">
        <v>23.143780081503316</v>
      </c>
      <c r="I6097" s="125"/>
    </row>
    <row r="6098" spans="1:9">
      <c r="A6098" s="216">
        <v>43720</v>
      </c>
      <c r="B6098" s="194">
        <v>0</v>
      </c>
      <c r="C6098" s="205">
        <v>180</v>
      </c>
      <c r="D6098" s="206">
        <v>51.897966634666091</v>
      </c>
      <c r="E6098" s="207">
        <v>4</v>
      </c>
      <c r="F6098" s="208">
        <v>22.192375778030673</v>
      </c>
      <c r="I6098" s="125"/>
    </row>
    <row r="6099" spans="1:9">
      <c r="A6099" s="216">
        <v>43720</v>
      </c>
      <c r="B6099" s="194">
        <v>1</v>
      </c>
      <c r="C6099" s="205">
        <v>195</v>
      </c>
      <c r="D6099" s="206">
        <v>52.119197314750068</v>
      </c>
      <c r="E6099" s="207">
        <v>4</v>
      </c>
      <c r="F6099" s="208">
        <v>21.240841197302807</v>
      </c>
      <c r="I6099" s="125"/>
    </row>
    <row r="6100" spans="1:9">
      <c r="A6100" s="216">
        <v>43720</v>
      </c>
      <c r="B6100" s="194">
        <v>2</v>
      </c>
      <c r="C6100" s="205">
        <v>210</v>
      </c>
      <c r="D6100" s="206">
        <v>52.340486584952828</v>
      </c>
      <c r="E6100" s="207">
        <v>4</v>
      </c>
      <c r="F6100" s="208">
        <v>20.289176676983267</v>
      </c>
      <c r="I6100" s="125"/>
    </row>
    <row r="6101" spans="1:9">
      <c r="A6101" s="216">
        <v>43720</v>
      </c>
      <c r="B6101" s="194">
        <v>3</v>
      </c>
      <c r="C6101" s="205">
        <v>225</v>
      </c>
      <c r="D6101" s="206">
        <v>52.561813979025942</v>
      </c>
      <c r="E6101" s="207">
        <v>4</v>
      </c>
      <c r="F6101" s="208">
        <v>19.337382618481733</v>
      </c>
      <c r="I6101" s="125"/>
    </row>
    <row r="6102" spans="1:9">
      <c r="A6102" s="216">
        <v>43720</v>
      </c>
      <c r="B6102" s="194">
        <v>4</v>
      </c>
      <c r="C6102" s="205">
        <v>240</v>
      </c>
      <c r="D6102" s="206">
        <v>52.783189069359651</v>
      </c>
      <c r="E6102" s="207">
        <v>4</v>
      </c>
      <c r="F6102" s="208">
        <v>18.385459380674813</v>
      </c>
      <c r="I6102" s="125"/>
    </row>
    <row r="6103" spans="1:9">
      <c r="A6103" s="216">
        <v>43720</v>
      </c>
      <c r="B6103" s="194">
        <v>5</v>
      </c>
      <c r="C6103" s="205">
        <v>255</v>
      </c>
      <c r="D6103" s="206">
        <v>53.004621566564083</v>
      </c>
      <c r="E6103" s="207">
        <v>4</v>
      </c>
      <c r="F6103" s="208">
        <v>17.433407322235759</v>
      </c>
      <c r="I6103" s="125"/>
    </row>
    <row r="6104" spans="1:9">
      <c r="A6104" s="216">
        <v>43720</v>
      </c>
      <c r="B6104" s="194">
        <v>6</v>
      </c>
      <c r="C6104" s="205">
        <v>270</v>
      </c>
      <c r="D6104" s="206">
        <v>53.226090944558564</v>
      </c>
      <c r="E6104" s="207">
        <v>4</v>
      </c>
      <c r="F6104" s="208">
        <v>16.481226833681895</v>
      </c>
      <c r="I6104" s="125"/>
    </row>
    <row r="6105" spans="1:9">
      <c r="A6105" s="216">
        <v>43720</v>
      </c>
      <c r="B6105" s="194">
        <v>7</v>
      </c>
      <c r="C6105" s="205">
        <v>285</v>
      </c>
      <c r="D6105" s="206">
        <v>53.447606834363341</v>
      </c>
      <c r="E6105" s="207">
        <v>4</v>
      </c>
      <c r="F6105" s="208">
        <v>15.6</v>
      </c>
      <c r="I6105" s="125"/>
    </row>
    <row r="6106" spans="1:9">
      <c r="A6106" s="216">
        <v>43720</v>
      </c>
      <c r="B6106" s="194">
        <v>8</v>
      </c>
      <c r="C6106" s="205">
        <v>300</v>
      </c>
      <c r="D6106" s="206">
        <v>53.669178926991208</v>
      </c>
      <c r="E6106" s="207">
        <v>4</v>
      </c>
      <c r="F6106" s="208">
        <v>14.576482000330415</v>
      </c>
      <c r="I6106" s="125"/>
    </row>
    <row r="6107" spans="1:9">
      <c r="A6107" s="216">
        <v>43720</v>
      </c>
      <c r="B6107" s="194">
        <v>9</v>
      </c>
      <c r="C6107" s="205">
        <v>315</v>
      </c>
      <c r="D6107" s="206">
        <v>53.890786675067375</v>
      </c>
      <c r="E6107" s="207">
        <v>4</v>
      </c>
      <c r="F6107" s="208">
        <v>13.623918414884688</v>
      </c>
      <c r="I6107" s="125"/>
    </row>
    <row r="6108" spans="1:9">
      <c r="A6108" s="216">
        <v>43720</v>
      </c>
      <c r="B6108" s="194">
        <v>10</v>
      </c>
      <c r="C6108" s="205">
        <v>330</v>
      </c>
      <c r="D6108" s="206">
        <v>54.112439769567118</v>
      </c>
      <c r="E6108" s="207">
        <v>4</v>
      </c>
      <c r="F6108" s="208">
        <v>12.67122785423048</v>
      </c>
      <c r="I6108" s="125"/>
    </row>
    <row r="6109" spans="1:9">
      <c r="A6109" s="216">
        <v>43720</v>
      </c>
      <c r="B6109" s="194">
        <v>11</v>
      </c>
      <c r="C6109" s="205">
        <v>345</v>
      </c>
      <c r="D6109" s="206">
        <v>54.33414787986294</v>
      </c>
      <c r="E6109" s="207">
        <v>4</v>
      </c>
      <c r="F6109" s="208">
        <v>11.7184106871869</v>
      </c>
      <c r="I6109" s="125"/>
    </row>
    <row r="6110" spans="1:9">
      <c r="A6110" s="216">
        <v>43720</v>
      </c>
      <c r="B6110" s="194">
        <v>12</v>
      </c>
      <c r="C6110" s="205">
        <v>0</v>
      </c>
      <c r="D6110" s="206">
        <v>54.555890400308158</v>
      </c>
      <c r="E6110" s="207">
        <v>4</v>
      </c>
      <c r="F6110" s="208">
        <v>10.765467303802367</v>
      </c>
      <c r="I6110" s="125"/>
    </row>
    <row r="6111" spans="1:9">
      <c r="A6111" s="216">
        <v>43720</v>
      </c>
      <c r="B6111" s="194">
        <v>13</v>
      </c>
      <c r="C6111" s="205">
        <v>15</v>
      </c>
      <c r="D6111" s="206">
        <v>54.777677060249061</v>
      </c>
      <c r="E6111" s="207">
        <v>4</v>
      </c>
      <c r="F6111" s="208">
        <v>9.8123980620754736</v>
      </c>
      <c r="I6111" s="125"/>
    </row>
    <row r="6112" spans="1:9">
      <c r="A6112" s="216">
        <v>43720</v>
      </c>
      <c r="B6112" s="194">
        <v>14</v>
      </c>
      <c r="C6112" s="205">
        <v>30</v>
      </c>
      <c r="D6112" s="206">
        <v>54.999517489423511</v>
      </c>
      <c r="E6112" s="207">
        <v>4</v>
      </c>
      <c r="F6112" s="208">
        <v>8.8592033200094455</v>
      </c>
      <c r="I6112" s="125"/>
    </row>
    <row r="6113" spans="1:9">
      <c r="A6113" s="216">
        <v>43720</v>
      </c>
      <c r="B6113" s="194">
        <v>15</v>
      </c>
      <c r="C6113" s="205">
        <v>45</v>
      </c>
      <c r="D6113" s="206">
        <v>55.221391160350777</v>
      </c>
      <c r="E6113" s="207">
        <v>4</v>
      </c>
      <c r="F6113" s="208">
        <v>7.9058834674057543</v>
      </c>
      <c r="I6113" s="125"/>
    </row>
    <row r="6114" spans="1:9">
      <c r="A6114" s="216">
        <v>43720</v>
      </c>
      <c r="B6114" s="194">
        <v>16</v>
      </c>
      <c r="C6114" s="205">
        <v>60</v>
      </c>
      <c r="D6114" s="206">
        <v>55.443307762549807</v>
      </c>
      <c r="E6114" s="207">
        <v>4</v>
      </c>
      <c r="F6114" s="208">
        <v>6.9524388728035191</v>
      </c>
      <c r="I6114" s="125"/>
    </row>
    <row r="6115" spans="1:9">
      <c r="A6115" s="216">
        <v>43720</v>
      </c>
      <c r="B6115" s="194">
        <v>17</v>
      </c>
      <c r="C6115" s="205">
        <v>75</v>
      </c>
      <c r="D6115" s="206">
        <v>55.665276925901708</v>
      </c>
      <c r="E6115" s="207">
        <v>4</v>
      </c>
      <c r="F6115" s="208">
        <v>5.9988698725836898</v>
      </c>
      <c r="I6115" s="125"/>
    </row>
    <row r="6116" spans="1:9">
      <c r="A6116" s="216">
        <v>43720</v>
      </c>
      <c r="B6116" s="194">
        <v>18</v>
      </c>
      <c r="C6116" s="205">
        <v>90</v>
      </c>
      <c r="D6116" s="206">
        <v>55.887278121662121</v>
      </c>
      <c r="E6116" s="207">
        <v>4</v>
      </c>
      <c r="F6116" s="208">
        <v>5.0451768670080632</v>
      </c>
      <c r="I6116" s="125"/>
    </row>
    <row r="6117" spans="1:9">
      <c r="A6117" s="216">
        <v>43720</v>
      </c>
      <c r="B6117" s="194">
        <v>19</v>
      </c>
      <c r="C6117" s="205">
        <v>105</v>
      </c>
      <c r="D6117" s="206">
        <v>56.109321039130009</v>
      </c>
      <c r="E6117" s="207">
        <v>4</v>
      </c>
      <c r="F6117" s="208">
        <v>4.0913602137679561</v>
      </c>
      <c r="I6117" s="125"/>
    </row>
    <row r="6118" spans="1:9">
      <c r="A6118" s="216">
        <v>43720</v>
      </c>
      <c r="B6118" s="194">
        <v>20</v>
      </c>
      <c r="C6118" s="205">
        <v>120</v>
      </c>
      <c r="D6118" s="206">
        <v>56.331415307705583</v>
      </c>
      <c r="E6118" s="207">
        <v>4</v>
      </c>
      <c r="F6118" s="208">
        <v>3.1374202704121856</v>
      </c>
      <c r="I6118" s="125"/>
    </row>
    <row r="6119" spans="1:9">
      <c r="A6119" s="216">
        <v>43720</v>
      </c>
      <c r="B6119" s="194">
        <v>21</v>
      </c>
      <c r="C6119" s="205">
        <v>135</v>
      </c>
      <c r="D6119" s="206">
        <v>56.553540418516377</v>
      </c>
      <c r="E6119" s="207">
        <v>4</v>
      </c>
      <c r="F6119" s="208">
        <v>2.183357426301562</v>
      </c>
      <c r="I6119" s="125"/>
    </row>
    <row r="6120" spans="1:9">
      <c r="A6120" s="216">
        <v>43720</v>
      </c>
      <c r="B6120" s="194">
        <v>22</v>
      </c>
      <c r="C6120" s="205">
        <v>150</v>
      </c>
      <c r="D6120" s="206">
        <v>56.77570599994624</v>
      </c>
      <c r="E6120" s="207">
        <v>4</v>
      </c>
      <c r="F6120" s="208">
        <v>1.2291720390809857</v>
      </c>
      <c r="I6120" s="125"/>
    </row>
    <row r="6121" spans="1:9">
      <c r="A6121" s="216">
        <v>43720</v>
      </c>
      <c r="B6121" s="194">
        <v>23</v>
      </c>
      <c r="C6121" s="205">
        <v>165</v>
      </c>
      <c r="D6121" s="206">
        <v>56.997921741977962</v>
      </c>
      <c r="E6121" s="207">
        <v>4</v>
      </c>
      <c r="F6121" s="208">
        <v>0.27486446604411796</v>
      </c>
      <c r="I6121" s="125"/>
    </row>
    <row r="6122" spans="1:9">
      <c r="A6122" s="216">
        <v>43721</v>
      </c>
      <c r="B6122" s="194">
        <v>0</v>
      </c>
      <c r="C6122" s="205">
        <v>180</v>
      </c>
      <c r="D6122" s="206">
        <v>57.220167152710246</v>
      </c>
      <c r="E6122" s="207">
        <v>3</v>
      </c>
      <c r="F6122" s="208">
        <v>59.320435107092536</v>
      </c>
      <c r="I6122" s="125"/>
    </row>
    <row r="6123" spans="1:9">
      <c r="A6123" s="216">
        <v>43721</v>
      </c>
      <c r="B6123" s="194">
        <v>1</v>
      </c>
      <c r="C6123" s="205">
        <v>195</v>
      </c>
      <c r="D6123" s="206">
        <v>57.442451783755928</v>
      </c>
      <c r="E6123" s="207">
        <v>3</v>
      </c>
      <c r="F6123" s="208">
        <v>58.365884298315322</v>
      </c>
      <c r="I6123" s="125"/>
    </row>
    <row r="6124" spans="1:9">
      <c r="A6124" s="216">
        <v>43721</v>
      </c>
      <c r="B6124" s="194">
        <v>2</v>
      </c>
      <c r="C6124" s="205">
        <v>210</v>
      </c>
      <c r="D6124" s="206">
        <v>57.664785342483356</v>
      </c>
      <c r="E6124" s="207">
        <v>3</v>
      </c>
      <c r="F6124" s="208">
        <v>57.41121240759864</v>
      </c>
      <c r="I6124" s="125"/>
    </row>
    <row r="6125" spans="1:9">
      <c r="A6125" s="216">
        <v>43721</v>
      </c>
      <c r="B6125" s="194">
        <v>3</v>
      </c>
      <c r="C6125" s="205">
        <v>225</v>
      </c>
      <c r="D6125" s="206">
        <v>57.887147357724302</v>
      </c>
      <c r="E6125" s="207">
        <v>3</v>
      </c>
      <c r="F6125" s="208">
        <v>56.456419824082637</v>
      </c>
      <c r="I6125" s="125"/>
    </row>
    <row r="6126" spans="1:9">
      <c r="A6126" s="216">
        <v>43721</v>
      </c>
      <c r="B6126" s="194">
        <v>4</v>
      </c>
      <c r="C6126" s="205">
        <v>240</v>
      </c>
      <c r="D6126" s="206">
        <v>58.109547399191683</v>
      </c>
      <c r="E6126" s="207">
        <v>3</v>
      </c>
      <c r="F6126" s="208">
        <v>55.501506904995146</v>
      </c>
      <c r="I6126" s="125"/>
    </row>
    <row r="6127" spans="1:9">
      <c r="A6127" s="216">
        <v>43721</v>
      </c>
      <c r="B6127" s="194">
        <v>5</v>
      </c>
      <c r="C6127" s="205">
        <v>255</v>
      </c>
      <c r="D6127" s="206">
        <v>58.331995193800026</v>
      </c>
      <c r="E6127" s="207">
        <v>3</v>
      </c>
      <c r="F6127" s="208">
        <v>54.546474007390643</v>
      </c>
      <c r="I6127" s="125"/>
    </row>
    <row r="6128" spans="1:9">
      <c r="A6128" s="216">
        <v>43721</v>
      </c>
      <c r="B6128" s="194">
        <v>6</v>
      </c>
      <c r="C6128" s="205">
        <v>270</v>
      </c>
      <c r="D6128" s="206">
        <v>58.554470152236036</v>
      </c>
      <c r="E6128" s="207">
        <v>3</v>
      </c>
      <c r="F6128" s="208">
        <v>53.591321520473372</v>
      </c>
      <c r="I6128" s="125"/>
    </row>
    <row r="6129" spans="1:9">
      <c r="A6129" s="216">
        <v>43721</v>
      </c>
      <c r="B6129" s="194">
        <v>7</v>
      </c>
      <c r="C6129" s="205">
        <v>285</v>
      </c>
      <c r="D6129" s="206">
        <v>58.776981961624415</v>
      </c>
      <c r="E6129" s="207">
        <v>3</v>
      </c>
      <c r="F6129" s="208">
        <v>52.7</v>
      </c>
      <c r="I6129" s="125"/>
    </row>
    <row r="6130" spans="1:9">
      <c r="A6130" s="216">
        <v>43721</v>
      </c>
      <c r="B6130" s="194">
        <v>8</v>
      </c>
      <c r="C6130" s="205">
        <v>300</v>
      </c>
      <c r="D6130" s="206">
        <v>58.999540309037002</v>
      </c>
      <c r="E6130" s="207">
        <v>3</v>
      </c>
      <c r="F6130" s="208">
        <v>51.680659217243843</v>
      </c>
      <c r="I6130" s="125"/>
    </row>
    <row r="6131" spans="1:9">
      <c r="A6131" s="216">
        <v>43721</v>
      </c>
      <c r="B6131" s="194">
        <v>9</v>
      </c>
      <c r="C6131" s="205">
        <v>315</v>
      </c>
      <c r="D6131" s="206">
        <v>59.222124604916644</v>
      </c>
      <c r="E6131" s="207">
        <v>3</v>
      </c>
      <c r="F6131" s="208">
        <v>50.725150136360028</v>
      </c>
      <c r="I6131" s="125"/>
    </row>
    <row r="6132" spans="1:9">
      <c r="A6132" s="216">
        <v>43721</v>
      </c>
      <c r="B6132" s="194">
        <v>10</v>
      </c>
      <c r="C6132" s="205">
        <v>330</v>
      </c>
      <c r="D6132" s="206">
        <v>59.444744535484233</v>
      </c>
      <c r="E6132" s="207">
        <v>3</v>
      </c>
      <c r="F6132" s="208">
        <v>49.769522926136403</v>
      </c>
      <c r="I6132" s="125"/>
    </row>
    <row r="6133" spans="1:9">
      <c r="A6133" s="216">
        <v>43721</v>
      </c>
      <c r="B6133" s="194">
        <v>11</v>
      </c>
      <c r="C6133" s="205">
        <v>345</v>
      </c>
      <c r="D6133" s="206">
        <v>59.667409787932684</v>
      </c>
      <c r="E6133" s="207">
        <v>3</v>
      </c>
      <c r="F6133" s="208">
        <v>48.813777943493236</v>
      </c>
      <c r="I6133" s="125"/>
    </row>
    <row r="6134" spans="1:9">
      <c r="A6134" s="216">
        <v>43721</v>
      </c>
      <c r="B6134" s="194">
        <v>12</v>
      </c>
      <c r="C6134" s="205">
        <v>0</v>
      </c>
      <c r="D6134" s="206">
        <v>59.890099772145504</v>
      </c>
      <c r="E6134" s="207">
        <v>3</v>
      </c>
      <c r="F6134" s="208">
        <v>47.857915577420798</v>
      </c>
      <c r="I6134" s="125"/>
    </row>
    <row r="6135" spans="1:9">
      <c r="A6135" s="216">
        <v>43721</v>
      </c>
      <c r="B6135" s="194">
        <v>13</v>
      </c>
      <c r="C6135" s="205">
        <v>16</v>
      </c>
      <c r="D6135" s="206">
        <v>0.11282419396650312</v>
      </c>
      <c r="E6135" s="207">
        <v>3</v>
      </c>
      <c r="F6135" s="208">
        <v>46.901936184816904</v>
      </c>
      <c r="I6135" s="125"/>
    </row>
    <row r="6136" spans="1:9">
      <c r="A6136" s="216">
        <v>43721</v>
      </c>
      <c r="B6136" s="194">
        <v>14</v>
      </c>
      <c r="C6136" s="205">
        <v>31</v>
      </c>
      <c r="D6136" s="206">
        <v>0.33559270033492794</v>
      </c>
      <c r="E6136" s="207">
        <v>3</v>
      </c>
      <c r="F6136" s="208">
        <v>45.945840122562856</v>
      </c>
      <c r="I6136" s="125"/>
    </row>
    <row r="6137" spans="1:9">
      <c r="A6137" s="216">
        <v>43721</v>
      </c>
      <c r="B6137" s="194">
        <v>15</v>
      </c>
      <c r="C6137" s="205">
        <v>46</v>
      </c>
      <c r="D6137" s="206">
        <v>0.5583847201808112</v>
      </c>
      <c r="E6137" s="207">
        <v>3</v>
      </c>
      <c r="F6137" s="208">
        <v>44.989627790213291</v>
      </c>
      <c r="I6137" s="125"/>
    </row>
    <row r="6138" spans="1:9">
      <c r="A6138" s="216">
        <v>43721</v>
      </c>
      <c r="B6138" s="194">
        <v>16</v>
      </c>
      <c r="C6138" s="205">
        <v>61</v>
      </c>
      <c r="D6138" s="206">
        <v>0.78120995945710092</v>
      </c>
      <c r="E6138" s="207">
        <v>3</v>
      </c>
      <c r="F6138" s="208">
        <v>44.033299523270408</v>
      </c>
      <c r="I6138" s="125"/>
    </row>
    <row r="6139" spans="1:9">
      <c r="A6139" s="216">
        <v>43721</v>
      </c>
      <c r="B6139" s="194">
        <v>17</v>
      </c>
      <c r="C6139" s="205">
        <v>76</v>
      </c>
      <c r="D6139" s="206">
        <v>1.0040780447076258</v>
      </c>
      <c r="E6139" s="207">
        <v>3</v>
      </c>
      <c r="F6139" s="208">
        <v>43.076855689319451</v>
      </c>
      <c r="I6139" s="125"/>
    </row>
    <row r="6140" spans="1:9">
      <c r="A6140" s="216">
        <v>43721</v>
      </c>
      <c r="B6140" s="194">
        <v>18</v>
      </c>
      <c r="C6140" s="205">
        <v>91</v>
      </c>
      <c r="D6140" s="206">
        <v>1.2269684442685502</v>
      </c>
      <c r="E6140" s="207">
        <v>3</v>
      </c>
      <c r="F6140" s="208">
        <v>42.120296677181329</v>
      </c>
      <c r="I6140" s="125"/>
    </row>
    <row r="6141" spans="1:9">
      <c r="A6141" s="216">
        <v>43721</v>
      </c>
      <c r="B6141" s="194">
        <v>19</v>
      </c>
      <c r="C6141" s="205">
        <v>106</v>
      </c>
      <c r="D6141" s="206">
        <v>1.4498908432028657</v>
      </c>
      <c r="E6141" s="207">
        <v>3</v>
      </c>
      <c r="F6141" s="208">
        <v>41.163622843803694</v>
      </c>
      <c r="I6141" s="125"/>
    </row>
    <row r="6142" spans="1:9">
      <c r="A6142" s="216">
        <v>43721</v>
      </c>
      <c r="B6142" s="194">
        <v>20</v>
      </c>
      <c r="C6142" s="205">
        <v>121</v>
      </c>
      <c r="D6142" s="206">
        <v>1.6728548684670841</v>
      </c>
      <c r="E6142" s="207">
        <v>3</v>
      </c>
      <c r="F6142" s="208">
        <v>40.206834545876916</v>
      </c>
      <c r="I6142" s="125"/>
    </row>
    <row r="6143" spans="1:9">
      <c r="A6143" s="216">
        <v>43721</v>
      </c>
      <c r="B6143" s="194">
        <v>21</v>
      </c>
      <c r="C6143" s="205">
        <v>136</v>
      </c>
      <c r="D6143" s="206">
        <v>1.8958400069425352</v>
      </c>
      <c r="E6143" s="207">
        <v>3</v>
      </c>
      <c r="F6143" s="208">
        <v>39.249932172413502</v>
      </c>
      <c r="I6143" s="125"/>
    </row>
    <row r="6144" spans="1:9">
      <c r="A6144" s="216">
        <v>43721</v>
      </c>
      <c r="B6144" s="194">
        <v>22</v>
      </c>
      <c r="C6144" s="205">
        <v>151</v>
      </c>
      <c r="D6144" s="206">
        <v>2.1188558847995864</v>
      </c>
      <c r="E6144" s="207">
        <v>3</v>
      </c>
      <c r="F6144" s="208">
        <v>38.292916080236409</v>
      </c>
      <c r="I6144" s="125"/>
    </row>
    <row r="6145" spans="1:9">
      <c r="A6145" s="216">
        <v>43721</v>
      </c>
      <c r="B6145" s="194">
        <v>23</v>
      </c>
      <c r="C6145" s="205">
        <v>166</v>
      </c>
      <c r="D6145" s="206">
        <v>2.3419121873450877</v>
      </c>
      <c r="E6145" s="207">
        <v>3</v>
      </c>
      <c r="F6145" s="208">
        <v>37.335786636875035</v>
      </c>
      <c r="I6145" s="125"/>
    </row>
    <row r="6146" spans="1:9">
      <c r="A6146" s="216">
        <v>43722</v>
      </c>
      <c r="B6146" s="194">
        <v>0</v>
      </c>
      <c r="C6146" s="205">
        <v>181</v>
      </c>
      <c r="D6146" s="206">
        <v>2.564988381409421</v>
      </c>
      <c r="E6146" s="207">
        <v>3</v>
      </c>
      <c r="F6146" s="208">
        <v>36.378544209791208</v>
      </c>
      <c r="I6146" s="125"/>
    </row>
    <row r="6147" spans="1:9">
      <c r="A6147" s="216">
        <v>43722</v>
      </c>
      <c r="B6147" s="194">
        <v>1</v>
      </c>
      <c r="C6147" s="205">
        <v>196</v>
      </c>
      <c r="D6147" s="206">
        <v>2.7880940935347098</v>
      </c>
      <c r="E6147" s="207">
        <v>3</v>
      </c>
      <c r="F6147" s="208">
        <v>35.421189166711066</v>
      </c>
      <c r="I6147" s="125"/>
    </row>
    <row r="6148" spans="1:9">
      <c r="A6148" s="216">
        <v>43722</v>
      </c>
      <c r="B6148" s="194">
        <v>2</v>
      </c>
      <c r="C6148" s="205">
        <v>211</v>
      </c>
      <c r="D6148" s="206">
        <v>3.0112390071485606</v>
      </c>
      <c r="E6148" s="207">
        <v>3</v>
      </c>
      <c r="F6148" s="208">
        <v>34.46372186432302</v>
      </c>
      <c r="I6148" s="125"/>
    </row>
    <row r="6149" spans="1:9">
      <c r="A6149" s="216">
        <v>43722</v>
      </c>
      <c r="B6149" s="194">
        <v>3</v>
      </c>
      <c r="C6149" s="205">
        <v>226</v>
      </c>
      <c r="D6149" s="206">
        <v>3.2344026290741112</v>
      </c>
      <c r="E6149" s="207">
        <v>3</v>
      </c>
      <c r="F6149" s="208">
        <v>33.506142691809622</v>
      </c>
      <c r="I6149" s="125"/>
    </row>
    <row r="6150" spans="1:9">
      <c r="A6150" s="216">
        <v>43722</v>
      </c>
      <c r="B6150" s="194">
        <v>4</v>
      </c>
      <c r="C6150" s="205">
        <v>241</v>
      </c>
      <c r="D6150" s="206">
        <v>3.4575945059310698</v>
      </c>
      <c r="E6150" s="207">
        <v>3</v>
      </c>
      <c r="F6150" s="208">
        <v>32.548452005967469</v>
      </c>
      <c r="I6150" s="125"/>
    </row>
    <row r="6151" spans="1:9">
      <c r="A6151" s="216">
        <v>43722</v>
      </c>
      <c r="B6151" s="194">
        <v>5</v>
      </c>
      <c r="C6151" s="205">
        <v>256</v>
      </c>
      <c r="D6151" s="206">
        <v>3.6808243804830454</v>
      </c>
      <c r="E6151" s="207">
        <v>3</v>
      </c>
      <c r="F6151" s="208">
        <v>31.590650163671352</v>
      </c>
      <c r="I6151" s="125"/>
    </row>
    <row r="6152" spans="1:9">
      <c r="A6152" s="216">
        <v>43722</v>
      </c>
      <c r="B6152" s="194">
        <v>6</v>
      </c>
      <c r="C6152" s="205">
        <v>271</v>
      </c>
      <c r="D6152" s="206">
        <v>3.9040716606950809</v>
      </c>
      <c r="E6152" s="207">
        <v>3</v>
      </c>
      <c r="F6152" s="208">
        <v>30.632737554145393</v>
      </c>
      <c r="I6152" s="125"/>
    </row>
    <row r="6153" spans="1:9">
      <c r="A6153" s="216">
        <v>43722</v>
      </c>
      <c r="B6153" s="194">
        <v>7</v>
      </c>
      <c r="C6153" s="205">
        <v>286</v>
      </c>
      <c r="D6153" s="206">
        <v>4.1273460301636078</v>
      </c>
      <c r="E6153" s="207">
        <v>3</v>
      </c>
      <c r="F6153" s="208">
        <v>29.7</v>
      </c>
      <c r="I6153" s="125"/>
    </row>
    <row r="6154" spans="1:9">
      <c r="A6154" s="216">
        <v>43722</v>
      </c>
      <c r="B6154" s="194">
        <v>8</v>
      </c>
      <c r="C6154" s="205">
        <v>301</v>
      </c>
      <c r="D6154" s="206">
        <v>4.3506571728789822</v>
      </c>
      <c r="E6154" s="207">
        <v>3</v>
      </c>
      <c r="F6154" s="208">
        <v>28.716581471778603</v>
      </c>
      <c r="I6154" s="125"/>
    </row>
    <row r="6155" spans="1:9">
      <c r="A6155" s="216">
        <v>43722</v>
      </c>
      <c r="B6155" s="194">
        <v>9</v>
      </c>
      <c r="C6155" s="205">
        <v>316</v>
      </c>
      <c r="D6155" s="206">
        <v>4.5739844957677178</v>
      </c>
      <c r="E6155" s="207">
        <v>3</v>
      </c>
      <c r="F6155" s="208">
        <v>27.75833873442016</v>
      </c>
      <c r="I6155" s="125"/>
    </row>
    <row r="6156" spans="1:9">
      <c r="A6156" s="216">
        <v>43722</v>
      </c>
      <c r="B6156" s="194">
        <v>10</v>
      </c>
      <c r="C6156" s="205">
        <v>331</v>
      </c>
      <c r="D6156" s="206">
        <v>4.7973376820391422</v>
      </c>
      <c r="E6156" s="207">
        <v>3</v>
      </c>
      <c r="F6156" s="208">
        <v>26.799986690012332</v>
      </c>
      <c r="I6156" s="125"/>
    </row>
    <row r="6157" spans="1:9">
      <c r="A6157" s="216">
        <v>43722</v>
      </c>
      <c r="B6157" s="194">
        <v>11</v>
      </c>
      <c r="C6157" s="205">
        <v>346</v>
      </c>
      <c r="D6157" s="206">
        <v>5.0207264156972542</v>
      </c>
      <c r="E6157" s="207">
        <v>3</v>
      </c>
      <c r="F6157" s="208">
        <v>25.841525695654166</v>
      </c>
      <c r="I6157" s="125"/>
    </row>
    <row r="6158" spans="1:9">
      <c r="A6158" s="216">
        <v>43722</v>
      </c>
      <c r="B6158" s="194">
        <v>12</v>
      </c>
      <c r="C6158" s="205">
        <v>1</v>
      </c>
      <c r="D6158" s="206">
        <v>5.2441301029114129</v>
      </c>
      <c r="E6158" s="207">
        <v>3</v>
      </c>
      <c r="F6158" s="208">
        <v>24.882956140631698</v>
      </c>
      <c r="I6158" s="125"/>
    </row>
    <row r="6159" spans="1:9">
      <c r="A6159" s="216">
        <v>43722</v>
      </c>
      <c r="B6159" s="194">
        <v>13</v>
      </c>
      <c r="C6159" s="205">
        <v>16</v>
      </c>
      <c r="D6159" s="206">
        <v>5.4675584463808491</v>
      </c>
      <c r="E6159" s="207">
        <v>3</v>
      </c>
      <c r="F6159" s="208">
        <v>23.92427838202935</v>
      </c>
      <c r="I6159" s="125"/>
    </row>
    <row r="6160" spans="1:9">
      <c r="A6160" s="216">
        <v>43722</v>
      </c>
      <c r="B6160" s="194">
        <v>14</v>
      </c>
      <c r="C6160" s="205">
        <v>31</v>
      </c>
      <c r="D6160" s="206">
        <v>5.6910210706934095</v>
      </c>
      <c r="E6160" s="207">
        <v>3</v>
      </c>
      <c r="F6160" s="208">
        <v>22.965492788026552</v>
      </c>
      <c r="I6160" s="125"/>
    </row>
    <row r="6161" spans="1:9">
      <c r="A6161" s="216">
        <v>43722</v>
      </c>
      <c r="B6161" s="194">
        <v>15</v>
      </c>
      <c r="C6161" s="205">
        <v>46</v>
      </c>
      <c r="D6161" s="206">
        <v>5.9144974404949835</v>
      </c>
      <c r="E6161" s="207">
        <v>3</v>
      </c>
      <c r="F6161" s="208">
        <v>22.006599726426479</v>
      </c>
      <c r="I6161" s="125"/>
    </row>
    <row r="6162" spans="1:9">
      <c r="A6162" s="216">
        <v>43722</v>
      </c>
      <c r="B6162" s="194">
        <v>16</v>
      </c>
      <c r="C6162" s="205">
        <v>61</v>
      </c>
      <c r="D6162" s="206">
        <v>6.1379972780906655</v>
      </c>
      <c r="E6162" s="207">
        <v>3</v>
      </c>
      <c r="F6162" s="208">
        <v>21.047599565392019</v>
      </c>
      <c r="I6162" s="125"/>
    </row>
    <row r="6163" spans="1:9">
      <c r="A6163" s="216">
        <v>43722</v>
      </c>
      <c r="B6163" s="194">
        <v>17</v>
      </c>
      <c r="C6163" s="205">
        <v>76</v>
      </c>
      <c r="D6163" s="206">
        <v>6.3615301086133513</v>
      </c>
      <c r="E6163" s="207">
        <v>3</v>
      </c>
      <c r="F6163" s="208">
        <v>20.088492662286725</v>
      </c>
      <c r="I6163" s="125"/>
    </row>
    <row r="6164" spans="1:9">
      <c r="A6164" s="216">
        <v>43722</v>
      </c>
      <c r="B6164" s="194">
        <v>18</v>
      </c>
      <c r="C6164" s="205">
        <v>91</v>
      </c>
      <c r="D6164" s="206">
        <v>6.585075475618396</v>
      </c>
      <c r="E6164" s="207">
        <v>3</v>
      </c>
      <c r="F6164" s="208">
        <v>19.129279406615609</v>
      </c>
      <c r="I6164" s="125"/>
    </row>
    <row r="6165" spans="1:9">
      <c r="A6165" s="216">
        <v>43722</v>
      </c>
      <c r="B6165" s="194">
        <v>19</v>
      </c>
      <c r="C6165" s="205">
        <v>106</v>
      </c>
      <c r="D6165" s="206">
        <v>6.8086430419350563</v>
      </c>
      <c r="E6165" s="207">
        <v>3</v>
      </c>
      <c r="F6165" s="208">
        <v>18.169960156032392</v>
      </c>
      <c r="I6165" s="125"/>
    </row>
    <row r="6166" spans="1:9">
      <c r="A6166" s="216">
        <v>43722</v>
      </c>
      <c r="B6166" s="194">
        <v>20</v>
      </c>
      <c r="C6166" s="205">
        <v>121</v>
      </c>
      <c r="D6166" s="206">
        <v>7.0322424300570674</v>
      </c>
      <c r="E6166" s="207">
        <v>3</v>
      </c>
      <c r="F6166" s="208">
        <v>17.210535267973395</v>
      </c>
      <c r="I6166" s="125"/>
    </row>
    <row r="6167" spans="1:9">
      <c r="A6167" s="216">
        <v>43722</v>
      </c>
      <c r="B6167" s="194">
        <v>21</v>
      </c>
      <c r="C6167" s="205">
        <v>136</v>
      </c>
      <c r="D6167" s="206">
        <v>7.2558531250547276</v>
      </c>
      <c r="E6167" s="207">
        <v>3</v>
      </c>
      <c r="F6167" s="208">
        <v>16.251005132267132</v>
      </c>
      <c r="I6167" s="125"/>
    </row>
    <row r="6168" spans="1:9">
      <c r="A6168" s="216">
        <v>43722</v>
      </c>
      <c r="B6168" s="194">
        <v>22</v>
      </c>
      <c r="C6168" s="205">
        <v>151</v>
      </c>
      <c r="D6168" s="206">
        <v>7.4794847493330963</v>
      </c>
      <c r="E6168" s="207">
        <v>3</v>
      </c>
      <c r="F6168" s="208">
        <v>15.291370117356244</v>
      </c>
      <c r="I6168" s="125"/>
    </row>
    <row r="6169" spans="1:9">
      <c r="A6169" s="216">
        <v>43722</v>
      </c>
      <c r="B6169" s="194">
        <v>23</v>
      </c>
      <c r="C6169" s="205">
        <v>166</v>
      </c>
      <c r="D6169" s="206">
        <v>7.7031469853989165</v>
      </c>
      <c r="E6169" s="207">
        <v>3</v>
      </c>
      <c r="F6169" s="208">
        <v>14.331630559512272</v>
      </c>
      <c r="I6169" s="125"/>
    </row>
    <row r="6170" spans="1:9">
      <c r="A6170" s="216">
        <v>43723</v>
      </c>
      <c r="B6170" s="194">
        <v>0</v>
      </c>
      <c r="C6170" s="205">
        <v>181</v>
      </c>
      <c r="D6170" s="206">
        <v>7.9268192962899775</v>
      </c>
      <c r="E6170" s="207">
        <v>3</v>
      </c>
      <c r="F6170" s="208">
        <v>13.371786859451795</v>
      </c>
      <c r="I6170" s="125"/>
    </row>
    <row r="6171" spans="1:9">
      <c r="A6171" s="216">
        <v>43723</v>
      </c>
      <c r="B6171" s="194">
        <v>1</v>
      </c>
      <c r="C6171" s="205">
        <v>196</v>
      </c>
      <c r="D6171" s="206">
        <v>8.1505113051190392</v>
      </c>
      <c r="E6171" s="207">
        <v>3</v>
      </c>
      <c r="F6171" s="208">
        <v>12.411839375131626</v>
      </c>
      <c r="I6171" s="125"/>
    </row>
    <row r="6172" spans="1:9">
      <c r="A6172" s="216">
        <v>43723</v>
      </c>
      <c r="B6172" s="194">
        <v>2</v>
      </c>
      <c r="C6172" s="205">
        <v>211</v>
      </c>
      <c r="D6172" s="206">
        <v>8.3742326933816003</v>
      </c>
      <c r="E6172" s="207">
        <v>3</v>
      </c>
      <c r="F6172" s="208">
        <v>11.451788464416968</v>
      </c>
      <c r="I6172" s="125"/>
    </row>
    <row r="6173" spans="1:9">
      <c r="A6173" s="216">
        <v>43723</v>
      </c>
      <c r="B6173" s="194">
        <v>3</v>
      </c>
      <c r="C6173" s="205">
        <v>226</v>
      </c>
      <c r="D6173" s="206">
        <v>8.5979629248163292</v>
      </c>
      <c r="E6173" s="207">
        <v>3</v>
      </c>
      <c r="F6173" s="208">
        <v>10.491634517638895</v>
      </c>
      <c r="I6173" s="125"/>
    </row>
    <row r="6174" spans="1:9">
      <c r="A6174" s="216">
        <v>43723</v>
      </c>
      <c r="B6174" s="194">
        <v>4</v>
      </c>
      <c r="C6174" s="205">
        <v>241</v>
      </c>
      <c r="D6174" s="206">
        <v>8.8217116213559166</v>
      </c>
      <c r="E6174" s="207">
        <v>3</v>
      </c>
      <c r="F6174" s="208">
        <v>9.5313778928690329</v>
      </c>
      <c r="I6174" s="125"/>
    </row>
    <row r="6175" spans="1:9">
      <c r="A6175" s="216">
        <v>43723</v>
      </c>
      <c r="B6175" s="194">
        <v>5</v>
      </c>
      <c r="C6175" s="205">
        <v>256</v>
      </c>
      <c r="D6175" s="206">
        <v>9.0454884840983141</v>
      </c>
      <c r="E6175" s="207">
        <v>3</v>
      </c>
      <c r="F6175" s="208">
        <v>8.5710189483201216</v>
      </c>
      <c r="I6175" s="125"/>
    </row>
    <row r="6176" spans="1:9">
      <c r="A6176" s="216">
        <v>43723</v>
      </c>
      <c r="B6176" s="194">
        <v>6</v>
      </c>
      <c r="C6176" s="205">
        <v>271</v>
      </c>
      <c r="D6176" s="206">
        <v>9.2692729560815224</v>
      </c>
      <c r="E6176" s="207">
        <v>3</v>
      </c>
      <c r="F6176" s="208">
        <v>7.610558085347936</v>
      </c>
      <c r="I6176" s="125"/>
    </row>
    <row r="6177" spans="1:9">
      <c r="A6177" s="216">
        <v>43723</v>
      </c>
      <c r="B6177" s="194">
        <v>7</v>
      </c>
      <c r="C6177" s="205">
        <v>286</v>
      </c>
      <c r="D6177" s="206">
        <v>9.4930746405668742</v>
      </c>
      <c r="E6177" s="207">
        <v>3</v>
      </c>
      <c r="F6177" s="208">
        <v>6.7</v>
      </c>
      <c r="I6177" s="125"/>
    </row>
    <row r="6178" spans="1:9">
      <c r="A6178" s="216">
        <v>43723</v>
      </c>
      <c r="B6178" s="194">
        <v>8</v>
      </c>
      <c r="C6178" s="205">
        <v>301</v>
      </c>
      <c r="D6178" s="206">
        <v>9.716903256534124</v>
      </c>
      <c r="E6178" s="207">
        <v>3</v>
      </c>
      <c r="F6178" s="208">
        <v>5.6893319836240508</v>
      </c>
      <c r="I6178" s="125"/>
    </row>
    <row r="6179" spans="1:9">
      <c r="A6179" s="216">
        <v>43723</v>
      </c>
      <c r="B6179" s="194">
        <v>9</v>
      </c>
      <c r="C6179" s="205">
        <v>316</v>
      </c>
      <c r="D6179" s="206">
        <v>9.9407382086383222</v>
      </c>
      <c r="E6179" s="207">
        <v>3</v>
      </c>
      <c r="F6179" s="208">
        <v>4.7285675049790754</v>
      </c>
      <c r="I6179" s="125"/>
    </row>
    <row r="6180" spans="1:9">
      <c r="A6180" s="216">
        <v>43723</v>
      </c>
      <c r="B6180" s="194">
        <v>10</v>
      </c>
      <c r="C6180" s="205">
        <v>331</v>
      </c>
      <c r="D6180" s="206">
        <v>10.164589176804384</v>
      </c>
      <c r="E6180" s="207">
        <v>3</v>
      </c>
      <c r="F6180" s="208">
        <v>3.7677025633282391</v>
      </c>
      <c r="I6180" s="125"/>
    </row>
    <row r="6181" spans="1:9">
      <c r="A6181" s="216">
        <v>43723</v>
      </c>
      <c r="B6181" s="194">
        <v>11</v>
      </c>
      <c r="C6181" s="205">
        <v>346</v>
      </c>
      <c r="D6181" s="206">
        <v>10.38846584234534</v>
      </c>
      <c r="E6181" s="207">
        <v>3</v>
      </c>
      <c r="F6181" s="208">
        <v>2.8067375175372788</v>
      </c>
      <c r="I6181" s="125"/>
    </row>
    <row r="6182" spans="1:9">
      <c r="A6182" s="216">
        <v>43723</v>
      </c>
      <c r="B6182" s="194">
        <v>12</v>
      </c>
      <c r="C6182" s="205">
        <v>1</v>
      </c>
      <c r="D6182" s="206">
        <v>10.612347607643073</v>
      </c>
      <c r="E6182" s="207">
        <v>3</v>
      </c>
      <c r="F6182" s="208">
        <v>1.8456727586115829</v>
      </c>
      <c r="I6182" s="125"/>
    </row>
    <row r="6183" spans="1:9">
      <c r="A6183" s="216">
        <v>43723</v>
      </c>
      <c r="B6183" s="194">
        <v>13</v>
      </c>
      <c r="C6183" s="205">
        <v>16</v>
      </c>
      <c r="D6183" s="206">
        <v>10.83624417328565</v>
      </c>
      <c r="E6183" s="207">
        <v>3</v>
      </c>
      <c r="F6183" s="208">
        <v>0.88450865626098718</v>
      </c>
      <c r="I6183" s="125"/>
    </row>
    <row r="6184" spans="1:9">
      <c r="A6184" s="216">
        <v>43723</v>
      </c>
      <c r="B6184" s="194">
        <v>14</v>
      </c>
      <c r="C6184" s="205">
        <v>31</v>
      </c>
      <c r="D6184" s="206">
        <v>11.060165160506585</v>
      </c>
      <c r="E6184" s="207">
        <v>2</v>
      </c>
      <c r="F6184" s="208">
        <v>59.923245548142006</v>
      </c>
      <c r="I6184" s="125"/>
    </row>
    <row r="6185" spans="1:9">
      <c r="A6185" s="216">
        <v>43723</v>
      </c>
      <c r="B6185" s="194">
        <v>15</v>
      </c>
      <c r="C6185" s="205">
        <v>46</v>
      </c>
      <c r="D6185" s="206">
        <v>11.284090030981133</v>
      </c>
      <c r="E6185" s="207">
        <v>2</v>
      </c>
      <c r="F6185" s="208">
        <v>58.961883836290227</v>
      </c>
      <c r="I6185" s="125"/>
    </row>
    <row r="6186" spans="1:9">
      <c r="A6186" s="216">
        <v>43723</v>
      </c>
      <c r="B6186" s="194">
        <v>16</v>
      </c>
      <c r="C6186" s="205">
        <v>61</v>
      </c>
      <c r="D6186" s="206">
        <v>11.50802846487295</v>
      </c>
      <c r="E6186" s="207">
        <v>2</v>
      </c>
      <c r="F6186" s="208">
        <v>58.000423880174225</v>
      </c>
      <c r="I6186" s="125"/>
    </row>
    <row r="6187" spans="1:9">
      <c r="A6187" s="216">
        <v>43723</v>
      </c>
      <c r="B6187" s="194">
        <v>17</v>
      </c>
      <c r="C6187" s="205">
        <v>76</v>
      </c>
      <c r="D6187" s="206">
        <v>11.731990083151231</v>
      </c>
      <c r="E6187" s="207">
        <v>2</v>
      </c>
      <c r="F6187" s="208">
        <v>57.038866039017663</v>
      </c>
      <c r="I6187" s="125"/>
    </row>
    <row r="6188" spans="1:9">
      <c r="A6188" s="216">
        <v>43723</v>
      </c>
      <c r="B6188" s="194">
        <v>18</v>
      </c>
      <c r="C6188" s="205">
        <v>91</v>
      </c>
      <c r="D6188" s="206">
        <v>11.955954347158695</v>
      </c>
      <c r="E6188" s="207">
        <v>2</v>
      </c>
      <c r="F6188" s="208">
        <v>56.077210704625735</v>
      </c>
      <c r="I6188" s="125"/>
    </row>
    <row r="6189" spans="1:9">
      <c r="A6189" s="216">
        <v>43723</v>
      </c>
      <c r="B6189" s="194">
        <v>19</v>
      </c>
      <c r="C6189" s="205">
        <v>106</v>
      </c>
      <c r="D6189" s="206">
        <v>12.179930975704565</v>
      </c>
      <c r="E6189" s="207">
        <v>2</v>
      </c>
      <c r="F6189" s="208">
        <v>55.115458236707269</v>
      </c>
      <c r="I6189" s="125"/>
    </row>
    <row r="6190" spans="1:9">
      <c r="A6190" s="216">
        <v>43723</v>
      </c>
      <c r="B6190" s="194">
        <v>20</v>
      </c>
      <c r="C6190" s="205">
        <v>121</v>
      </c>
      <c r="D6190" s="206">
        <v>12.403929492054431</v>
      </c>
      <c r="E6190" s="207">
        <v>2</v>
      </c>
      <c r="F6190" s="208">
        <v>54.153608994973261</v>
      </c>
      <c r="I6190" s="125"/>
    </row>
    <row r="6191" spans="1:9">
      <c r="A6191" s="216">
        <v>43723</v>
      </c>
      <c r="B6191" s="194">
        <v>21</v>
      </c>
      <c r="C6191" s="205">
        <v>136</v>
      </c>
      <c r="D6191" s="206">
        <v>12.627929474487019</v>
      </c>
      <c r="E6191" s="207">
        <v>2</v>
      </c>
      <c r="F6191" s="208">
        <v>53.191663382331114</v>
      </c>
      <c r="I6191" s="125"/>
    </row>
    <row r="6192" spans="1:9">
      <c r="A6192" s="216">
        <v>43723</v>
      </c>
      <c r="B6192" s="194">
        <v>22</v>
      </c>
      <c r="C6192" s="205">
        <v>151</v>
      </c>
      <c r="D6192" s="206">
        <v>12.851940484705437</v>
      </c>
      <c r="E6192" s="207">
        <v>2</v>
      </c>
      <c r="F6192" s="208">
        <v>52.229621737212682</v>
      </c>
      <c r="I6192" s="125"/>
    </row>
    <row r="6193" spans="1:9">
      <c r="A6193" s="216">
        <v>43723</v>
      </c>
      <c r="B6193" s="194">
        <v>23</v>
      </c>
      <c r="C6193" s="205">
        <v>166</v>
      </c>
      <c r="D6193" s="206">
        <v>13.075972202375397</v>
      </c>
      <c r="E6193" s="207">
        <v>2</v>
      </c>
      <c r="F6193" s="208">
        <v>51.267484430579195</v>
      </c>
      <c r="I6193" s="125"/>
    </row>
    <row r="6194" spans="1:9">
      <c r="A6194" s="216">
        <v>43724</v>
      </c>
      <c r="B6194" s="194">
        <v>0</v>
      </c>
      <c r="C6194" s="205">
        <v>181</v>
      </c>
      <c r="D6194" s="206">
        <v>13.300004127072498</v>
      </c>
      <c r="E6194" s="207">
        <v>2</v>
      </c>
      <c r="F6194" s="208">
        <v>50.305251854948693</v>
      </c>
      <c r="I6194" s="125"/>
    </row>
    <row r="6195" spans="1:9">
      <c r="A6195" s="216">
        <v>43724</v>
      </c>
      <c r="B6195" s="194">
        <v>1</v>
      </c>
      <c r="C6195" s="205">
        <v>196</v>
      </c>
      <c r="D6195" s="206">
        <v>13.524045879938171</v>
      </c>
      <c r="E6195" s="207">
        <v>2</v>
      </c>
      <c r="F6195" s="208">
        <v>49.34292437067711</v>
      </c>
      <c r="I6195" s="125"/>
    </row>
    <row r="6196" spans="1:9">
      <c r="A6196" s="216">
        <v>43724</v>
      </c>
      <c r="B6196" s="194">
        <v>2</v>
      </c>
      <c r="C6196" s="205">
        <v>211</v>
      </c>
      <c r="D6196" s="206">
        <v>13.748107079729834</v>
      </c>
      <c r="E6196" s="207">
        <v>2</v>
      </c>
      <c r="F6196" s="208">
        <v>48.380502338330615</v>
      </c>
      <c r="I6196" s="125"/>
    </row>
    <row r="6197" spans="1:9">
      <c r="A6197" s="216">
        <v>43724</v>
      </c>
      <c r="B6197" s="194">
        <v>3</v>
      </c>
      <c r="C6197" s="205">
        <v>226</v>
      </c>
      <c r="D6197" s="206">
        <v>13.972167247230232</v>
      </c>
      <c r="E6197" s="207">
        <v>2</v>
      </c>
      <c r="F6197" s="208">
        <v>47.4179861508686</v>
      </c>
      <c r="I6197" s="125"/>
    </row>
    <row r="6198" spans="1:9">
      <c r="A6198" s="216">
        <v>43724</v>
      </c>
      <c r="B6198" s="194">
        <v>4</v>
      </c>
      <c r="C6198" s="205">
        <v>241</v>
      </c>
      <c r="D6198" s="206">
        <v>14.196236002146634</v>
      </c>
      <c r="E6198" s="207">
        <v>2</v>
      </c>
      <c r="F6198" s="208">
        <v>46.455376179780814</v>
      </c>
      <c r="I6198" s="125"/>
    </row>
    <row r="6199" spans="1:9">
      <c r="A6199" s="216">
        <v>43724</v>
      </c>
      <c r="B6199" s="194">
        <v>5</v>
      </c>
      <c r="C6199" s="205">
        <v>256</v>
      </c>
      <c r="D6199" s="206">
        <v>14.420322982826974</v>
      </c>
      <c r="E6199" s="207">
        <v>2</v>
      </c>
      <c r="F6199" s="208">
        <v>45.492672764627791</v>
      </c>
      <c r="I6199" s="125"/>
    </row>
    <row r="6200" spans="1:9">
      <c r="A6200" s="216">
        <v>43724</v>
      </c>
      <c r="B6200" s="194">
        <v>6</v>
      </c>
      <c r="C6200" s="205">
        <v>271</v>
      </c>
      <c r="D6200" s="206">
        <v>14.644407651437632</v>
      </c>
      <c r="E6200" s="207">
        <v>2</v>
      </c>
      <c r="F6200" s="208">
        <v>44.529876309448532</v>
      </c>
      <c r="I6200" s="125"/>
    </row>
    <row r="6201" spans="1:9">
      <c r="A6201" s="216">
        <v>43724</v>
      </c>
      <c r="B6201" s="194">
        <v>7</v>
      </c>
      <c r="C6201" s="205">
        <v>286</v>
      </c>
      <c r="D6201" s="206">
        <v>14.868499665359423</v>
      </c>
      <c r="E6201" s="207">
        <v>2</v>
      </c>
      <c r="F6201" s="208">
        <v>43.6</v>
      </c>
      <c r="I6201" s="125"/>
    </row>
    <row r="6202" spans="1:9">
      <c r="A6202" s="216">
        <v>43724</v>
      </c>
      <c r="B6202" s="194">
        <v>8</v>
      </c>
      <c r="C6202" s="205">
        <v>301</v>
      </c>
      <c r="D6202" s="206">
        <v>15.092608743367464</v>
      </c>
      <c r="E6202" s="207">
        <v>2</v>
      </c>
      <c r="F6202" s="208">
        <v>42.604005724292534</v>
      </c>
      <c r="I6202" s="125"/>
    </row>
    <row r="6203" spans="1:9">
      <c r="A6203" s="216">
        <v>43724</v>
      </c>
      <c r="B6203" s="194">
        <v>9</v>
      </c>
      <c r="C6203" s="205">
        <v>316</v>
      </c>
      <c r="D6203" s="206">
        <v>15.316714207825726</v>
      </c>
      <c r="E6203" s="207">
        <v>2</v>
      </c>
      <c r="F6203" s="208">
        <v>41.640932349559179</v>
      </c>
      <c r="I6203" s="125"/>
    </row>
    <row r="6204" spans="1:9">
      <c r="A6204" s="216">
        <v>43724</v>
      </c>
      <c r="B6204" s="194">
        <v>10</v>
      </c>
      <c r="C6204" s="205">
        <v>331</v>
      </c>
      <c r="D6204" s="206">
        <v>15.540825776520251</v>
      </c>
      <c r="E6204" s="207">
        <v>2</v>
      </c>
      <c r="F6204" s="208">
        <v>40.677767412949592</v>
      </c>
      <c r="I6204" s="125"/>
    </row>
    <row r="6205" spans="1:9">
      <c r="A6205" s="216">
        <v>43724</v>
      </c>
      <c r="B6205" s="194">
        <v>11</v>
      </c>
      <c r="C6205" s="205">
        <v>346</v>
      </c>
      <c r="D6205" s="206">
        <v>15.764953126906676</v>
      </c>
      <c r="E6205" s="207">
        <v>2</v>
      </c>
      <c r="F6205" s="208">
        <v>39.71451127651828</v>
      </c>
      <c r="I6205" s="125"/>
    </row>
    <row r="6206" spans="1:9">
      <c r="A6206" s="216">
        <v>43724</v>
      </c>
      <c r="B6206" s="194">
        <v>12</v>
      </c>
      <c r="C6206" s="205">
        <v>1</v>
      </c>
      <c r="D6206" s="206">
        <v>15.989075661238985</v>
      </c>
      <c r="E6206" s="207">
        <v>2</v>
      </c>
      <c r="F6206" s="208">
        <v>38.751164345139621</v>
      </c>
      <c r="I6206" s="125"/>
    </row>
    <row r="6207" spans="1:9">
      <c r="A6207" s="216">
        <v>43724</v>
      </c>
      <c r="B6207" s="194">
        <v>13</v>
      </c>
      <c r="C6207" s="205">
        <v>16</v>
      </c>
      <c r="D6207" s="206">
        <v>16.2132030770033</v>
      </c>
      <c r="E6207" s="207">
        <v>2</v>
      </c>
      <c r="F6207" s="208">
        <v>37.787726959635947</v>
      </c>
      <c r="I6207" s="125"/>
    </row>
    <row r="6208" spans="1:9">
      <c r="A6208" s="216">
        <v>43724</v>
      </c>
      <c r="B6208" s="194">
        <v>14</v>
      </c>
      <c r="C6208" s="205">
        <v>31</v>
      </c>
      <c r="D6208" s="206">
        <v>16.437344992621092</v>
      </c>
      <c r="E6208" s="207">
        <v>2</v>
      </c>
      <c r="F6208" s="208">
        <v>36.824199493059957</v>
      </c>
      <c r="I6208" s="125"/>
    </row>
    <row r="6209" spans="1:9">
      <c r="A6209" s="216">
        <v>43724</v>
      </c>
      <c r="B6209" s="194">
        <v>15</v>
      </c>
      <c r="C6209" s="205">
        <v>46</v>
      </c>
      <c r="D6209" s="206">
        <v>16.66148086892008</v>
      </c>
      <c r="E6209" s="207">
        <v>2</v>
      </c>
      <c r="F6209" s="208">
        <v>35.860582340201709</v>
      </c>
      <c r="I6209" s="125"/>
    </row>
    <row r="6210" spans="1:9">
      <c r="A6210" s="216">
        <v>43724</v>
      </c>
      <c r="B6210" s="194">
        <v>16</v>
      </c>
      <c r="C6210" s="205">
        <v>61</v>
      </c>
      <c r="D6210" s="206">
        <v>16.885620383345668</v>
      </c>
      <c r="E6210" s="207">
        <v>2</v>
      </c>
      <c r="F6210" s="208">
        <v>34.896875863780053</v>
      </c>
      <c r="I6210" s="125"/>
    </row>
    <row r="6211" spans="1:9">
      <c r="A6211" s="216">
        <v>43724</v>
      </c>
      <c r="B6211" s="194">
        <v>17</v>
      </c>
      <c r="C6211" s="205">
        <v>76</v>
      </c>
      <c r="D6211" s="206">
        <v>17.109773154315917</v>
      </c>
      <c r="E6211" s="207">
        <v>2</v>
      </c>
      <c r="F6211" s="208">
        <v>33.933080426667324</v>
      </c>
      <c r="I6211" s="125"/>
    </row>
    <row r="6212" spans="1:9">
      <c r="A6212" s="216">
        <v>43724</v>
      </c>
      <c r="B6212" s="194">
        <v>18</v>
      </c>
      <c r="C6212" s="205">
        <v>91</v>
      </c>
      <c r="D6212" s="206">
        <v>17.333918642484605</v>
      </c>
      <c r="E6212" s="207">
        <v>2</v>
      </c>
      <c r="F6212" s="208">
        <v>32.969196424166242</v>
      </c>
      <c r="I6212" s="125"/>
    </row>
    <row r="6213" spans="1:9">
      <c r="A6213" s="216">
        <v>43724</v>
      </c>
      <c r="B6213" s="194">
        <v>19</v>
      </c>
      <c r="C6213" s="205">
        <v>106</v>
      </c>
      <c r="D6213" s="206">
        <v>17.558066525580216</v>
      </c>
      <c r="E6213" s="207">
        <v>2</v>
      </c>
      <c r="F6213" s="208">
        <v>32.005224219465418</v>
      </c>
      <c r="I6213" s="125"/>
    </row>
    <row r="6214" spans="1:9">
      <c r="A6214" s="216">
        <v>43724</v>
      </c>
      <c r="B6214" s="194">
        <v>20</v>
      </c>
      <c r="C6214" s="205">
        <v>121</v>
      </c>
      <c r="D6214" s="206">
        <v>17.782226421352334</v>
      </c>
      <c r="E6214" s="207">
        <v>2</v>
      </c>
      <c r="F6214" s="208">
        <v>31.04116418681609</v>
      </c>
      <c r="I6214" s="125"/>
    </row>
    <row r="6215" spans="1:9">
      <c r="A6215" s="216">
        <v>43724</v>
      </c>
      <c r="B6215" s="194">
        <v>21</v>
      </c>
      <c r="C6215" s="205">
        <v>136</v>
      </c>
      <c r="D6215" s="206">
        <v>18.006377810304457</v>
      </c>
      <c r="E6215" s="207">
        <v>2</v>
      </c>
      <c r="F6215" s="208">
        <v>30.077016700501488</v>
      </c>
      <c r="I6215" s="125"/>
    </row>
    <row r="6216" spans="1:9">
      <c r="A6216" s="216">
        <v>43724</v>
      </c>
      <c r="B6216" s="194">
        <v>22</v>
      </c>
      <c r="C6216" s="205">
        <v>151</v>
      </c>
      <c r="D6216" s="206">
        <v>18.230530350083427</v>
      </c>
      <c r="E6216" s="207">
        <v>2</v>
      </c>
      <c r="F6216" s="208">
        <v>29.112782135059749</v>
      </c>
      <c r="I6216" s="125"/>
    </row>
    <row r="6217" spans="1:9">
      <c r="A6217" s="216">
        <v>43724</v>
      </c>
      <c r="B6217" s="194">
        <v>23</v>
      </c>
      <c r="C6217" s="205">
        <v>166</v>
      </c>
      <c r="D6217" s="206">
        <v>18.454693619349882</v>
      </c>
      <c r="E6217" s="207">
        <v>2</v>
      </c>
      <c r="F6217" s="208">
        <v>28.14846085437577</v>
      </c>
      <c r="I6217" s="125"/>
    </row>
    <row r="6218" spans="1:9">
      <c r="A6218" s="216">
        <v>43725</v>
      </c>
      <c r="B6218" s="194">
        <v>0</v>
      </c>
      <c r="C6218" s="205">
        <v>181</v>
      </c>
      <c r="D6218" s="206">
        <v>18.678847176696536</v>
      </c>
      <c r="E6218" s="207">
        <v>2</v>
      </c>
      <c r="F6218" s="208">
        <v>27.184053254957526</v>
      </c>
      <c r="I6218" s="125"/>
    </row>
    <row r="6219" spans="1:9">
      <c r="A6219" s="216">
        <v>43725</v>
      </c>
      <c r="B6219" s="194">
        <v>1</v>
      </c>
      <c r="C6219" s="205">
        <v>196</v>
      </c>
      <c r="D6219" s="206">
        <v>18.903000581650531</v>
      </c>
      <c r="E6219" s="207">
        <v>2</v>
      </c>
      <c r="F6219" s="208">
        <v>26.219559701135662</v>
      </c>
      <c r="I6219" s="125"/>
    </row>
    <row r="6220" spans="1:9">
      <c r="A6220" s="216">
        <v>43725</v>
      </c>
      <c r="B6220" s="194">
        <v>2</v>
      </c>
      <c r="C6220" s="205">
        <v>211</v>
      </c>
      <c r="D6220" s="206">
        <v>19.12716351113545</v>
      </c>
      <c r="E6220" s="207">
        <v>2</v>
      </c>
      <c r="F6220" s="208">
        <v>25.254980557302957</v>
      </c>
      <c r="I6220" s="125"/>
    </row>
    <row r="6221" spans="1:9">
      <c r="A6221" s="216">
        <v>43725</v>
      </c>
      <c r="B6221" s="194">
        <v>3</v>
      </c>
      <c r="C6221" s="205">
        <v>226</v>
      </c>
      <c r="D6221" s="206">
        <v>19.351315484341285</v>
      </c>
      <c r="E6221" s="207">
        <v>2</v>
      </c>
      <c r="F6221" s="208">
        <v>24.290316231482922</v>
      </c>
      <c r="I6221" s="125"/>
    </row>
    <row r="6222" spans="1:9">
      <c r="A6222" s="216">
        <v>43725</v>
      </c>
      <c r="B6222" s="194">
        <v>4</v>
      </c>
      <c r="C6222" s="205">
        <v>241</v>
      </c>
      <c r="D6222" s="206">
        <v>19.575466060537678</v>
      </c>
      <c r="E6222" s="207">
        <v>2</v>
      </c>
      <c r="F6222" s="208">
        <v>23.32556706676349</v>
      </c>
      <c r="I6222" s="125"/>
    </row>
    <row r="6223" spans="1:9">
      <c r="A6223" s="216">
        <v>43725</v>
      </c>
      <c r="B6223" s="194">
        <v>5</v>
      </c>
      <c r="C6223" s="205">
        <v>256</v>
      </c>
      <c r="D6223" s="206">
        <v>19.799624936769078</v>
      </c>
      <c r="E6223" s="207">
        <v>2</v>
      </c>
      <c r="F6223" s="208">
        <v>22.360733439200004</v>
      </c>
      <c r="I6223" s="125"/>
    </row>
    <row r="6224" spans="1:9">
      <c r="A6224" s="216">
        <v>43725</v>
      </c>
      <c r="B6224" s="194">
        <v>6</v>
      </c>
      <c r="C6224" s="205">
        <v>271</v>
      </c>
      <c r="D6224" s="206">
        <v>20.023771572439273</v>
      </c>
      <c r="E6224" s="207">
        <v>2</v>
      </c>
      <c r="F6224" s="208">
        <v>21.395815746367319</v>
      </c>
      <c r="I6224" s="125"/>
    </row>
    <row r="6225" spans="1:9">
      <c r="A6225" s="216">
        <v>43725</v>
      </c>
      <c r="B6225" s="194">
        <v>7</v>
      </c>
      <c r="C6225" s="205">
        <v>286</v>
      </c>
      <c r="D6225" s="206">
        <v>20.247915586332965</v>
      </c>
      <c r="E6225" s="207">
        <v>2</v>
      </c>
      <c r="F6225" s="208">
        <v>20.5</v>
      </c>
      <c r="I6225" s="125"/>
    </row>
    <row r="6226" spans="1:9">
      <c r="A6226" s="216">
        <v>43725</v>
      </c>
      <c r="B6226" s="194">
        <v>8</v>
      </c>
      <c r="C6226" s="205">
        <v>301</v>
      </c>
      <c r="D6226" s="206">
        <v>20.472066655510162</v>
      </c>
      <c r="E6226" s="207">
        <v>2</v>
      </c>
      <c r="F6226" s="208">
        <v>19.465729627041711</v>
      </c>
      <c r="I6226" s="125"/>
    </row>
    <row r="6227" spans="1:9">
      <c r="A6227" s="216">
        <v>43725</v>
      </c>
      <c r="B6227" s="194">
        <v>9</v>
      </c>
      <c r="C6227" s="205">
        <v>316</v>
      </c>
      <c r="D6227" s="206">
        <v>20.696204239922054</v>
      </c>
      <c r="E6227" s="207">
        <v>2</v>
      </c>
      <c r="F6227" s="208">
        <v>18.500561964611872</v>
      </c>
      <c r="I6227" s="125"/>
    </row>
    <row r="6228" spans="1:9">
      <c r="A6228" s="216">
        <v>43725</v>
      </c>
      <c r="B6228" s="194">
        <v>10</v>
      </c>
      <c r="C6228" s="205">
        <v>331</v>
      </c>
      <c r="D6228" s="206">
        <v>20.920337958232267</v>
      </c>
      <c r="E6228" s="207">
        <v>2</v>
      </c>
      <c r="F6228" s="208">
        <v>17.535311732410133</v>
      </c>
      <c r="I6228" s="125"/>
    </row>
    <row r="6229" spans="1:9">
      <c r="A6229" s="216">
        <v>43725</v>
      </c>
      <c r="B6229" s="194">
        <v>11</v>
      </c>
      <c r="C6229" s="205">
        <v>346</v>
      </c>
      <c r="D6229" s="206">
        <v>21.144477526088394</v>
      </c>
      <c r="E6229" s="207">
        <v>2</v>
      </c>
      <c r="F6229" s="208">
        <v>16.569979307740841</v>
      </c>
      <c r="I6229" s="125"/>
    </row>
    <row r="6230" spans="1:9">
      <c r="A6230" s="216">
        <v>43725</v>
      </c>
      <c r="B6230" s="194">
        <v>12</v>
      </c>
      <c r="C6230" s="205">
        <v>1</v>
      </c>
      <c r="D6230" s="206">
        <v>21.368602305589661</v>
      </c>
      <c r="E6230" s="207">
        <v>2</v>
      </c>
      <c r="F6230" s="208">
        <v>15.604565067765286</v>
      </c>
      <c r="I6230" s="125"/>
    </row>
    <row r="6231" spans="1:9">
      <c r="A6231" s="216">
        <v>43725</v>
      </c>
      <c r="B6231" s="194">
        <v>13</v>
      </c>
      <c r="C6231" s="205">
        <v>16</v>
      </c>
      <c r="D6231" s="206">
        <v>21.592722013899674</v>
      </c>
      <c r="E6231" s="207">
        <v>2</v>
      </c>
      <c r="F6231" s="208">
        <v>14.63906939014529</v>
      </c>
      <c r="I6231" s="125"/>
    </row>
    <row r="6232" spans="1:9">
      <c r="A6232" s="216">
        <v>43725</v>
      </c>
      <c r="B6232" s="194">
        <v>14</v>
      </c>
      <c r="C6232" s="205">
        <v>31</v>
      </c>
      <c r="D6232" s="206">
        <v>21.816846268679342</v>
      </c>
      <c r="E6232" s="207">
        <v>2</v>
      </c>
      <c r="F6232" s="208">
        <v>13.673492641794498</v>
      </c>
      <c r="I6232" s="125"/>
    </row>
    <row r="6233" spans="1:9">
      <c r="A6233" s="216">
        <v>43725</v>
      </c>
      <c r="B6233" s="194">
        <v>15</v>
      </c>
      <c r="C6233" s="205">
        <v>46</v>
      </c>
      <c r="D6233" s="206">
        <v>22.040954529987289</v>
      </c>
      <c r="E6233" s="207">
        <v>2</v>
      </c>
      <c r="F6233" s="208">
        <v>12.707835222312065</v>
      </c>
      <c r="I6233" s="125"/>
    </row>
    <row r="6234" spans="1:9">
      <c r="A6234" s="216">
        <v>43725</v>
      </c>
      <c r="B6234" s="194">
        <v>16</v>
      </c>
      <c r="C6234" s="205">
        <v>61</v>
      </c>
      <c r="D6234" s="206">
        <v>22.265056475502547</v>
      </c>
      <c r="E6234" s="207">
        <v>2</v>
      </c>
      <c r="F6234" s="208">
        <v>11.742097499121762</v>
      </c>
      <c r="I6234" s="125"/>
    </row>
    <row r="6235" spans="1:9">
      <c r="A6235" s="216">
        <v>43725</v>
      </c>
      <c r="B6235" s="194">
        <v>17</v>
      </c>
      <c r="C6235" s="205">
        <v>76</v>
      </c>
      <c r="D6235" s="206">
        <v>22.489161723663642</v>
      </c>
      <c r="E6235" s="207">
        <v>2</v>
      </c>
      <c r="F6235" s="208">
        <v>10.776279839900811</v>
      </c>
      <c r="I6235" s="125"/>
    </row>
    <row r="6236" spans="1:9">
      <c r="A6236" s="216">
        <v>43725</v>
      </c>
      <c r="B6236" s="194">
        <v>18</v>
      </c>
      <c r="C6236" s="205">
        <v>91</v>
      </c>
      <c r="D6236" s="206">
        <v>22.713249734617875</v>
      </c>
      <c r="E6236" s="207">
        <v>2</v>
      </c>
      <c r="F6236" s="208">
        <v>9.810382644806559</v>
      </c>
      <c r="I6236" s="125"/>
    </row>
    <row r="6237" spans="1:9">
      <c r="A6237" s="216">
        <v>43725</v>
      </c>
      <c r="B6237" s="194">
        <v>19</v>
      </c>
      <c r="C6237" s="205">
        <v>106</v>
      </c>
      <c r="D6237" s="206">
        <v>22.937330185374094</v>
      </c>
      <c r="E6237" s="207">
        <v>2</v>
      </c>
      <c r="F6237" s="208">
        <v>8.8444062928246225</v>
      </c>
      <c r="I6237" s="125"/>
    </row>
    <row r="6238" spans="1:9">
      <c r="A6238" s="216">
        <v>43725</v>
      </c>
      <c r="B6238" s="194">
        <v>20</v>
      </c>
      <c r="C6238" s="205">
        <v>121</v>
      </c>
      <c r="D6238" s="206">
        <v>23.161412695433228</v>
      </c>
      <c r="E6238" s="207">
        <v>2</v>
      </c>
      <c r="F6238" s="208">
        <v>7.8783511305953979</v>
      </c>
      <c r="I6238" s="125"/>
    </row>
    <row r="6239" spans="1:9">
      <c r="A6239" s="216">
        <v>43725</v>
      </c>
      <c r="B6239" s="194">
        <v>21</v>
      </c>
      <c r="C6239" s="205">
        <v>136</v>
      </c>
      <c r="D6239" s="206">
        <v>23.385476724504315</v>
      </c>
      <c r="E6239" s="207">
        <v>2</v>
      </c>
      <c r="F6239" s="208">
        <v>6.9122175699975763</v>
      </c>
      <c r="I6239" s="125"/>
    </row>
    <row r="6240" spans="1:9">
      <c r="A6240" s="216">
        <v>43725</v>
      </c>
      <c r="B6240" s="194">
        <v>22</v>
      </c>
      <c r="C6240" s="205">
        <v>151</v>
      </c>
      <c r="D6240" s="206">
        <v>23.60953194985882</v>
      </c>
      <c r="E6240" s="207">
        <v>2</v>
      </c>
      <c r="F6240" s="208">
        <v>5.9460059797454967</v>
      </c>
      <c r="I6240" s="125"/>
    </row>
    <row r="6241" spans="1:9">
      <c r="A6241" s="216">
        <v>43725</v>
      </c>
      <c r="B6241" s="194">
        <v>23</v>
      </c>
      <c r="C6241" s="205">
        <v>166</v>
      </c>
      <c r="D6241" s="206">
        <v>23.833587991064178</v>
      </c>
      <c r="E6241" s="207">
        <v>2</v>
      </c>
      <c r="F6241" s="208">
        <v>4.979716728840522</v>
      </c>
      <c r="I6241" s="125"/>
    </row>
    <row r="6242" spans="1:9">
      <c r="A6242" s="216">
        <v>43726</v>
      </c>
      <c r="B6242" s="194">
        <v>0</v>
      </c>
      <c r="C6242" s="205">
        <v>181</v>
      </c>
      <c r="D6242" s="206">
        <v>24.057624367654853</v>
      </c>
      <c r="E6242" s="207">
        <v>2</v>
      </c>
      <c r="F6242" s="208">
        <v>4.0133502189871617</v>
      </c>
      <c r="I6242" s="125"/>
    </row>
    <row r="6243" spans="1:9">
      <c r="A6243" s="216">
        <v>43726</v>
      </c>
      <c r="B6243" s="194">
        <v>1</v>
      </c>
      <c r="C6243" s="205">
        <v>196</v>
      </c>
      <c r="D6243" s="206">
        <v>24.281650619253696</v>
      </c>
      <c r="E6243" s="207">
        <v>2</v>
      </c>
      <c r="F6243" s="208">
        <v>3.0469068197028992</v>
      </c>
      <c r="I6243" s="125"/>
    </row>
    <row r="6244" spans="1:9">
      <c r="A6244" s="216">
        <v>43726</v>
      </c>
      <c r="B6244" s="194">
        <v>2</v>
      </c>
      <c r="C6244" s="205">
        <v>211</v>
      </c>
      <c r="D6244" s="206">
        <v>24.505676443941979</v>
      </c>
      <c r="E6244" s="207">
        <v>2</v>
      </c>
      <c r="F6244" s="208">
        <v>2.0803869114949869</v>
      </c>
      <c r="I6244" s="125"/>
    </row>
    <row r="6245" spans="1:9">
      <c r="A6245" s="216">
        <v>43726</v>
      </c>
      <c r="B6245" s="194">
        <v>3</v>
      </c>
      <c r="C6245" s="205">
        <v>226</v>
      </c>
      <c r="D6245" s="206">
        <v>24.729681361501434</v>
      </c>
      <c r="E6245" s="207">
        <v>2</v>
      </c>
      <c r="F6245" s="208">
        <v>1.1137908752840797</v>
      </c>
      <c r="I6245" s="125"/>
    </row>
    <row r="6246" spans="1:9">
      <c r="A6246" s="216">
        <v>43726</v>
      </c>
      <c r="B6246" s="194">
        <v>4</v>
      </c>
      <c r="C6246" s="205">
        <v>241</v>
      </c>
      <c r="D6246" s="206">
        <v>24.953674931368823</v>
      </c>
      <c r="E6246" s="207">
        <v>2</v>
      </c>
      <c r="F6246" s="208">
        <v>0.14711909188092065</v>
      </c>
      <c r="I6246" s="125"/>
    </row>
    <row r="6247" spans="1:9">
      <c r="A6247" s="216">
        <v>43726</v>
      </c>
      <c r="B6247" s="194">
        <v>5</v>
      </c>
      <c r="C6247" s="205">
        <v>256</v>
      </c>
      <c r="D6247" s="206">
        <v>25.177666833071726</v>
      </c>
      <c r="E6247" s="207">
        <v>1</v>
      </c>
      <c r="F6247" s="208">
        <v>59.180371932014104</v>
      </c>
      <c r="I6247" s="125"/>
    </row>
    <row r="6248" spans="1:9">
      <c r="A6248" s="216">
        <v>43726</v>
      </c>
      <c r="B6248" s="194">
        <v>6</v>
      </c>
      <c r="C6248" s="205">
        <v>271</v>
      </c>
      <c r="D6248" s="206">
        <v>25.401636586144605</v>
      </c>
      <c r="E6248" s="207">
        <v>1</v>
      </c>
      <c r="F6248" s="208">
        <v>58.213549798736075</v>
      </c>
      <c r="I6248" s="125"/>
    </row>
    <row r="6249" spans="1:9">
      <c r="A6249" s="216">
        <v>43726</v>
      </c>
      <c r="B6249" s="194">
        <v>7</v>
      </c>
      <c r="C6249" s="205">
        <v>286</v>
      </c>
      <c r="D6249" s="206">
        <v>25.625593750902453</v>
      </c>
      <c r="E6249" s="207">
        <v>1</v>
      </c>
      <c r="F6249" s="208">
        <v>57.3</v>
      </c>
      <c r="I6249" s="125"/>
    </row>
    <row r="6250" spans="1:9">
      <c r="A6250" s="216">
        <v>43726</v>
      </c>
      <c r="B6250" s="194">
        <v>8</v>
      </c>
      <c r="C6250" s="205">
        <v>301</v>
      </c>
      <c r="D6250" s="206">
        <v>25.849548045141546</v>
      </c>
      <c r="E6250" s="207">
        <v>1</v>
      </c>
      <c r="F6250" s="208">
        <v>56.279682096059638</v>
      </c>
      <c r="I6250" s="125"/>
    </row>
    <row r="6251" spans="1:9">
      <c r="A6251" s="216">
        <v>43726</v>
      </c>
      <c r="B6251" s="194">
        <v>9</v>
      </c>
      <c r="C6251" s="205">
        <v>316</v>
      </c>
      <c r="D6251" s="206">
        <v>26.073478871767293</v>
      </c>
      <c r="E6251" s="207">
        <v>1</v>
      </c>
      <c r="F6251" s="208">
        <v>55.312637301907579</v>
      </c>
      <c r="I6251" s="125"/>
    </row>
    <row r="6252" spans="1:9">
      <c r="A6252" s="216">
        <v>43726</v>
      </c>
      <c r="B6252" s="194">
        <v>10</v>
      </c>
      <c r="C6252" s="205">
        <v>331</v>
      </c>
      <c r="D6252" s="206">
        <v>26.29739590969848</v>
      </c>
      <c r="E6252" s="207">
        <v>1</v>
      </c>
      <c r="F6252" s="208">
        <v>54.345519062991833</v>
      </c>
      <c r="I6252" s="125"/>
    </row>
    <row r="6253" spans="1:9">
      <c r="A6253" s="216">
        <v>43726</v>
      </c>
      <c r="B6253" s="194">
        <v>11</v>
      </c>
      <c r="C6253" s="205">
        <v>346</v>
      </c>
      <c r="D6253" s="206">
        <v>26.521308837205879</v>
      </c>
      <c r="E6253" s="207">
        <v>1</v>
      </c>
      <c r="F6253" s="208">
        <v>53.378327729777872</v>
      </c>
      <c r="I6253" s="125"/>
    </row>
    <row r="6254" spans="1:9">
      <c r="A6254" s="216">
        <v>43726</v>
      </c>
      <c r="B6254" s="194">
        <v>12</v>
      </c>
      <c r="C6254" s="205">
        <v>1</v>
      </c>
      <c r="D6254" s="206">
        <v>26.74519705778664</v>
      </c>
      <c r="E6254" s="207">
        <v>1</v>
      </c>
      <c r="F6254" s="208">
        <v>52.411063717776152</v>
      </c>
      <c r="I6254" s="125"/>
    </row>
    <row r="6255" spans="1:9">
      <c r="A6255" s="216">
        <v>43726</v>
      </c>
      <c r="B6255" s="194">
        <v>13</v>
      </c>
      <c r="C6255" s="205">
        <v>16</v>
      </c>
      <c r="D6255" s="206">
        <v>26.969070250480627</v>
      </c>
      <c r="E6255" s="207">
        <v>1</v>
      </c>
      <c r="F6255" s="208">
        <v>51.443727399486114</v>
      </c>
      <c r="I6255" s="125"/>
    </row>
    <row r="6256" spans="1:9">
      <c r="A6256" s="216">
        <v>43726</v>
      </c>
      <c r="B6256" s="194">
        <v>14</v>
      </c>
      <c r="C6256" s="205">
        <v>31</v>
      </c>
      <c r="D6256" s="206">
        <v>27.19293811373575</v>
      </c>
      <c r="E6256" s="207">
        <v>1</v>
      </c>
      <c r="F6256" s="208">
        <v>50.476319147756101</v>
      </c>
      <c r="I6256" s="125"/>
    </row>
    <row r="6257" spans="1:9">
      <c r="A6257" s="216">
        <v>43726</v>
      </c>
      <c r="B6257" s="194">
        <v>15</v>
      </c>
      <c r="C6257" s="205">
        <v>46</v>
      </c>
      <c r="D6257" s="206">
        <v>27.416780012591175</v>
      </c>
      <c r="E6257" s="207">
        <v>1</v>
      </c>
      <c r="F6257" s="208">
        <v>49.508839367991094</v>
      </c>
      <c r="I6257" s="125"/>
    </row>
    <row r="6258" spans="1:9">
      <c r="A6258" s="216">
        <v>43726</v>
      </c>
      <c r="B6258" s="194">
        <v>16</v>
      </c>
      <c r="C6258" s="205">
        <v>61</v>
      </c>
      <c r="D6258" s="206">
        <v>27.64060566561227</v>
      </c>
      <c r="E6258" s="207">
        <v>1</v>
      </c>
      <c r="F6258" s="208">
        <v>48.541288433592584</v>
      </c>
      <c r="I6258" s="125"/>
    </row>
    <row r="6259" spans="1:9">
      <c r="A6259" s="216">
        <v>43726</v>
      </c>
      <c r="B6259" s="194">
        <v>17</v>
      </c>
      <c r="C6259" s="205">
        <v>76</v>
      </c>
      <c r="D6259" s="206">
        <v>27.864424693858609</v>
      </c>
      <c r="E6259" s="207">
        <v>1</v>
      </c>
      <c r="F6259" s="208">
        <v>47.573666718224686</v>
      </c>
      <c r="I6259" s="125"/>
    </row>
    <row r="6260" spans="1:9">
      <c r="A6260" s="216">
        <v>43726</v>
      </c>
      <c r="B6260" s="194">
        <v>18</v>
      </c>
      <c r="C6260" s="205">
        <v>91</v>
      </c>
      <c r="D6260" s="206">
        <v>28.088216559829107</v>
      </c>
      <c r="E6260" s="207">
        <v>1</v>
      </c>
      <c r="F6260" s="208">
        <v>46.605974638825487</v>
      </c>
      <c r="I6260" s="125"/>
    </row>
    <row r="6261" spans="1:9">
      <c r="A6261" s="216">
        <v>43726</v>
      </c>
      <c r="B6261" s="194">
        <v>19</v>
      </c>
      <c r="C6261" s="205">
        <v>106</v>
      </c>
      <c r="D6261" s="206">
        <v>28.311990944026775</v>
      </c>
      <c r="E6261" s="207">
        <v>1</v>
      </c>
      <c r="F6261" s="208">
        <v>45.638212548088298</v>
      </c>
      <c r="I6261" s="125"/>
    </row>
    <row r="6262" spans="1:9">
      <c r="A6262" s="216">
        <v>43726</v>
      </c>
      <c r="B6262" s="194">
        <v>20</v>
      </c>
      <c r="C6262" s="205">
        <v>121</v>
      </c>
      <c r="D6262" s="206">
        <v>28.535757467922167</v>
      </c>
      <c r="E6262" s="207">
        <v>1</v>
      </c>
      <c r="F6262" s="208">
        <v>44.670380831115921</v>
      </c>
      <c r="I6262" s="125"/>
    </row>
    <row r="6263" spans="1:9">
      <c r="A6263" s="216">
        <v>43726</v>
      </c>
      <c r="B6263" s="194">
        <v>21</v>
      </c>
      <c r="C6263" s="205">
        <v>136</v>
      </c>
      <c r="D6263" s="206">
        <v>28.759495594839564</v>
      </c>
      <c r="E6263" s="207">
        <v>1</v>
      </c>
      <c r="F6263" s="208">
        <v>43.702479895165865</v>
      </c>
      <c r="I6263" s="125"/>
    </row>
    <row r="6264" spans="1:9">
      <c r="A6264" s="216">
        <v>43726</v>
      </c>
      <c r="B6264" s="194">
        <v>22</v>
      </c>
      <c r="C6264" s="205">
        <v>151</v>
      </c>
      <c r="D6264" s="206">
        <v>28.983215005310967</v>
      </c>
      <c r="E6264" s="207">
        <v>1</v>
      </c>
      <c r="F6264" s="208">
        <v>42.734510115088284</v>
      </c>
      <c r="I6264" s="125"/>
    </row>
    <row r="6265" spans="1:9">
      <c r="A6265" s="216">
        <v>43726</v>
      </c>
      <c r="B6265" s="194">
        <v>23</v>
      </c>
      <c r="C6265" s="205">
        <v>166</v>
      </c>
      <c r="D6265" s="206">
        <v>29.206925321294648</v>
      </c>
      <c r="E6265" s="207">
        <v>1</v>
      </c>
      <c r="F6265" s="208">
        <v>41.766471866210182</v>
      </c>
      <c r="I6265" s="125"/>
    </row>
    <row r="6266" spans="1:9">
      <c r="A6266" s="216">
        <v>43727</v>
      </c>
      <c r="B6266" s="194">
        <v>0</v>
      </c>
      <c r="C6266" s="205">
        <v>181</v>
      </c>
      <c r="D6266" s="206">
        <v>29.430606027359545</v>
      </c>
      <c r="E6266" s="207">
        <v>1</v>
      </c>
      <c r="F6266" s="208">
        <v>40.798365556485891</v>
      </c>
      <c r="I6266" s="125"/>
    </row>
    <row r="6267" spans="1:9">
      <c r="A6267" s="216">
        <v>43727</v>
      </c>
      <c r="B6267" s="194">
        <v>1</v>
      </c>
      <c r="C6267" s="205">
        <v>196</v>
      </c>
      <c r="D6267" s="206">
        <v>29.654266745076825</v>
      </c>
      <c r="E6267" s="207">
        <v>1</v>
      </c>
      <c r="F6267" s="208">
        <v>39.830191572491429</v>
      </c>
      <c r="I6267" s="125"/>
    </row>
    <row r="6268" spans="1:9">
      <c r="A6268" s="216">
        <v>43727</v>
      </c>
      <c r="B6268" s="194">
        <v>2</v>
      </c>
      <c r="C6268" s="205">
        <v>211</v>
      </c>
      <c r="D6268" s="206">
        <v>29.877917156352964</v>
      </c>
      <c r="E6268" s="207">
        <v>1</v>
      </c>
      <c r="F6268" s="208">
        <v>38.861950268779573</v>
      </c>
      <c r="I6268" s="125"/>
    </row>
    <row r="6269" spans="1:9">
      <c r="A6269" s="216">
        <v>43727</v>
      </c>
      <c r="B6269" s="194">
        <v>3</v>
      </c>
      <c r="C6269" s="205">
        <v>226</v>
      </c>
      <c r="D6269" s="206">
        <v>30.101536765238279</v>
      </c>
      <c r="E6269" s="207">
        <v>1</v>
      </c>
      <c r="F6269" s="208">
        <v>37.893642064943187</v>
      </c>
      <c r="I6269" s="125"/>
    </row>
    <row r="6270" spans="1:9">
      <c r="A6270" s="216">
        <v>43727</v>
      </c>
      <c r="B6270" s="194">
        <v>4</v>
      </c>
      <c r="C6270" s="205">
        <v>241</v>
      </c>
      <c r="D6270" s="206">
        <v>30.32513511633681</v>
      </c>
      <c r="E6270" s="207">
        <v>1</v>
      </c>
      <c r="F6270" s="208">
        <v>36.925267337594889</v>
      </c>
      <c r="I6270" s="125"/>
    </row>
    <row r="6271" spans="1:9">
      <c r="A6271" s="216">
        <v>43727</v>
      </c>
      <c r="B6271" s="194">
        <v>5</v>
      </c>
      <c r="C6271" s="205">
        <v>256</v>
      </c>
      <c r="D6271" s="206">
        <v>30.548721911513894</v>
      </c>
      <c r="E6271" s="207">
        <v>1</v>
      </c>
      <c r="F6271" s="208">
        <v>35.956826463825067</v>
      </c>
      <c r="I6271" s="125"/>
    </row>
    <row r="6272" spans="1:9">
      <c r="A6272" s="216">
        <v>43727</v>
      </c>
      <c r="B6272" s="194">
        <v>6</v>
      </c>
      <c r="C6272" s="205">
        <v>271</v>
      </c>
      <c r="D6272" s="206">
        <v>30.772276674974819</v>
      </c>
      <c r="E6272" s="207">
        <v>1</v>
      </c>
      <c r="F6272" s="208">
        <v>34.988319853209916</v>
      </c>
      <c r="I6272" s="125"/>
    </row>
    <row r="6273" spans="1:9">
      <c r="A6273" s="216">
        <v>43727</v>
      </c>
      <c r="B6273" s="194">
        <v>7</v>
      </c>
      <c r="C6273" s="205">
        <v>286</v>
      </c>
      <c r="D6273" s="206">
        <v>30.99580897226474</v>
      </c>
      <c r="E6273" s="207">
        <v>1</v>
      </c>
      <c r="F6273" s="208">
        <v>34.1</v>
      </c>
      <c r="I6273" s="125"/>
    </row>
    <row r="6274" spans="1:9">
      <c r="A6274" s="216">
        <v>43727</v>
      </c>
      <c r="B6274" s="194">
        <v>8</v>
      </c>
      <c r="C6274" s="205">
        <v>301</v>
      </c>
      <c r="D6274" s="206">
        <v>31.219328525756964</v>
      </c>
      <c r="E6274" s="207">
        <v>1</v>
      </c>
      <c r="F6274" s="208">
        <v>33.051110932035549</v>
      </c>
      <c r="I6274" s="125"/>
    </row>
    <row r="6275" spans="1:9">
      <c r="A6275" s="216">
        <v>43727</v>
      </c>
      <c r="B6275" s="194">
        <v>9</v>
      </c>
      <c r="C6275" s="205">
        <v>316</v>
      </c>
      <c r="D6275" s="206">
        <v>31.442814741808434</v>
      </c>
      <c r="E6275" s="207">
        <v>1</v>
      </c>
      <c r="F6275" s="208">
        <v>32.08240942066962</v>
      </c>
      <c r="I6275" s="125"/>
    </row>
    <row r="6276" spans="1:9">
      <c r="A6276" s="216">
        <v>43727</v>
      </c>
      <c r="B6276" s="194">
        <v>10</v>
      </c>
      <c r="C6276" s="205">
        <v>331</v>
      </c>
      <c r="D6276" s="206">
        <v>31.666277304702817</v>
      </c>
      <c r="E6276" s="207">
        <v>1</v>
      </c>
      <c r="F6276" s="208">
        <v>31.113643706058834</v>
      </c>
      <c r="I6276" s="125"/>
    </row>
    <row r="6277" spans="1:9">
      <c r="A6277" s="216">
        <v>43727</v>
      </c>
      <c r="B6277" s="194">
        <v>11</v>
      </c>
      <c r="C6277" s="205">
        <v>346</v>
      </c>
      <c r="D6277" s="206">
        <v>31.88972589865898</v>
      </c>
      <c r="E6277" s="207">
        <v>1</v>
      </c>
      <c r="F6277" s="208">
        <v>30.144814177663818</v>
      </c>
      <c r="I6277" s="125"/>
    </row>
    <row r="6278" spans="1:9">
      <c r="A6278" s="216">
        <v>43727</v>
      </c>
      <c r="B6278" s="194">
        <v>12</v>
      </c>
      <c r="C6278" s="205">
        <v>1</v>
      </c>
      <c r="D6278" s="206">
        <v>32.11313993143051</v>
      </c>
      <c r="E6278" s="207">
        <v>1</v>
      </c>
      <c r="F6278" s="208">
        <v>29.175921246995639</v>
      </c>
      <c r="I6278" s="125"/>
    </row>
    <row r="6279" spans="1:9">
      <c r="A6279" s="216">
        <v>43727</v>
      </c>
      <c r="B6279" s="194">
        <v>13</v>
      </c>
      <c r="C6279" s="205">
        <v>16</v>
      </c>
      <c r="D6279" s="206">
        <v>32.336529087652366</v>
      </c>
      <c r="E6279" s="207">
        <v>1</v>
      </c>
      <c r="F6279" s="208">
        <v>28.206965293358444</v>
      </c>
      <c r="I6279" s="125"/>
    </row>
    <row r="6280" spans="1:9">
      <c r="A6280" s="216">
        <v>43727</v>
      </c>
      <c r="B6280" s="194">
        <v>14</v>
      </c>
      <c r="C6280" s="205">
        <v>31</v>
      </c>
      <c r="D6280" s="206">
        <v>32.559903052218715</v>
      </c>
      <c r="E6280" s="207">
        <v>1</v>
      </c>
      <c r="F6280" s="208">
        <v>27.237946696377456</v>
      </c>
      <c r="I6280" s="125"/>
    </row>
    <row r="6281" spans="1:9">
      <c r="A6281" s="216">
        <v>43727</v>
      </c>
      <c r="B6281" s="194">
        <v>15</v>
      </c>
      <c r="C6281" s="205">
        <v>46</v>
      </c>
      <c r="D6281" s="206">
        <v>32.783241234443494</v>
      </c>
      <c r="E6281" s="207">
        <v>1</v>
      </c>
      <c r="F6281" s="208">
        <v>26.268865868335524</v>
      </c>
      <c r="I6281" s="125"/>
    </row>
    <row r="6282" spans="1:9">
      <c r="A6282" s="216">
        <v>43727</v>
      </c>
      <c r="B6282" s="194">
        <v>16</v>
      </c>
      <c r="C6282" s="205">
        <v>61</v>
      </c>
      <c r="D6282" s="206">
        <v>33.006553377627483</v>
      </c>
      <c r="E6282" s="207">
        <v>1</v>
      </c>
      <c r="F6282" s="208">
        <v>25.299723189606659</v>
      </c>
      <c r="I6282" s="125"/>
    </row>
    <row r="6283" spans="1:9">
      <c r="A6283" s="216">
        <v>43727</v>
      </c>
      <c r="B6283" s="194">
        <v>17</v>
      </c>
      <c r="C6283" s="205">
        <v>76</v>
      </c>
      <c r="D6283" s="206">
        <v>33.229849011681836</v>
      </c>
      <c r="E6283" s="207">
        <v>1</v>
      </c>
      <c r="F6283" s="208">
        <v>24.330519051345902</v>
      </c>
      <c r="I6283" s="125"/>
    </row>
    <row r="6284" spans="1:9">
      <c r="A6284" s="216">
        <v>43727</v>
      </c>
      <c r="B6284" s="194">
        <v>18</v>
      </c>
      <c r="C6284" s="205">
        <v>91</v>
      </c>
      <c r="D6284" s="206">
        <v>33.453107683860708</v>
      </c>
      <c r="E6284" s="207">
        <v>1</v>
      </c>
      <c r="F6284" s="208">
        <v>23.361253845338315</v>
      </c>
      <c r="I6284" s="125"/>
    </row>
    <row r="6285" spans="1:9">
      <c r="A6285" s="216">
        <v>43727</v>
      </c>
      <c r="B6285" s="194">
        <v>19</v>
      </c>
      <c r="C6285" s="205">
        <v>106</v>
      </c>
      <c r="D6285" s="206">
        <v>33.676339079841</v>
      </c>
      <c r="E6285" s="207">
        <v>1</v>
      </c>
      <c r="F6285" s="208">
        <v>22.391927963486058</v>
      </c>
      <c r="I6285" s="125"/>
    </row>
    <row r="6286" spans="1:9">
      <c r="A6286" s="216">
        <v>43727</v>
      </c>
      <c r="B6286" s="194">
        <v>20</v>
      </c>
      <c r="C6286" s="205">
        <v>121</v>
      </c>
      <c r="D6286" s="206">
        <v>33.899552769470347</v>
      </c>
      <c r="E6286" s="207">
        <v>1</v>
      </c>
      <c r="F6286" s="208">
        <v>21.422541787107178</v>
      </c>
      <c r="I6286" s="125"/>
    </row>
    <row r="6287" spans="1:9">
      <c r="A6287" s="216">
        <v>43727</v>
      </c>
      <c r="B6287" s="194">
        <v>21</v>
      </c>
      <c r="C6287" s="205">
        <v>136</v>
      </c>
      <c r="D6287" s="206">
        <v>34.122728281096215</v>
      </c>
      <c r="E6287" s="207">
        <v>1</v>
      </c>
      <c r="F6287" s="208">
        <v>20.453095730613668</v>
      </c>
      <c r="I6287" s="125"/>
    </row>
    <row r="6288" spans="1:9">
      <c r="A6288" s="216">
        <v>43727</v>
      </c>
      <c r="B6288" s="194">
        <v>22</v>
      </c>
      <c r="C6288" s="205">
        <v>151</v>
      </c>
      <c r="D6288" s="206">
        <v>34.345875282607494</v>
      </c>
      <c r="E6288" s="207">
        <v>1</v>
      </c>
      <c r="F6288" s="208">
        <v>19.483590175920128</v>
      </c>
      <c r="I6288" s="125"/>
    </row>
    <row r="6289" spans="1:9">
      <c r="A6289" s="216">
        <v>43727</v>
      </c>
      <c r="B6289" s="194">
        <v>23</v>
      </c>
      <c r="C6289" s="205">
        <v>166</v>
      </c>
      <c r="D6289" s="206">
        <v>34.569003403817078</v>
      </c>
      <c r="E6289" s="207">
        <v>1</v>
      </c>
      <c r="F6289" s="208">
        <v>18.514025505363222</v>
      </c>
      <c r="I6289" s="125"/>
    </row>
    <row r="6290" spans="1:9">
      <c r="A6290" s="216">
        <v>43728</v>
      </c>
      <c r="B6290" s="194">
        <v>0</v>
      </c>
      <c r="C6290" s="205">
        <v>181</v>
      </c>
      <c r="D6290" s="206">
        <v>34.792092134061932</v>
      </c>
      <c r="E6290" s="207">
        <v>1</v>
      </c>
      <c r="F6290" s="208">
        <v>17.544402145073601</v>
      </c>
      <c r="I6290" s="125"/>
    </row>
    <row r="6291" spans="1:9">
      <c r="A6291" s="216">
        <v>43728</v>
      </c>
      <c r="B6291" s="194">
        <v>1</v>
      </c>
      <c r="C6291" s="205">
        <v>196</v>
      </c>
      <c r="D6291" s="206">
        <v>35.015151104060465</v>
      </c>
      <c r="E6291" s="207">
        <v>1</v>
      </c>
      <c r="F6291" s="208">
        <v>16.574720456220817</v>
      </c>
      <c r="I6291" s="125"/>
    </row>
    <row r="6292" spans="1:9">
      <c r="A6292" s="216">
        <v>43728</v>
      </c>
      <c r="B6292" s="194">
        <v>2</v>
      </c>
      <c r="C6292" s="205">
        <v>211</v>
      </c>
      <c r="D6292" s="206">
        <v>35.238190002473857</v>
      </c>
      <c r="E6292" s="207">
        <v>1</v>
      </c>
      <c r="F6292" s="208">
        <v>15.604980833010998</v>
      </c>
      <c r="I6292" s="125"/>
    </row>
    <row r="6293" spans="1:9">
      <c r="A6293" s="216">
        <v>43728</v>
      </c>
      <c r="B6293" s="194">
        <v>3</v>
      </c>
      <c r="C6293" s="205">
        <v>226</v>
      </c>
      <c r="D6293" s="206">
        <v>35.461188301519542</v>
      </c>
      <c r="E6293" s="207">
        <v>1</v>
      </c>
      <c r="F6293" s="208">
        <v>14.635183691532937</v>
      </c>
      <c r="I6293" s="125"/>
    </row>
    <row r="6294" spans="1:9">
      <c r="A6294" s="216">
        <v>43728</v>
      </c>
      <c r="B6294" s="194">
        <v>4</v>
      </c>
      <c r="C6294" s="205">
        <v>241</v>
      </c>
      <c r="D6294" s="206">
        <v>35.68415563220924</v>
      </c>
      <c r="E6294" s="207">
        <v>1</v>
      </c>
      <c r="F6294" s="208">
        <v>13.665329415707053</v>
      </c>
      <c r="I6294" s="125"/>
    </row>
    <row r="6295" spans="1:9">
      <c r="A6295" s="216">
        <v>43728</v>
      </c>
      <c r="B6295" s="194">
        <v>5</v>
      </c>
      <c r="C6295" s="205">
        <v>256</v>
      </c>
      <c r="D6295" s="206">
        <v>35.907101684597365</v>
      </c>
      <c r="E6295" s="207">
        <v>1</v>
      </c>
      <c r="F6295" s="208">
        <v>12.6954183897577</v>
      </c>
      <c r="I6295" s="125"/>
    </row>
    <row r="6296" spans="1:9">
      <c r="A6296" s="216">
        <v>43728</v>
      </c>
      <c r="B6296" s="194">
        <v>6</v>
      </c>
      <c r="C6296" s="205">
        <v>271</v>
      </c>
      <c r="D6296" s="206">
        <v>36.130005971328956</v>
      </c>
      <c r="E6296" s="207">
        <v>1</v>
      </c>
      <c r="F6296" s="208">
        <v>11.725451030825322</v>
      </c>
      <c r="I6296" s="125"/>
    </row>
    <row r="6297" spans="1:9">
      <c r="A6297" s="216">
        <v>43728</v>
      </c>
      <c r="B6297" s="194">
        <v>7</v>
      </c>
      <c r="C6297" s="205">
        <v>286</v>
      </c>
      <c r="D6297" s="206">
        <v>36.352878046092201</v>
      </c>
      <c r="E6297" s="207">
        <v>1</v>
      </c>
      <c r="F6297" s="208">
        <v>10.8</v>
      </c>
      <c r="I6297" s="125"/>
    </row>
    <row r="6298" spans="1:9">
      <c r="A6298" s="216">
        <v>43728</v>
      </c>
      <c r="B6298" s="194">
        <v>8</v>
      </c>
      <c r="C6298" s="205">
        <v>301</v>
      </c>
      <c r="D6298" s="206">
        <v>36.575727659616177</v>
      </c>
      <c r="E6298" s="207">
        <v>1</v>
      </c>
      <c r="F6298" s="208">
        <v>9.7853488643362532</v>
      </c>
      <c r="I6298" s="125"/>
    </row>
    <row r="6299" spans="1:9">
      <c r="A6299" s="216">
        <v>43728</v>
      </c>
      <c r="B6299" s="194">
        <v>9</v>
      </c>
      <c r="C6299" s="205">
        <v>316</v>
      </c>
      <c r="D6299" s="206">
        <v>36.798534227261825</v>
      </c>
      <c r="E6299" s="207">
        <v>1</v>
      </c>
      <c r="F6299" s="208">
        <v>8.8152148491839064</v>
      </c>
      <c r="I6299" s="125"/>
    </row>
    <row r="6300" spans="1:9">
      <c r="A6300" s="216">
        <v>43728</v>
      </c>
      <c r="B6300" s="194">
        <v>10</v>
      </c>
      <c r="C6300" s="205">
        <v>331</v>
      </c>
      <c r="D6300" s="206">
        <v>37.021307441337967</v>
      </c>
      <c r="E6300" s="207">
        <v>1</v>
      </c>
      <c r="F6300" s="208">
        <v>7.8450260750086009</v>
      </c>
      <c r="I6300" s="125"/>
    </row>
    <row r="6301" spans="1:9">
      <c r="A6301" s="216">
        <v>43728</v>
      </c>
      <c r="B6301" s="194">
        <v>11</v>
      </c>
      <c r="C6301" s="205">
        <v>346</v>
      </c>
      <c r="D6301" s="206">
        <v>37.244056994719585</v>
      </c>
      <c r="E6301" s="207">
        <v>1</v>
      </c>
      <c r="F6301" s="208">
        <v>6.8747829278338202</v>
      </c>
      <c r="I6301" s="125"/>
    </row>
    <row r="6302" spans="1:9">
      <c r="A6302" s="216">
        <v>43728</v>
      </c>
      <c r="B6302" s="194">
        <v>12</v>
      </c>
      <c r="C6302" s="205">
        <v>1</v>
      </c>
      <c r="D6302" s="206">
        <v>37.466762304420058</v>
      </c>
      <c r="E6302" s="207">
        <v>1</v>
      </c>
      <c r="F6302" s="208">
        <v>5.9044858266704026</v>
      </c>
      <c r="I6302" s="125"/>
    </row>
    <row r="6303" spans="1:9">
      <c r="A6303" s="216">
        <v>43728</v>
      </c>
      <c r="B6303" s="194">
        <v>13</v>
      </c>
      <c r="C6303" s="205">
        <v>16</v>
      </c>
      <c r="D6303" s="206">
        <v>37.689433064664968</v>
      </c>
      <c r="E6303" s="207">
        <v>1</v>
      </c>
      <c r="F6303" s="208">
        <v>4.9341351583897497</v>
      </c>
      <c r="I6303" s="125"/>
    </row>
    <row r="6304" spans="1:9">
      <c r="A6304" s="216">
        <v>43728</v>
      </c>
      <c r="B6304" s="194">
        <v>14</v>
      </c>
      <c r="C6304" s="205">
        <v>31</v>
      </c>
      <c r="D6304" s="206">
        <v>37.91207896916319</v>
      </c>
      <c r="E6304" s="207">
        <v>1</v>
      </c>
      <c r="F6304" s="208">
        <v>3.9637313100720828</v>
      </c>
      <c r="I6304" s="125"/>
    </row>
    <row r="6305" spans="1:9">
      <c r="A6305" s="216">
        <v>43728</v>
      </c>
      <c r="B6305" s="194">
        <v>15</v>
      </c>
      <c r="C6305" s="205">
        <v>46</v>
      </c>
      <c r="D6305" s="206">
        <v>38.134679436425358</v>
      </c>
      <c r="E6305" s="207">
        <v>1</v>
      </c>
      <c r="F6305" s="208">
        <v>2.9932747016973993</v>
      </c>
      <c r="I6305" s="125"/>
    </row>
    <row r="6306" spans="1:9">
      <c r="A6306" s="216">
        <v>43728</v>
      </c>
      <c r="B6306" s="194">
        <v>16</v>
      </c>
      <c r="C6306" s="205">
        <v>61</v>
      </c>
      <c r="D6306" s="206">
        <v>38.357244181570422</v>
      </c>
      <c r="E6306" s="207">
        <v>1</v>
      </c>
      <c r="F6306" s="208">
        <v>2.0227657319252978</v>
      </c>
      <c r="I6306" s="125"/>
    </row>
    <row r="6307" spans="1:9">
      <c r="A6307" s="216">
        <v>43728</v>
      </c>
      <c r="B6307" s="194">
        <v>17</v>
      </c>
      <c r="C6307" s="205">
        <v>76</v>
      </c>
      <c r="D6307" s="206">
        <v>38.579782840734538</v>
      </c>
      <c r="E6307" s="207">
        <v>1</v>
      </c>
      <c r="F6307" s="208">
        <v>1.0522047670647483</v>
      </c>
      <c r="I6307" s="125"/>
    </row>
    <row r="6308" spans="1:9">
      <c r="A6308" s="216">
        <v>43728</v>
      </c>
      <c r="B6308" s="194">
        <v>18</v>
      </c>
      <c r="C6308" s="205">
        <v>91</v>
      </c>
      <c r="D6308" s="206">
        <v>38.802274893379263</v>
      </c>
      <c r="E6308" s="207">
        <v>1</v>
      </c>
      <c r="F6308" s="208">
        <v>8.1592239067584948E-2</v>
      </c>
      <c r="I6308" s="125"/>
    </row>
    <row r="6309" spans="1:9">
      <c r="A6309" s="216">
        <v>43728</v>
      </c>
      <c r="B6309" s="194">
        <v>19</v>
      </c>
      <c r="C6309" s="205">
        <v>106</v>
      </c>
      <c r="D6309" s="206">
        <v>39.024730075252592</v>
      </c>
      <c r="E6309" s="207">
        <v>1.0000000000000001E-15</v>
      </c>
      <c r="F6309" s="208">
        <v>59.110928536679388</v>
      </c>
      <c r="I6309" s="125"/>
    </row>
    <row r="6310" spans="1:9">
      <c r="A6310" s="216">
        <v>43728</v>
      </c>
      <c r="B6310" s="194">
        <v>20</v>
      </c>
      <c r="C6310" s="205">
        <v>121</v>
      </c>
      <c r="D6310" s="206">
        <v>39.247157926258751</v>
      </c>
      <c r="E6310" s="207">
        <v>1.0000000000000001E-15</v>
      </c>
      <c r="F6310" s="208">
        <v>58.140214048823445</v>
      </c>
      <c r="I6310" s="125"/>
    </row>
    <row r="6311" spans="1:9">
      <c r="A6311" s="216">
        <v>43728</v>
      </c>
      <c r="B6311" s="194">
        <v>21</v>
      </c>
      <c r="C6311" s="205">
        <v>136</v>
      </c>
      <c r="D6311" s="206">
        <v>39.469538005259892</v>
      </c>
      <c r="E6311" s="207">
        <v>1.0000000000000001E-15</v>
      </c>
      <c r="F6311" s="208">
        <v>57.169449197631366</v>
      </c>
      <c r="I6311" s="125"/>
    </row>
    <row r="6312" spans="1:9">
      <c r="A6312" s="216">
        <v>43728</v>
      </c>
      <c r="B6312" s="194">
        <v>22</v>
      </c>
      <c r="C6312" s="205">
        <v>151</v>
      </c>
      <c r="D6312" s="206">
        <v>39.691880010847171</v>
      </c>
      <c r="E6312" s="207">
        <v>1.0000000000000001E-15</v>
      </c>
      <c r="F6312" s="208">
        <v>56.198634372753894</v>
      </c>
      <c r="I6312" s="125"/>
    </row>
    <row r="6313" spans="1:9">
      <c r="A6313" s="216">
        <v>43728</v>
      </c>
      <c r="B6313" s="194">
        <v>23</v>
      </c>
      <c r="C6313" s="205">
        <v>166</v>
      </c>
      <c r="D6313" s="206">
        <v>39.914193523250105</v>
      </c>
      <c r="E6313" s="207">
        <v>1.0000000000000001E-15</v>
      </c>
      <c r="F6313" s="208">
        <v>55.22776997518671</v>
      </c>
      <c r="I6313" s="125"/>
    </row>
    <row r="6314" spans="1:9">
      <c r="A6314" s="216">
        <v>43729</v>
      </c>
      <c r="B6314" s="194">
        <v>0</v>
      </c>
      <c r="C6314" s="205">
        <v>181</v>
      </c>
      <c r="D6314" s="206">
        <v>40.13645812339405</v>
      </c>
      <c r="E6314" s="207">
        <v>1.0000000000000001E-15</v>
      </c>
      <c r="F6314" s="208">
        <v>54.256856406165639</v>
      </c>
      <c r="I6314" s="125"/>
    </row>
    <row r="6315" spans="1:9">
      <c r="A6315" s="216">
        <v>43729</v>
      </c>
      <c r="B6315" s="194">
        <v>1</v>
      </c>
      <c r="C6315" s="205">
        <v>196</v>
      </c>
      <c r="D6315" s="206">
        <v>40.358683392623789</v>
      </c>
      <c r="E6315" s="207">
        <v>1.0000000000000001E-15</v>
      </c>
      <c r="F6315" s="208">
        <v>53.285894067231254</v>
      </c>
      <c r="I6315" s="125"/>
    </row>
    <row r="6316" spans="1:9">
      <c r="A6316" s="216">
        <v>43729</v>
      </c>
      <c r="B6316" s="194">
        <v>2</v>
      </c>
      <c r="C6316" s="205">
        <v>211</v>
      </c>
      <c r="D6316" s="206">
        <v>40.580879031418249</v>
      </c>
      <c r="E6316" s="207">
        <v>1.0000000000000001E-15</v>
      </c>
      <c r="F6316" s="208">
        <v>52.314883349520429</v>
      </c>
      <c r="I6316" s="125"/>
    </row>
    <row r="6317" spans="1:9">
      <c r="A6317" s="216">
        <v>43729</v>
      </c>
      <c r="B6317" s="194">
        <v>3</v>
      </c>
      <c r="C6317" s="205">
        <v>226</v>
      </c>
      <c r="D6317" s="206">
        <v>40.803024562632118</v>
      </c>
      <c r="E6317" s="207">
        <v>1.0000000000000001E-15</v>
      </c>
      <c r="F6317" s="208">
        <v>51.343824676961106</v>
      </c>
      <c r="I6317" s="125"/>
    </row>
    <row r="6318" spans="1:9">
      <c r="A6318" s="216">
        <v>43729</v>
      </c>
      <c r="B6318" s="194">
        <v>4</v>
      </c>
      <c r="C6318" s="205">
        <v>241</v>
      </c>
      <c r="D6318" s="206">
        <v>41.025129628583272</v>
      </c>
      <c r="E6318" s="207">
        <v>1.0000000000000001E-15</v>
      </c>
      <c r="F6318" s="208">
        <v>50.37271844126662</v>
      </c>
      <c r="I6318" s="125"/>
    </row>
    <row r="6319" spans="1:9">
      <c r="A6319" s="216">
        <v>43729</v>
      </c>
      <c r="B6319" s="194">
        <v>5</v>
      </c>
      <c r="C6319" s="205">
        <v>256</v>
      </c>
      <c r="D6319" s="206">
        <v>41.247203873230092</v>
      </c>
      <c r="E6319" s="207">
        <v>1.0000000000000001E-15</v>
      </c>
      <c r="F6319" s="208">
        <v>49.401565034549314</v>
      </c>
      <c r="I6319" s="125"/>
    </row>
    <row r="6320" spans="1:9">
      <c r="A6320" s="216">
        <v>43729</v>
      </c>
      <c r="B6320" s="194">
        <v>6</v>
      </c>
      <c r="C6320" s="205">
        <v>271</v>
      </c>
      <c r="D6320" s="206">
        <v>41.469226839592466</v>
      </c>
      <c r="E6320" s="207">
        <v>1.0000000000000001E-15</v>
      </c>
      <c r="F6320" s="208">
        <v>48.43036488170813</v>
      </c>
      <c r="I6320" s="125"/>
    </row>
    <row r="6321" spans="1:9">
      <c r="A6321" s="216">
        <v>43729</v>
      </c>
      <c r="B6321" s="194">
        <v>7</v>
      </c>
      <c r="C6321" s="205">
        <v>286</v>
      </c>
      <c r="D6321" s="206">
        <v>41.691208172418328</v>
      </c>
      <c r="E6321" s="207">
        <v>1.0000000000000001E-15</v>
      </c>
      <c r="F6321" s="208">
        <v>47.5</v>
      </c>
      <c r="I6321" s="125"/>
    </row>
    <row r="6322" spans="1:9">
      <c r="A6322" s="216">
        <v>43729</v>
      </c>
      <c r="B6322" s="194">
        <v>8</v>
      </c>
      <c r="C6322" s="205">
        <v>301</v>
      </c>
      <c r="D6322" s="206">
        <v>41.913157575704645</v>
      </c>
      <c r="E6322" s="207">
        <v>1.0000000000000001E-15</v>
      </c>
      <c r="F6322" s="208">
        <v>46.487825920067209</v>
      </c>
      <c r="I6322" s="125"/>
    </row>
    <row r="6323" spans="1:9">
      <c r="A6323" s="216">
        <v>43729</v>
      </c>
      <c r="B6323" s="194">
        <v>9</v>
      </c>
      <c r="C6323" s="205">
        <v>316</v>
      </c>
      <c r="D6323" s="206">
        <v>42.135054457650085</v>
      </c>
      <c r="E6323" s="207">
        <v>1.0000000000000001E-15</v>
      </c>
      <c r="F6323" s="208">
        <v>45.516487919337337</v>
      </c>
      <c r="I6323" s="125"/>
    </row>
    <row r="6324" spans="1:9">
      <c r="A6324" s="216">
        <v>43729</v>
      </c>
      <c r="B6324" s="194">
        <v>10</v>
      </c>
      <c r="C6324" s="205">
        <v>331</v>
      </c>
      <c r="D6324" s="206">
        <v>42.356908542844849</v>
      </c>
      <c r="E6324" s="207">
        <v>1.0000000000000001E-15</v>
      </c>
      <c r="F6324" s="208">
        <v>44.545104778135972</v>
      </c>
      <c r="I6324" s="125"/>
    </row>
    <row r="6325" spans="1:9">
      <c r="A6325" s="216">
        <v>43729</v>
      </c>
      <c r="B6325" s="194">
        <v>11</v>
      </c>
      <c r="C6325" s="205">
        <v>346</v>
      </c>
      <c r="D6325" s="206">
        <v>42.578729536827495</v>
      </c>
      <c r="E6325" s="207">
        <v>1.0000000000000001E-15</v>
      </c>
      <c r="F6325" s="208">
        <v>43.573676890428338</v>
      </c>
      <c r="I6325" s="125"/>
    </row>
    <row r="6326" spans="1:9">
      <c r="A6326" s="216">
        <v>43729</v>
      </c>
      <c r="B6326" s="194">
        <v>12</v>
      </c>
      <c r="C6326" s="205">
        <v>1</v>
      </c>
      <c r="D6326" s="206">
        <v>42.800496868954383</v>
      </c>
      <c r="E6326" s="207">
        <v>1.0000000000000001E-15</v>
      </c>
      <c r="F6326" s="208">
        <v>42.602204683225395</v>
      </c>
      <c r="I6326" s="125"/>
    </row>
    <row r="6327" spans="1:9">
      <c r="A6327" s="216">
        <v>43729</v>
      </c>
      <c r="B6327" s="194">
        <v>13</v>
      </c>
      <c r="C6327" s="205">
        <v>16</v>
      </c>
      <c r="D6327" s="206">
        <v>43.022220247165137</v>
      </c>
      <c r="E6327" s="207">
        <v>1.0000000000000001E-15</v>
      </c>
      <c r="F6327" s="208">
        <v>41.630688551317363</v>
      </c>
      <c r="I6327" s="125"/>
    </row>
    <row r="6328" spans="1:9">
      <c r="A6328" s="216">
        <v>43729</v>
      </c>
      <c r="B6328" s="194">
        <v>14</v>
      </c>
      <c r="C6328" s="205">
        <v>31</v>
      </c>
      <c r="D6328" s="206">
        <v>43.243909378016383</v>
      </c>
      <c r="E6328" s="207">
        <v>1.0000000000000001E-15</v>
      </c>
      <c r="F6328" s="208">
        <v>40.65912888977121</v>
      </c>
      <c r="I6328" s="125"/>
    </row>
    <row r="6329" spans="1:9">
      <c r="A6329" s="216">
        <v>43729</v>
      </c>
      <c r="B6329" s="194">
        <v>15</v>
      </c>
      <c r="C6329" s="205">
        <v>46</v>
      </c>
      <c r="D6329" s="206">
        <v>43.465543692939832</v>
      </c>
      <c r="E6329" s="207">
        <v>1.0000000000000001E-15</v>
      </c>
      <c r="F6329" s="208">
        <v>39.687526137435881</v>
      </c>
      <c r="I6329" s="125"/>
    </row>
    <row r="6330" spans="1:9">
      <c r="A6330" s="216">
        <v>43729</v>
      </c>
      <c r="B6330" s="194">
        <v>16</v>
      </c>
      <c r="C6330" s="205">
        <v>61</v>
      </c>
      <c r="D6330" s="206">
        <v>43.687132920882732</v>
      </c>
      <c r="E6330" s="207">
        <v>1.0000000000000001E-15</v>
      </c>
      <c r="F6330" s="208">
        <v>38.715880668358423</v>
      </c>
      <c r="I6330" s="125"/>
    </row>
    <row r="6331" spans="1:9">
      <c r="A6331" s="216">
        <v>43729</v>
      </c>
      <c r="B6331" s="194">
        <v>17</v>
      </c>
      <c r="C6331" s="205">
        <v>76</v>
      </c>
      <c r="D6331" s="206">
        <v>43.908686712225631</v>
      </c>
      <c r="E6331" s="207">
        <v>1.0000000000000001E-15</v>
      </c>
      <c r="F6331" s="208">
        <v>37.744192889505172</v>
      </c>
      <c r="I6331" s="125"/>
    </row>
    <row r="6332" spans="1:9">
      <c r="A6332" s="216">
        <v>43729</v>
      </c>
      <c r="B6332" s="194">
        <v>18</v>
      </c>
      <c r="C6332" s="205">
        <v>91</v>
      </c>
      <c r="D6332" s="206">
        <v>44.130184558713381</v>
      </c>
      <c r="E6332" s="207">
        <v>1.0000000000000001E-15</v>
      </c>
      <c r="F6332" s="208">
        <v>36.772463229936683</v>
      </c>
      <c r="I6332" s="125"/>
    </row>
    <row r="6333" spans="1:9">
      <c r="A6333" s="216">
        <v>43729</v>
      </c>
      <c r="B6333" s="194">
        <v>19</v>
      </c>
      <c r="C6333" s="205">
        <v>106</v>
      </c>
      <c r="D6333" s="206">
        <v>44.351636171510336</v>
      </c>
      <c r="E6333" s="207">
        <v>1.0000000000000001E-15</v>
      </c>
      <c r="F6333" s="208">
        <v>35.800692086306199</v>
      </c>
      <c r="I6333" s="125"/>
    </row>
    <row r="6334" spans="1:9">
      <c r="A6334" s="216">
        <v>43729</v>
      </c>
      <c r="B6334" s="194">
        <v>20</v>
      </c>
      <c r="C6334" s="205">
        <v>121</v>
      </c>
      <c r="D6334" s="206">
        <v>44.573051202456782</v>
      </c>
      <c r="E6334" s="207">
        <v>1.0000000000000001E-15</v>
      </c>
      <c r="F6334" s="208">
        <v>34.82887985585603</v>
      </c>
      <c r="I6334" s="125"/>
    </row>
    <row r="6335" spans="1:9">
      <c r="A6335" s="216">
        <v>43729</v>
      </c>
      <c r="B6335" s="194">
        <v>21</v>
      </c>
      <c r="C6335" s="205">
        <v>136</v>
      </c>
      <c r="D6335" s="206">
        <v>44.794409146916223</v>
      </c>
      <c r="E6335" s="207">
        <v>1.0000000000000001E-15</v>
      </c>
      <c r="F6335" s="208">
        <v>33.857026968591612</v>
      </c>
      <c r="I6335" s="125"/>
    </row>
    <row r="6336" spans="1:9">
      <c r="A6336" s="216">
        <v>43729</v>
      </c>
      <c r="B6336" s="194">
        <v>22</v>
      </c>
      <c r="C6336" s="205">
        <v>151</v>
      </c>
      <c r="D6336" s="206">
        <v>45.015719755883765</v>
      </c>
      <c r="E6336" s="207">
        <v>1.0000000000000001E-15</v>
      </c>
      <c r="F6336" s="208">
        <v>32.885133833106053</v>
      </c>
      <c r="I6336" s="125"/>
    </row>
    <row r="6337" spans="1:9">
      <c r="A6337" s="216">
        <v>43729</v>
      </c>
      <c r="B6337" s="194">
        <v>23</v>
      </c>
      <c r="C6337" s="205">
        <v>166</v>
      </c>
      <c r="D6337" s="206">
        <v>45.236992585581675</v>
      </c>
      <c r="E6337" s="207">
        <v>1.0000000000000001E-15</v>
      </c>
      <c r="F6337" s="208">
        <v>31.913200825832245</v>
      </c>
      <c r="I6337" s="125"/>
    </row>
    <row r="6338" spans="1:9">
      <c r="A6338" s="216">
        <v>43730</v>
      </c>
      <c r="B6338" s="194">
        <v>0</v>
      </c>
      <c r="C6338" s="205">
        <v>181</v>
      </c>
      <c r="D6338" s="206">
        <v>45.458207250669602</v>
      </c>
      <c r="E6338" s="207">
        <v>1.0000000000000001E-15</v>
      </c>
      <c r="F6338" s="208">
        <v>30.94122838871397</v>
      </c>
      <c r="I6338" s="125"/>
    </row>
    <row r="6339" spans="1:9">
      <c r="A6339" s="216">
        <v>43730</v>
      </c>
      <c r="B6339" s="194">
        <v>1</v>
      </c>
      <c r="C6339" s="205">
        <v>196</v>
      </c>
      <c r="D6339" s="206">
        <v>45.679373347009573</v>
      </c>
      <c r="E6339" s="207">
        <v>1.0000000000000001E-15</v>
      </c>
      <c r="F6339" s="208">
        <v>29.969216920522516</v>
      </c>
      <c r="I6339" s="125"/>
    </row>
    <row r="6340" spans="1:9">
      <c r="A6340" s="216">
        <v>43730</v>
      </c>
      <c r="B6340" s="194">
        <v>2</v>
      </c>
      <c r="C6340" s="205">
        <v>211</v>
      </c>
      <c r="D6340" s="206">
        <v>45.900500590755655</v>
      </c>
      <c r="E6340" s="207">
        <v>1.0000000000000001E-15</v>
      </c>
      <c r="F6340" s="208">
        <v>28.997166820367251</v>
      </c>
      <c r="I6340" s="125"/>
    </row>
    <row r="6341" spans="1:9">
      <c r="A6341" s="216">
        <v>43730</v>
      </c>
      <c r="B6341" s="194">
        <v>3</v>
      </c>
      <c r="C6341" s="205">
        <v>226</v>
      </c>
      <c r="D6341" s="206">
        <v>46.121568538964084</v>
      </c>
      <c r="E6341" s="207">
        <v>1.0000000000000001E-15</v>
      </c>
      <c r="F6341" s="208">
        <v>28.025078520405852</v>
      </c>
      <c r="I6341" s="125"/>
    </row>
    <row r="6342" spans="1:9">
      <c r="A6342" s="216">
        <v>43730</v>
      </c>
      <c r="B6342" s="194">
        <v>4</v>
      </c>
      <c r="C6342" s="205">
        <v>241</v>
      </c>
      <c r="D6342" s="206">
        <v>46.342586790380551</v>
      </c>
      <c r="E6342" s="207">
        <v>1.0000000000000001E-15</v>
      </c>
      <c r="F6342" s="208">
        <v>27.052952420361127</v>
      </c>
      <c r="I6342" s="125"/>
    </row>
    <row r="6343" spans="1:9">
      <c r="A6343" s="216">
        <v>43730</v>
      </c>
      <c r="B6343" s="194">
        <v>5</v>
      </c>
      <c r="C6343" s="205">
        <v>256</v>
      </c>
      <c r="D6343" s="206">
        <v>46.563565062288035</v>
      </c>
      <c r="E6343" s="207">
        <v>1.0000000000000001E-15</v>
      </c>
      <c r="F6343" s="208">
        <v>26.080788920445528</v>
      </c>
      <c r="I6343" s="125"/>
    </row>
    <row r="6344" spans="1:9">
      <c r="A6344" s="216">
        <v>43730</v>
      </c>
      <c r="B6344" s="194">
        <v>6</v>
      </c>
      <c r="C6344" s="205">
        <v>271</v>
      </c>
      <c r="D6344" s="206">
        <v>46.784482913853935</v>
      </c>
      <c r="E6344" s="207">
        <v>1.0000000000000001E-15</v>
      </c>
      <c r="F6344" s="208">
        <v>25.108588464573828</v>
      </c>
      <c r="I6344" s="125"/>
    </row>
    <row r="6345" spans="1:9">
      <c r="A6345" s="216">
        <v>43730</v>
      </c>
      <c r="B6345" s="194">
        <v>7</v>
      </c>
      <c r="C6345" s="205">
        <v>286</v>
      </c>
      <c r="D6345" s="206">
        <v>47.005349946670094</v>
      </c>
      <c r="E6345" s="207">
        <v>1.0000000000000001E-15</v>
      </c>
      <c r="F6345" s="208">
        <v>24.2</v>
      </c>
      <c r="I6345" s="125"/>
    </row>
    <row r="6346" spans="1:9">
      <c r="A6346" s="216">
        <v>43730</v>
      </c>
      <c r="B6346" s="194">
        <v>8</v>
      </c>
      <c r="C6346" s="205">
        <v>301</v>
      </c>
      <c r="D6346" s="206">
        <v>47.226175899040754</v>
      </c>
      <c r="E6346" s="207">
        <v>1.0000000000000001E-15</v>
      </c>
      <c r="F6346" s="208">
        <v>23.16407823439242</v>
      </c>
      <c r="I6346" s="125"/>
    </row>
    <row r="6347" spans="1:9">
      <c r="A6347" s="216">
        <v>43730</v>
      </c>
      <c r="B6347" s="194">
        <v>9</v>
      </c>
      <c r="C6347" s="205">
        <v>316</v>
      </c>
      <c r="D6347" s="206">
        <v>47.446940274392091</v>
      </c>
      <c r="E6347" s="207">
        <v>1.0000000000000001E-15</v>
      </c>
      <c r="F6347" s="208">
        <v>22.191769306177996</v>
      </c>
      <c r="I6347" s="125"/>
    </row>
    <row r="6348" spans="1:9">
      <c r="A6348" s="216">
        <v>43730</v>
      </c>
      <c r="B6348" s="194">
        <v>10</v>
      </c>
      <c r="C6348" s="205">
        <v>331</v>
      </c>
      <c r="D6348" s="206">
        <v>47.667652733880459</v>
      </c>
      <c r="E6348" s="207">
        <v>1.0000000000000001E-15</v>
      </c>
      <c r="F6348" s="208">
        <v>21.219425049111102</v>
      </c>
      <c r="I6348" s="125"/>
    </row>
    <row r="6349" spans="1:9">
      <c r="A6349" s="216">
        <v>43730</v>
      </c>
      <c r="B6349" s="194">
        <v>11</v>
      </c>
      <c r="C6349" s="205">
        <v>346</v>
      </c>
      <c r="D6349" s="206">
        <v>47.888323038787348</v>
      </c>
      <c r="E6349" s="207">
        <v>1.0000000000000001E-15</v>
      </c>
      <c r="F6349" s="208">
        <v>20.247045865373231</v>
      </c>
      <c r="I6349" s="125"/>
    </row>
    <row r="6350" spans="1:9">
      <c r="A6350" s="216">
        <v>43730</v>
      </c>
      <c r="B6350" s="194">
        <v>12</v>
      </c>
      <c r="C6350" s="205">
        <v>1</v>
      </c>
      <c r="D6350" s="206">
        <v>48.108930595553261</v>
      </c>
      <c r="E6350" s="207">
        <v>1.0000000000000001E-15</v>
      </c>
      <c r="F6350" s="208">
        <v>19.274632190049118</v>
      </c>
      <c r="I6350" s="125"/>
    </row>
    <row r="6351" spans="1:9">
      <c r="A6351" s="216">
        <v>43730</v>
      </c>
      <c r="B6351" s="194">
        <v>13</v>
      </c>
      <c r="C6351" s="205">
        <v>16</v>
      </c>
      <c r="D6351" s="206">
        <v>48.329485147032187</v>
      </c>
      <c r="E6351" s="207">
        <v>1.0000000000000001E-15</v>
      </c>
      <c r="F6351" s="208">
        <v>18.302184425997616</v>
      </c>
      <c r="I6351" s="125"/>
    </row>
    <row r="6352" spans="1:9">
      <c r="A6352" s="216">
        <v>43730</v>
      </c>
      <c r="B6352" s="194">
        <v>14</v>
      </c>
      <c r="C6352" s="205">
        <v>31</v>
      </c>
      <c r="D6352" s="206">
        <v>48.549996417121974</v>
      </c>
      <c r="E6352" s="207">
        <v>1.0000000000000001E-15</v>
      </c>
      <c r="F6352" s="208">
        <v>17.329702987282321</v>
      </c>
      <c r="I6352" s="125"/>
    </row>
    <row r="6353" spans="1:9">
      <c r="A6353" s="216">
        <v>43730</v>
      </c>
      <c r="B6353" s="194">
        <v>15</v>
      </c>
      <c r="C6353" s="205">
        <v>46</v>
      </c>
      <c r="D6353" s="206">
        <v>48.770443853251777</v>
      </c>
      <c r="E6353" s="207">
        <v>1.0000000000000001E-15</v>
      </c>
      <c r="F6353" s="208">
        <v>16.357188288305721</v>
      </c>
      <c r="I6353" s="125"/>
    </row>
    <row r="6354" spans="1:9">
      <c r="A6354" s="216">
        <v>43730</v>
      </c>
      <c r="B6354" s="194">
        <v>16</v>
      </c>
      <c r="C6354" s="205">
        <v>61</v>
      </c>
      <c r="D6354" s="206">
        <v>48.990837201027944</v>
      </c>
      <c r="E6354" s="207">
        <v>1.0000000000000001E-15</v>
      </c>
      <c r="F6354" s="208">
        <v>15.384640743809312</v>
      </c>
      <c r="I6354" s="125"/>
    </row>
    <row r="6355" spans="1:9">
      <c r="A6355" s="216">
        <v>43730</v>
      </c>
      <c r="B6355" s="194">
        <v>17</v>
      </c>
      <c r="C6355" s="205">
        <v>76</v>
      </c>
      <c r="D6355" s="206">
        <v>49.21118612688133</v>
      </c>
      <c r="E6355" s="207">
        <v>1.0000000000000001E-15</v>
      </c>
      <c r="F6355" s="208">
        <v>14.412060757888115</v>
      </c>
      <c r="I6355" s="125"/>
    </row>
    <row r="6356" spans="1:9">
      <c r="A6356" s="216">
        <v>43730</v>
      </c>
      <c r="B6356" s="194">
        <v>18</v>
      </c>
      <c r="C6356" s="205">
        <v>91</v>
      </c>
      <c r="D6356" s="206">
        <v>49.431470140723377</v>
      </c>
      <c r="E6356" s="207">
        <v>1.0000000000000001E-15</v>
      </c>
      <c r="F6356" s="208">
        <v>13.439448767782357</v>
      </c>
      <c r="I6356" s="125"/>
    </row>
    <row r="6357" spans="1:9">
      <c r="A6357" s="216">
        <v>43730</v>
      </c>
      <c r="B6357" s="194">
        <v>19</v>
      </c>
      <c r="C6357" s="205">
        <v>106</v>
      </c>
      <c r="D6357" s="206">
        <v>49.65169896920429</v>
      </c>
      <c r="E6357" s="207">
        <v>1.0000000000000001E-15</v>
      </c>
      <c r="F6357" s="208">
        <v>12.46680517832632</v>
      </c>
      <c r="I6357" s="125"/>
    </row>
    <row r="6358" spans="1:9">
      <c r="A6358" s="216">
        <v>43730</v>
      </c>
      <c r="B6358" s="194">
        <v>20</v>
      </c>
      <c r="C6358" s="205">
        <v>121</v>
      </c>
      <c r="D6358" s="206">
        <v>49.871882282300248</v>
      </c>
      <c r="E6358" s="207">
        <v>1.0000000000000001E-15</v>
      </c>
      <c r="F6358" s="208">
        <v>11.494130394694018</v>
      </c>
      <c r="I6358" s="125"/>
    </row>
    <row r="6359" spans="1:9">
      <c r="A6359" s="216">
        <v>43730</v>
      </c>
      <c r="B6359" s="194">
        <v>21</v>
      </c>
      <c r="C6359" s="205">
        <v>136</v>
      </c>
      <c r="D6359" s="206">
        <v>50.091999591189733</v>
      </c>
      <c r="E6359" s="207">
        <v>1.0000000000000001E-15</v>
      </c>
      <c r="F6359" s="208">
        <v>10.52142486595025</v>
      </c>
      <c r="I6359" s="125"/>
    </row>
    <row r="6360" spans="1:9">
      <c r="A6360" s="216">
        <v>43730</v>
      </c>
      <c r="B6360" s="194">
        <v>22</v>
      </c>
      <c r="C6360" s="205">
        <v>151</v>
      </c>
      <c r="D6360" s="206">
        <v>50.312060625616368</v>
      </c>
      <c r="E6360" s="207">
        <v>1.0000000000000001E-15</v>
      </c>
      <c r="F6360" s="208">
        <v>9.5486889760949811</v>
      </c>
      <c r="I6360" s="125"/>
    </row>
    <row r="6361" spans="1:9">
      <c r="A6361" s="216">
        <v>43730</v>
      </c>
      <c r="B6361" s="194">
        <v>23</v>
      </c>
      <c r="C6361" s="205">
        <v>166</v>
      </c>
      <c r="D6361" s="206">
        <v>50.532075056913754</v>
      </c>
      <c r="E6361" s="207">
        <v>1.0000000000000001E-15</v>
      </c>
      <c r="F6361" s="208">
        <v>8.5759231423392741</v>
      </c>
      <c r="I6361" s="125"/>
    </row>
    <row r="6362" spans="1:9">
      <c r="A6362" s="216">
        <v>43731</v>
      </c>
      <c r="B6362" s="194">
        <v>0</v>
      </c>
      <c r="C6362" s="205">
        <v>181</v>
      </c>
      <c r="D6362" s="206">
        <v>50.752022458159445</v>
      </c>
      <c r="E6362" s="207">
        <v>1.0000000000000001E-15</v>
      </c>
      <c r="F6362" s="208">
        <v>7.6031278037200538</v>
      </c>
      <c r="I6362" s="125"/>
    </row>
    <row r="6363" spans="1:9">
      <c r="A6363" s="216">
        <v>43731</v>
      </c>
      <c r="B6363" s="194">
        <v>1</v>
      </c>
      <c r="C6363" s="205">
        <v>196</v>
      </c>
      <c r="D6363" s="206">
        <v>50.971912423701156</v>
      </c>
      <c r="E6363" s="207">
        <v>1.0000000000000001E-15</v>
      </c>
      <c r="F6363" s="208">
        <v>6.6303033671391995</v>
      </c>
      <c r="I6363" s="125"/>
    </row>
    <row r="6364" spans="1:9">
      <c r="A6364" s="216">
        <v>43731</v>
      </c>
      <c r="B6364" s="194">
        <v>2</v>
      </c>
      <c r="C6364" s="205">
        <v>211</v>
      </c>
      <c r="D6364" s="206">
        <v>51.191754705722587</v>
      </c>
      <c r="E6364" s="207">
        <v>1.0000000000000001E-15</v>
      </c>
      <c r="F6364" s="208">
        <v>5.6574502397503128</v>
      </c>
      <c r="I6364" s="125"/>
    </row>
    <row r="6365" spans="1:9">
      <c r="A6365" s="216">
        <v>43731</v>
      </c>
      <c r="B6365" s="194">
        <v>3</v>
      </c>
      <c r="C6365" s="205">
        <v>226</v>
      </c>
      <c r="D6365" s="206">
        <v>51.411528879954744</v>
      </c>
      <c r="E6365" s="207">
        <v>1.0000000000000001E-15</v>
      </c>
      <c r="F6365" s="208">
        <v>4.6845688617614174</v>
      </c>
      <c r="I6365" s="125"/>
    </row>
    <row r="6366" spans="1:9">
      <c r="A6366" s="216">
        <v>43731</v>
      </c>
      <c r="B6366" s="194">
        <v>4</v>
      </c>
      <c r="C6366" s="205">
        <v>241</v>
      </c>
      <c r="D6366" s="206">
        <v>51.631244561990002</v>
      </c>
      <c r="E6366" s="207">
        <v>1.0000000000000001E-15</v>
      </c>
      <c r="F6366" s="208">
        <v>3.7116596409448577</v>
      </c>
      <c r="I6366" s="125"/>
    </row>
    <row r="6367" spans="1:9">
      <c r="A6367" s="216">
        <v>43731</v>
      </c>
      <c r="B6367" s="194">
        <v>5</v>
      </c>
      <c r="C6367" s="205">
        <v>256</v>
      </c>
      <c r="D6367" s="206">
        <v>51.85091148758147</v>
      </c>
      <c r="E6367" s="207">
        <v>1.0000000000000001E-15</v>
      </c>
      <c r="F6367" s="208">
        <v>2.7387229964294315</v>
      </c>
      <c r="I6367" s="125"/>
    </row>
    <row r="6368" spans="1:9">
      <c r="A6368" s="216">
        <v>43731</v>
      </c>
      <c r="B6368" s="194">
        <v>6</v>
      </c>
      <c r="C6368" s="205">
        <v>271</v>
      </c>
      <c r="D6368" s="206">
        <v>52.070509233551547</v>
      </c>
      <c r="E6368" s="207">
        <v>1.0000000000000001E-15</v>
      </c>
      <c r="F6368" s="208">
        <v>1.7657593474418811</v>
      </c>
      <c r="I6368" s="125"/>
    </row>
    <row r="6369" spans="1:9">
      <c r="A6369" s="216">
        <v>43731</v>
      </c>
      <c r="B6369" s="194">
        <v>7</v>
      </c>
      <c r="C6369" s="205">
        <v>286</v>
      </c>
      <c r="D6369" s="206">
        <v>52.290047418575796</v>
      </c>
      <c r="E6369" s="207">
        <v>1.0000000000000001E-15</v>
      </c>
      <c r="F6369" s="208">
        <v>0.8</v>
      </c>
      <c r="I6369" s="125"/>
    </row>
    <row r="6370" spans="1:9">
      <c r="A6370" s="216">
        <v>43731</v>
      </c>
      <c r="B6370" s="194">
        <v>8</v>
      </c>
      <c r="C6370" s="205">
        <v>301</v>
      </c>
      <c r="D6370" s="206">
        <v>52.509535819907569</v>
      </c>
      <c r="E6370" s="207">
        <v>1.0000000000000001E-15</v>
      </c>
      <c r="F6370" s="208">
        <v>0.18024729523601973</v>
      </c>
      <c r="I6370" s="125"/>
    </row>
    <row r="6371" spans="1:9">
      <c r="A6371" s="216">
        <v>43731</v>
      </c>
      <c r="B6371" s="194">
        <v>9</v>
      </c>
      <c r="C6371" s="205">
        <v>316</v>
      </c>
      <c r="D6371" s="206">
        <v>52.728953898974851</v>
      </c>
      <c r="E6371" s="207">
        <v>-1.0000000000000001E-15</v>
      </c>
      <c r="F6371" s="208">
        <v>1.1532894377237477</v>
      </c>
      <c r="I6371" s="125"/>
    </row>
    <row r="6372" spans="1:9">
      <c r="A6372" s="216">
        <v>43731</v>
      </c>
      <c r="B6372" s="194">
        <v>10</v>
      </c>
      <c r="C6372" s="205">
        <v>331</v>
      </c>
      <c r="D6372" s="206">
        <v>52.948311394726488</v>
      </c>
      <c r="E6372" s="207">
        <v>-1.0000000000000001E-15</v>
      </c>
      <c r="F6372" s="208">
        <v>2.1263569037627592</v>
      </c>
      <c r="I6372" s="125"/>
    </row>
    <row r="6373" spans="1:9">
      <c r="A6373" s="216">
        <v>43731</v>
      </c>
      <c r="B6373" s="194">
        <v>11</v>
      </c>
      <c r="C6373" s="205">
        <v>346</v>
      </c>
      <c r="D6373" s="206">
        <v>53.167618047458518</v>
      </c>
      <c r="E6373" s="207">
        <v>-1.0000000000000001E-15</v>
      </c>
      <c r="F6373" s="208">
        <v>3.0994492833537155</v>
      </c>
      <c r="I6373" s="125"/>
    </row>
    <row r="6374" spans="1:9">
      <c r="A6374" s="216">
        <v>43731</v>
      </c>
      <c r="B6374" s="194">
        <v>12</v>
      </c>
      <c r="C6374" s="205">
        <v>1</v>
      </c>
      <c r="D6374" s="206">
        <v>53.386853320519094</v>
      </c>
      <c r="E6374" s="207">
        <v>-1.0000000000000001E-15</v>
      </c>
      <c r="F6374" s="208">
        <v>4.0725661331893885</v>
      </c>
      <c r="I6374" s="125"/>
    </row>
    <row r="6375" spans="1:9">
      <c r="A6375" s="216">
        <v>43731</v>
      </c>
      <c r="B6375" s="217">
        <v>13</v>
      </c>
      <c r="C6375" s="218">
        <v>16</v>
      </c>
      <c r="D6375" s="219">
        <v>53.606026975257919</v>
      </c>
      <c r="E6375" s="207">
        <v>-1.0000000000000001E-15</v>
      </c>
      <c r="F6375" s="220">
        <v>5.0457070317512596</v>
      </c>
      <c r="I6375" s="125"/>
    </row>
    <row r="6376" spans="1:9">
      <c r="A6376" s="216">
        <v>43731</v>
      </c>
      <c r="B6376" s="217">
        <v>14</v>
      </c>
      <c r="C6376" s="218">
        <v>31</v>
      </c>
      <c r="D6376" s="219">
        <v>53.825148715017122</v>
      </c>
      <c r="E6376" s="207">
        <v>-1.0000000000000001E-15</v>
      </c>
      <c r="F6376" s="220">
        <v>6.0188715896813854</v>
      </c>
      <c r="I6376" s="125"/>
    </row>
    <row r="6377" spans="1:9">
      <c r="A6377" s="216">
        <v>43731</v>
      </c>
      <c r="B6377" s="194">
        <v>15</v>
      </c>
      <c r="C6377" s="205">
        <v>46</v>
      </c>
      <c r="D6377" s="206">
        <v>54.04419802491816</v>
      </c>
      <c r="E6377" s="207">
        <v>-1.0000000000000001E-15</v>
      </c>
      <c r="F6377" s="208">
        <v>6.992059351970962</v>
      </c>
      <c r="I6377" s="125"/>
    </row>
    <row r="6378" spans="1:9">
      <c r="A6378" s="216">
        <v>43731</v>
      </c>
      <c r="B6378" s="194">
        <v>16</v>
      </c>
      <c r="C6378" s="205">
        <v>61</v>
      </c>
      <c r="D6378" s="206">
        <v>54.263184668793656</v>
      </c>
      <c r="E6378" s="207">
        <v>-1.0000000000000001E-15</v>
      </c>
      <c r="F6378" s="208">
        <v>7.9652699069422814</v>
      </c>
      <c r="I6378" s="125"/>
    </row>
    <row r="6379" spans="1:9">
      <c r="A6379" s="216">
        <v>43731</v>
      </c>
      <c r="B6379" s="194">
        <v>17</v>
      </c>
      <c r="C6379" s="205">
        <v>76</v>
      </c>
      <c r="D6379" s="206">
        <v>54.482118332045957</v>
      </c>
      <c r="E6379" s="207">
        <v>-1.0000000000000001E-15</v>
      </c>
      <c r="F6379" s="208">
        <v>8.9385028424842545</v>
      </c>
      <c r="I6379" s="125"/>
    </row>
    <row r="6380" spans="1:9">
      <c r="A6380" s="216">
        <v>43731</v>
      </c>
      <c r="B6380" s="194">
        <v>18</v>
      </c>
      <c r="C6380" s="205">
        <v>91</v>
      </c>
      <c r="D6380" s="206">
        <v>54.700978542896337</v>
      </c>
      <c r="E6380" s="207">
        <v>-1.0000000000000001E-15</v>
      </c>
      <c r="F6380" s="208">
        <v>9.9117577135806041</v>
      </c>
      <c r="I6380" s="125"/>
    </row>
    <row r="6381" spans="1:9">
      <c r="A6381" s="216">
        <v>43731</v>
      </c>
      <c r="B6381" s="194">
        <v>19</v>
      </c>
      <c r="C6381" s="205">
        <v>106</v>
      </c>
      <c r="D6381" s="206">
        <v>54.919775047394523</v>
      </c>
      <c r="E6381" s="207">
        <v>-1.0000000000000001E-15</v>
      </c>
      <c r="F6381" s="208">
        <v>10.885034107591833</v>
      </c>
      <c r="I6381" s="125"/>
    </row>
    <row r="6382" spans="1:9">
      <c r="A6382" s="216">
        <v>43731</v>
      </c>
      <c r="B6382" s="194">
        <v>20</v>
      </c>
      <c r="C6382" s="205">
        <v>121</v>
      </c>
      <c r="D6382" s="206">
        <v>55.138517532433298</v>
      </c>
      <c r="E6382" s="207">
        <v>-1.0000000000000001E-15</v>
      </c>
      <c r="F6382" s="208">
        <v>11.85833160051925</v>
      </c>
      <c r="I6382" s="125"/>
    </row>
    <row r="6383" spans="1:9">
      <c r="A6383" s="216">
        <v>43731</v>
      </c>
      <c r="B6383" s="194">
        <v>21</v>
      </c>
      <c r="C6383" s="205">
        <v>136</v>
      </c>
      <c r="D6383" s="206">
        <v>55.357185529354638</v>
      </c>
      <c r="E6383" s="207">
        <v>-1.0000000000000001E-15</v>
      </c>
      <c r="F6383" s="208">
        <v>12.831649768143212</v>
      </c>
      <c r="I6383" s="125"/>
    </row>
    <row r="6384" spans="1:9">
      <c r="A6384" s="216">
        <v>43731</v>
      </c>
      <c r="B6384" s="194">
        <v>22</v>
      </c>
      <c r="C6384" s="205">
        <v>151</v>
      </c>
      <c r="D6384" s="206">
        <v>55.575788785702116</v>
      </c>
      <c r="E6384" s="207">
        <v>-1.0000000000000001E-15</v>
      </c>
      <c r="F6384" s="208">
        <v>13.80498818605648</v>
      </c>
      <c r="I6384" s="125"/>
    </row>
    <row r="6385" spans="1:9">
      <c r="A6385" s="216">
        <v>43731</v>
      </c>
      <c r="B6385" s="194">
        <v>23</v>
      </c>
      <c r="C6385" s="205">
        <v>166</v>
      </c>
      <c r="D6385" s="206">
        <v>55.794336992471472</v>
      </c>
      <c r="E6385" s="207">
        <v>-1.0000000000000001E-15</v>
      </c>
      <c r="F6385" s="208">
        <v>14.778346440162723</v>
      </c>
      <c r="I6385" s="125"/>
    </row>
    <row r="6386" spans="1:9">
      <c r="A6386" s="216">
        <v>43732</v>
      </c>
      <c r="B6386" s="194">
        <v>0</v>
      </c>
      <c r="C6386" s="205">
        <v>181</v>
      </c>
      <c r="D6386" s="206">
        <v>56.012809701241508</v>
      </c>
      <c r="E6386" s="207">
        <v>-1.0000000000000001E-15</v>
      </c>
      <c r="F6386" s="208">
        <v>15.751724083577693</v>
      </c>
      <c r="I6386" s="125"/>
    </row>
    <row r="6387" spans="1:9">
      <c r="A6387" s="216">
        <v>43732</v>
      </c>
      <c r="B6387" s="194">
        <v>1</v>
      </c>
      <c r="C6387" s="205">
        <v>196</v>
      </c>
      <c r="D6387" s="206">
        <v>56.231216604222141</v>
      </c>
      <c r="E6387" s="207">
        <v>-1.0000000000000001E-15</v>
      </c>
      <c r="F6387" s="208">
        <v>16.725120701736788</v>
      </c>
      <c r="I6387" s="125"/>
    </row>
    <row r="6388" spans="1:9">
      <c r="A6388" s="216">
        <v>43732</v>
      </c>
      <c r="B6388" s="194">
        <v>2</v>
      </c>
      <c r="C6388" s="205">
        <v>211</v>
      </c>
      <c r="D6388" s="206">
        <v>56.449567453141754</v>
      </c>
      <c r="E6388" s="207">
        <v>-1.0000000000000001E-15</v>
      </c>
      <c r="F6388" s="208">
        <v>17.698535879638992</v>
      </c>
      <c r="I6388" s="125"/>
    </row>
    <row r="6389" spans="1:9">
      <c r="A6389" s="216">
        <v>43732</v>
      </c>
      <c r="B6389" s="194">
        <v>3</v>
      </c>
      <c r="C6389" s="205">
        <v>226</v>
      </c>
      <c r="D6389" s="206">
        <v>56.667841821630418</v>
      </c>
      <c r="E6389" s="207">
        <v>-1.0000000000000001E-15</v>
      </c>
      <c r="F6389" s="208">
        <v>18.671969169562079</v>
      </c>
      <c r="I6389" s="125"/>
    </row>
    <row r="6390" spans="1:9">
      <c r="A6390" s="216">
        <v>43732</v>
      </c>
      <c r="B6390" s="194">
        <v>4</v>
      </c>
      <c r="C6390" s="205">
        <v>241</v>
      </c>
      <c r="D6390" s="206">
        <v>56.88604932539306</v>
      </c>
      <c r="E6390" s="207">
        <v>-1.0000000000000001E-15</v>
      </c>
      <c r="F6390" s="208">
        <v>19.645420144987021</v>
      </c>
      <c r="I6390" s="125"/>
    </row>
    <row r="6391" spans="1:9">
      <c r="A6391" s="216">
        <v>43732</v>
      </c>
      <c r="B6391" s="194">
        <v>5</v>
      </c>
      <c r="C6391" s="205">
        <v>256</v>
      </c>
      <c r="D6391" s="206">
        <v>57.104199738078023</v>
      </c>
      <c r="E6391" s="207">
        <v>-1.0000000000000001E-15</v>
      </c>
      <c r="F6391" s="208">
        <v>20.618888411923354</v>
      </c>
      <c r="I6391" s="125"/>
    </row>
    <row r="6392" spans="1:9">
      <c r="A6392" s="216">
        <v>43732</v>
      </c>
      <c r="B6392" s="194">
        <v>6</v>
      </c>
      <c r="C6392" s="205">
        <v>271</v>
      </c>
      <c r="D6392" s="206">
        <v>57.322272656159612</v>
      </c>
      <c r="E6392" s="207">
        <v>-1.0000000000000001E-15</v>
      </c>
      <c r="F6392" s="208">
        <v>21.592373510665105</v>
      </c>
      <c r="I6392" s="125"/>
    </row>
    <row r="6393" spans="1:9">
      <c r="A6393" s="216">
        <v>43732</v>
      </c>
      <c r="B6393" s="194">
        <v>7</v>
      </c>
      <c r="C6393" s="205">
        <v>286</v>
      </c>
      <c r="D6393" s="206">
        <v>57.540277717052959</v>
      </c>
      <c r="E6393" s="207">
        <v>-1.0000000000000001E-15</v>
      </c>
      <c r="F6393" s="208">
        <v>22.5</v>
      </c>
      <c r="I6393" s="125"/>
    </row>
    <row r="6394" spans="1:9">
      <c r="A6394" s="216">
        <v>43732</v>
      </c>
      <c r="B6394" s="194">
        <v>8</v>
      </c>
      <c r="C6394" s="205">
        <v>301</v>
      </c>
      <c r="D6394" s="206">
        <v>57.758224716121731</v>
      </c>
      <c r="E6394" s="207">
        <v>-1.0000000000000001E-15</v>
      </c>
      <c r="F6394" s="208">
        <v>23.539392537426902</v>
      </c>
      <c r="I6394" s="125"/>
    </row>
    <row r="6395" spans="1:9">
      <c r="A6395" s="216">
        <v>43732</v>
      </c>
      <c r="B6395" s="194">
        <v>9</v>
      </c>
      <c r="C6395" s="205">
        <v>316</v>
      </c>
      <c r="D6395" s="206">
        <v>57.976093133975155</v>
      </c>
      <c r="E6395" s="207">
        <v>-1.0000000000000001E-15</v>
      </c>
      <c r="F6395" s="208">
        <v>24.512925599080855</v>
      </c>
      <c r="I6395" s="125"/>
    </row>
    <row r="6396" spans="1:9">
      <c r="A6396" s="216">
        <v>43732</v>
      </c>
      <c r="B6396" s="194">
        <v>10</v>
      </c>
      <c r="C6396" s="205">
        <v>331</v>
      </c>
      <c r="D6396" s="206">
        <v>58.193892729309482</v>
      </c>
      <c r="E6396" s="207">
        <v>-1.0000000000000001E-15</v>
      </c>
      <c r="F6396" s="208">
        <v>25.486473792218078</v>
      </c>
      <c r="I6396" s="125"/>
    </row>
    <row r="6397" spans="1:9">
      <c r="A6397" s="216">
        <v>43732</v>
      </c>
      <c r="B6397" s="194">
        <v>11</v>
      </c>
      <c r="C6397" s="205">
        <v>346</v>
      </c>
      <c r="D6397" s="206">
        <v>58.411633259286191</v>
      </c>
      <c r="E6397" s="207">
        <v>-1.0000000000000001E-15</v>
      </c>
      <c r="F6397" s="208">
        <v>26.460036699338382</v>
      </c>
      <c r="I6397" s="125"/>
    </row>
    <row r="6398" spans="1:9">
      <c r="A6398" s="216">
        <v>43732</v>
      </c>
      <c r="B6398" s="194">
        <v>12</v>
      </c>
      <c r="C6398" s="205">
        <v>1</v>
      </c>
      <c r="D6398" s="206">
        <v>58.629294207921703</v>
      </c>
      <c r="E6398" s="207">
        <v>-1.0000000000000001E-15</v>
      </c>
      <c r="F6398" s="208">
        <v>27.433613858785129</v>
      </c>
      <c r="I6398" s="125"/>
    </row>
    <row r="6399" spans="1:9">
      <c r="A6399" s="216">
        <v>43732</v>
      </c>
      <c r="B6399" s="194">
        <v>13</v>
      </c>
      <c r="C6399" s="205">
        <v>16</v>
      </c>
      <c r="D6399" s="206">
        <v>58.846885334584158</v>
      </c>
      <c r="E6399" s="207">
        <v>-1.0000000000000001E-15</v>
      </c>
      <c r="F6399" s="208">
        <v>28.40720487416111</v>
      </c>
      <c r="I6399" s="125"/>
    </row>
    <row r="6400" spans="1:9">
      <c r="A6400" s="216">
        <v>43732</v>
      </c>
      <c r="B6400" s="194">
        <v>14</v>
      </c>
      <c r="C6400" s="205">
        <v>31</v>
      </c>
      <c r="D6400" s="206">
        <v>59.064416400623259</v>
      </c>
      <c r="E6400" s="207">
        <v>-1.0000000000000001E-15</v>
      </c>
      <c r="F6400" s="208">
        <v>29.380809316077446</v>
      </c>
      <c r="I6400" s="125"/>
    </row>
    <row r="6401" spans="1:9">
      <c r="A6401" s="216">
        <v>43732</v>
      </c>
      <c r="B6401" s="194">
        <v>15</v>
      </c>
      <c r="C6401" s="205">
        <v>46</v>
      </c>
      <c r="D6401" s="206">
        <v>59.281866891365098</v>
      </c>
      <c r="E6401" s="207">
        <v>-1.0000000000000001E-15</v>
      </c>
      <c r="F6401" s="208">
        <v>30.354426732987594</v>
      </c>
      <c r="I6401" s="125"/>
    </row>
    <row r="6402" spans="1:9">
      <c r="A6402" s="216">
        <v>43732</v>
      </c>
      <c r="B6402" s="194">
        <v>16</v>
      </c>
      <c r="C6402" s="205">
        <v>61</v>
      </c>
      <c r="D6402" s="206">
        <v>59.499246628110996</v>
      </c>
      <c r="E6402" s="207">
        <v>-1.0000000000000001E-15</v>
      </c>
      <c r="F6402" s="208">
        <v>31.328056705743307</v>
      </c>
      <c r="I6402" s="125"/>
    </row>
    <row r="6403" spans="1:9">
      <c r="A6403" s="216">
        <v>43732</v>
      </c>
      <c r="B6403" s="194">
        <v>17</v>
      </c>
      <c r="C6403" s="205">
        <v>76</v>
      </c>
      <c r="D6403" s="206">
        <v>59.716565216826893</v>
      </c>
      <c r="E6403" s="207">
        <v>-1.0000000000000001E-15</v>
      </c>
      <c r="F6403" s="208">
        <v>32.301698814852699</v>
      </c>
      <c r="I6403" s="125"/>
    </row>
    <row r="6404" spans="1:9">
      <c r="A6404" s="216">
        <v>43732</v>
      </c>
      <c r="B6404" s="194">
        <v>18</v>
      </c>
      <c r="C6404" s="205">
        <v>91</v>
      </c>
      <c r="D6404" s="206">
        <v>59.933802282394026</v>
      </c>
      <c r="E6404" s="207">
        <v>-1.0000000000000001E-15</v>
      </c>
      <c r="F6404" s="208">
        <v>33.275352608018189</v>
      </c>
      <c r="I6404" s="125"/>
    </row>
    <row r="6405" spans="1:9">
      <c r="A6405" s="216">
        <v>43732</v>
      </c>
      <c r="B6405" s="194">
        <v>19</v>
      </c>
      <c r="C6405" s="205">
        <v>107</v>
      </c>
      <c r="D6405" s="206">
        <v>0.15096758972958924</v>
      </c>
      <c r="E6405" s="207">
        <v>-1.0000000000000001E-15</v>
      </c>
      <c r="F6405" s="208">
        <v>34.24901765432385</v>
      </c>
      <c r="I6405" s="125"/>
    </row>
    <row r="6406" spans="1:9">
      <c r="A6406" s="216">
        <v>43732</v>
      </c>
      <c r="B6406" s="194">
        <v>20</v>
      </c>
      <c r="C6406" s="205">
        <v>122</v>
      </c>
      <c r="D6406" s="206">
        <v>0.36807078635092694</v>
      </c>
      <c r="E6406" s="207">
        <v>-1.0000000000000001E-15</v>
      </c>
      <c r="F6406" s="208">
        <v>35.222693555162124</v>
      </c>
      <c r="I6406" s="125"/>
    </row>
    <row r="6407" spans="1:9">
      <c r="A6407" s="216">
        <v>43732</v>
      </c>
      <c r="B6407" s="194">
        <v>21</v>
      </c>
      <c r="C6407" s="205">
        <v>137</v>
      </c>
      <c r="D6407" s="206">
        <v>0.5850914794655182</v>
      </c>
      <c r="E6407" s="207">
        <v>-1.0000000000000001E-15</v>
      </c>
      <c r="F6407" s="208">
        <v>36.196379846525303</v>
      </c>
      <c r="I6407" s="125"/>
    </row>
    <row r="6408" spans="1:9">
      <c r="A6408" s="216">
        <v>43732</v>
      </c>
      <c r="B6408" s="194">
        <v>22</v>
      </c>
      <c r="C6408" s="205">
        <v>152</v>
      </c>
      <c r="D6408" s="206">
        <v>0.80203943710102976</v>
      </c>
      <c r="E6408" s="207">
        <v>-1.0000000000000001E-15</v>
      </c>
      <c r="F6408" s="208">
        <v>37.170076107487624</v>
      </c>
      <c r="I6408" s="125"/>
    </row>
    <row r="6409" spans="1:9">
      <c r="A6409" s="216">
        <v>43732</v>
      </c>
      <c r="B6409" s="194">
        <v>23</v>
      </c>
      <c r="C6409" s="205">
        <v>167</v>
      </c>
      <c r="D6409" s="206">
        <v>1.0189243081322275</v>
      </c>
      <c r="E6409" s="207">
        <v>-1.0000000000000001E-15</v>
      </c>
      <c r="F6409" s="208">
        <v>38.143781916810987</v>
      </c>
      <c r="I6409" s="125"/>
    </row>
    <row r="6410" spans="1:9">
      <c r="A6410" s="216">
        <v>43733</v>
      </c>
      <c r="B6410" s="194">
        <v>0</v>
      </c>
      <c r="C6410" s="205">
        <v>182</v>
      </c>
      <c r="D6410" s="206">
        <v>1.2357257221572127</v>
      </c>
      <c r="E6410" s="207">
        <v>-1.0000000000000001E-15</v>
      </c>
      <c r="F6410" s="208">
        <v>39.117496820508563</v>
      </c>
      <c r="I6410" s="125"/>
    </row>
    <row r="6411" spans="1:9">
      <c r="A6411" s="216">
        <v>43733</v>
      </c>
      <c r="B6411" s="194">
        <v>1</v>
      </c>
      <c r="C6411" s="205">
        <v>197</v>
      </c>
      <c r="D6411" s="206">
        <v>1.4524533704172882</v>
      </c>
      <c r="E6411" s="207">
        <v>-1.0000000000000001E-15</v>
      </c>
      <c r="F6411" s="208">
        <v>40.091220396719066</v>
      </c>
      <c r="I6411" s="125"/>
    </row>
    <row r="6412" spans="1:9">
      <c r="A6412" s="216">
        <v>43733</v>
      </c>
      <c r="B6412" s="194">
        <v>2</v>
      </c>
      <c r="C6412" s="205">
        <v>212</v>
      </c>
      <c r="D6412" s="206">
        <v>1.6691170219036167</v>
      </c>
      <c r="E6412" s="207">
        <v>-1.0000000000000001E-15</v>
      </c>
      <c r="F6412" s="208">
        <v>41.064952223511078</v>
      </c>
      <c r="I6412" s="125"/>
    </row>
    <row r="6413" spans="1:9">
      <c r="A6413" s="216">
        <v>43733</v>
      </c>
      <c r="B6413" s="194">
        <v>3</v>
      </c>
      <c r="C6413" s="205">
        <v>227</v>
      </c>
      <c r="D6413" s="206">
        <v>1.8856962306387004</v>
      </c>
      <c r="E6413" s="207">
        <v>-1.0000000000000001E-15</v>
      </c>
      <c r="F6413" s="208">
        <v>42.038691835104103</v>
      </c>
      <c r="I6413" s="125"/>
    </row>
    <row r="6414" spans="1:9">
      <c r="A6414" s="216">
        <v>43733</v>
      </c>
      <c r="B6414" s="194">
        <v>4</v>
      </c>
      <c r="C6414" s="205">
        <v>242</v>
      </c>
      <c r="D6414" s="206">
        <v>2.1022007079864125</v>
      </c>
      <c r="E6414" s="207">
        <v>-1.0000000000000001E-15</v>
      </c>
      <c r="F6414" s="208">
        <v>43.01243883054471</v>
      </c>
      <c r="I6414" s="125"/>
    </row>
    <row r="6415" spans="1:9">
      <c r="A6415" s="216">
        <v>43733</v>
      </c>
      <c r="B6415" s="194">
        <v>5</v>
      </c>
      <c r="C6415" s="205">
        <v>257</v>
      </c>
      <c r="D6415" s="206">
        <v>2.3186402264354911</v>
      </c>
      <c r="E6415" s="207">
        <v>-1.0000000000000001E-15</v>
      </c>
      <c r="F6415" s="208">
        <v>43.986192776226602</v>
      </c>
      <c r="I6415" s="125"/>
    </row>
    <row r="6416" spans="1:9">
      <c r="A6416" s="216">
        <v>43733</v>
      </c>
      <c r="B6416" s="194">
        <v>6</v>
      </c>
      <c r="C6416" s="205">
        <v>272</v>
      </c>
      <c r="D6416" s="206">
        <v>2.5349943812034326</v>
      </c>
      <c r="E6416" s="207">
        <v>-1.0000000000000001E-15</v>
      </c>
      <c r="F6416" s="208">
        <v>44.959953216387355</v>
      </c>
      <c r="I6416" s="125"/>
    </row>
    <row r="6417" spans="1:9">
      <c r="A6417" s="216">
        <v>43733</v>
      </c>
      <c r="B6417" s="194">
        <v>7</v>
      </c>
      <c r="C6417" s="205">
        <v>287</v>
      </c>
      <c r="D6417" s="206">
        <v>2.7512728077954307</v>
      </c>
      <c r="E6417" s="207">
        <v>-1.0000000000000001E-15</v>
      </c>
      <c r="F6417" s="208">
        <v>45.9</v>
      </c>
      <c r="I6417" s="125"/>
    </row>
    <row r="6418" spans="1:9">
      <c r="A6418" s="216">
        <v>43733</v>
      </c>
      <c r="B6418" s="194">
        <v>8</v>
      </c>
      <c r="C6418" s="205">
        <v>302</v>
      </c>
      <c r="D6418" s="206">
        <v>2.9674853388326028</v>
      </c>
      <c r="E6418" s="207">
        <v>-1.0000000000000001E-15</v>
      </c>
      <c r="F6418" s="208">
        <v>46.907491886177773</v>
      </c>
      <c r="I6418" s="125"/>
    </row>
    <row r="6419" spans="1:9">
      <c r="A6419" s="216">
        <v>43733</v>
      </c>
      <c r="B6419" s="194">
        <v>9</v>
      </c>
      <c r="C6419" s="205">
        <v>317</v>
      </c>
      <c r="D6419" s="206">
        <v>3.1836114736825039</v>
      </c>
      <c r="E6419" s="207">
        <v>-1.0000000000000001E-15</v>
      </c>
      <c r="F6419" s="208">
        <v>47.881269235521835</v>
      </c>
      <c r="I6419" s="125"/>
    </row>
    <row r="6420" spans="1:9">
      <c r="A6420" s="216">
        <v>43733</v>
      </c>
      <c r="B6420" s="194">
        <v>10</v>
      </c>
      <c r="C6420" s="205">
        <v>332</v>
      </c>
      <c r="D6420" s="206">
        <v>3.3996609869109307</v>
      </c>
      <c r="E6420" s="207">
        <v>-1.0000000000000001E-15</v>
      </c>
      <c r="F6420" s="208">
        <v>48.855051351509701</v>
      </c>
      <c r="I6420" s="125"/>
    </row>
    <row r="6421" spans="1:9">
      <c r="A6421" s="216">
        <v>43733</v>
      </c>
      <c r="B6421" s="194">
        <v>11</v>
      </c>
      <c r="C6421" s="205">
        <v>347</v>
      </c>
      <c r="D6421" s="206">
        <v>3.6156436555052096</v>
      </c>
      <c r="E6421" s="207">
        <v>-1.0000000000000001E-15</v>
      </c>
      <c r="F6421" s="208">
        <v>49.828837798785578</v>
      </c>
      <c r="I6421" s="125"/>
    </row>
    <row r="6422" spans="1:9">
      <c r="A6422" s="216">
        <v>43733</v>
      </c>
      <c r="B6422" s="194">
        <v>12</v>
      </c>
      <c r="C6422" s="205">
        <v>2</v>
      </c>
      <c r="D6422" s="206">
        <v>3.8315389796821364</v>
      </c>
      <c r="E6422" s="207">
        <v>-1.0000000000000001E-15</v>
      </c>
      <c r="F6422" s="208">
        <v>50.802628141653983</v>
      </c>
      <c r="I6422" s="125"/>
    </row>
    <row r="6423" spans="1:9">
      <c r="A6423" s="216">
        <v>43733</v>
      </c>
      <c r="B6423" s="194">
        <v>13</v>
      </c>
      <c r="C6423" s="205">
        <v>17</v>
      </c>
      <c r="D6423" s="206">
        <v>4.0473567372475827</v>
      </c>
      <c r="E6423" s="207">
        <v>-1.0000000000000001E-15</v>
      </c>
      <c r="F6423" s="208">
        <v>51.776421944348051</v>
      </c>
      <c r="I6423" s="125"/>
    </row>
    <row r="6424" spans="1:9">
      <c r="A6424" s="216">
        <v>43733</v>
      </c>
      <c r="B6424" s="194">
        <v>14</v>
      </c>
      <c r="C6424" s="205">
        <v>32</v>
      </c>
      <c r="D6424" s="206">
        <v>4.2631067063143746</v>
      </c>
      <c r="E6424" s="207">
        <v>-1.0000000000000001E-15</v>
      </c>
      <c r="F6424" s="208">
        <v>52.750218781499569</v>
      </c>
      <c r="I6424" s="125"/>
    </row>
    <row r="6425" spans="1:9">
      <c r="A6425" s="216">
        <v>43733</v>
      </c>
      <c r="B6425" s="194">
        <v>15</v>
      </c>
      <c r="C6425" s="205">
        <v>47</v>
      </c>
      <c r="D6425" s="206">
        <v>4.478768389619745</v>
      </c>
      <c r="E6425" s="207">
        <v>-1.0000000000000001E-15</v>
      </c>
      <c r="F6425" s="208">
        <v>53.724018194941088</v>
      </c>
      <c r="I6425" s="125"/>
    </row>
    <row r="6426" spans="1:9">
      <c r="A6426" s="216">
        <v>43733</v>
      </c>
      <c r="B6426" s="194">
        <v>16</v>
      </c>
      <c r="C6426" s="205">
        <v>62</v>
      </c>
      <c r="D6426" s="206">
        <v>4.6943515861187279</v>
      </c>
      <c r="E6426" s="207">
        <v>-1.0000000000000001E-15</v>
      </c>
      <c r="F6426" s="208">
        <v>54.697819759045281</v>
      </c>
      <c r="I6426" s="125"/>
    </row>
    <row r="6427" spans="1:9">
      <c r="A6427" s="216">
        <v>43733</v>
      </c>
      <c r="B6427" s="194">
        <v>17</v>
      </c>
      <c r="C6427" s="205">
        <v>77</v>
      </c>
      <c r="D6427" s="206">
        <v>4.90986601750933</v>
      </c>
      <c r="E6427" s="207">
        <v>-1.0000000000000001E-15</v>
      </c>
      <c r="F6427" s="208">
        <v>55.671623047686495</v>
      </c>
      <c r="I6427" s="125"/>
    </row>
    <row r="6428" spans="1:9">
      <c r="A6428" s="216">
        <v>43733</v>
      </c>
      <c r="B6428" s="194">
        <v>18</v>
      </c>
      <c r="C6428" s="205">
        <v>92</v>
      </c>
      <c r="D6428" s="206">
        <v>5.1252912466884482</v>
      </c>
      <c r="E6428" s="207">
        <v>-1.0000000000000001E-15</v>
      </c>
      <c r="F6428" s="208">
        <v>56.645427591001599</v>
      </c>
      <c r="I6428" s="125"/>
    </row>
    <row r="6429" spans="1:9">
      <c r="A6429" s="216">
        <v>43733</v>
      </c>
      <c r="B6429" s="194">
        <v>19</v>
      </c>
      <c r="C6429" s="205">
        <v>107</v>
      </c>
      <c r="D6429" s="206">
        <v>5.3406370957009131</v>
      </c>
      <c r="E6429" s="207">
        <v>-1.0000000000000001E-15</v>
      </c>
      <c r="F6429" s="208">
        <v>57.619232984352486</v>
      </c>
      <c r="I6429" s="125"/>
    </row>
    <row r="6430" spans="1:9">
      <c r="A6430" s="216">
        <v>43733</v>
      </c>
      <c r="B6430" s="194">
        <v>20</v>
      </c>
      <c r="C6430" s="205">
        <v>122</v>
      </c>
      <c r="D6430" s="206">
        <v>5.5559131881761914</v>
      </c>
      <c r="E6430" s="207">
        <v>-1.0000000000000001E-15</v>
      </c>
      <c r="F6430" s="208">
        <v>58.593038789915198</v>
      </c>
      <c r="I6430" s="125"/>
    </row>
    <row r="6431" spans="1:9">
      <c r="A6431" s="216">
        <v>43733</v>
      </c>
      <c r="B6431" s="194">
        <v>21</v>
      </c>
      <c r="C6431" s="205">
        <v>137</v>
      </c>
      <c r="D6431" s="206">
        <v>5.7710991686440138</v>
      </c>
      <c r="E6431" s="207">
        <v>-1.0000000000000001E-15</v>
      </c>
      <c r="F6431" s="208">
        <v>59.56684454817298</v>
      </c>
      <c r="I6431" s="125"/>
    </row>
    <row r="6432" spans="1:9">
      <c r="A6432" s="216">
        <v>43733</v>
      </c>
      <c r="B6432" s="194">
        <v>22</v>
      </c>
      <c r="C6432" s="205">
        <v>152</v>
      </c>
      <c r="D6432" s="206">
        <v>5.9862048211175534</v>
      </c>
      <c r="E6432" s="207">
        <v>-1</v>
      </c>
      <c r="F6432" s="208">
        <v>0.54064983168822689</v>
      </c>
      <c r="I6432" s="125"/>
    </row>
    <row r="6433" spans="1:9">
      <c r="A6433" s="216">
        <v>43733</v>
      </c>
      <c r="B6433" s="194">
        <v>23</v>
      </c>
      <c r="C6433" s="205">
        <v>167</v>
      </c>
      <c r="D6433" s="206">
        <v>6.2012398110914546</v>
      </c>
      <c r="E6433" s="207">
        <v>-1</v>
      </c>
      <c r="F6433" s="208">
        <v>1.5144542130133276</v>
      </c>
      <c r="I6433" s="125"/>
    </row>
    <row r="6434" spans="1:9">
      <c r="A6434" s="216">
        <v>43734</v>
      </c>
      <c r="B6434" s="194">
        <v>0</v>
      </c>
      <c r="C6434" s="205">
        <v>182</v>
      </c>
      <c r="D6434" s="206">
        <v>6.4161838043588659</v>
      </c>
      <c r="E6434" s="207">
        <v>-1</v>
      </c>
      <c r="F6434" s="208">
        <v>2.4882572317905272</v>
      </c>
      <c r="I6434" s="125"/>
    </row>
    <row r="6435" spans="1:9">
      <c r="A6435" s="216">
        <v>43734</v>
      </c>
      <c r="B6435" s="194">
        <v>1</v>
      </c>
      <c r="C6435" s="205">
        <v>197</v>
      </c>
      <c r="D6435" s="206">
        <v>6.6310464678042536</v>
      </c>
      <c r="E6435" s="207">
        <v>-1</v>
      </c>
      <c r="F6435" s="208">
        <v>3.4620584598304216</v>
      </c>
      <c r="I6435" s="125"/>
    </row>
    <row r="6436" spans="1:9">
      <c r="A6436" s="216">
        <v>43734</v>
      </c>
      <c r="B6436" s="194">
        <v>2</v>
      </c>
      <c r="C6436" s="205">
        <v>212</v>
      </c>
      <c r="D6436" s="206">
        <v>6.8458375885342093</v>
      </c>
      <c r="E6436" s="207">
        <v>-1</v>
      </c>
      <c r="F6436" s="208">
        <v>4.435857458165775</v>
      </c>
      <c r="I6436" s="125"/>
    </row>
    <row r="6437" spans="1:9">
      <c r="A6437" s="216">
        <v>43734</v>
      </c>
      <c r="B6437" s="194">
        <v>3</v>
      </c>
      <c r="C6437" s="205">
        <v>227</v>
      </c>
      <c r="D6437" s="206">
        <v>7.0605367928760643</v>
      </c>
      <c r="E6437" s="207">
        <v>-1</v>
      </c>
      <c r="F6437" s="208">
        <v>5.4096537873722905</v>
      </c>
      <c r="I6437" s="125"/>
    </row>
    <row r="6438" spans="1:9">
      <c r="A6438" s="216">
        <v>43734</v>
      </c>
      <c r="B6438" s="194">
        <v>4</v>
      </c>
      <c r="C6438" s="205">
        <v>242</v>
      </c>
      <c r="D6438" s="206">
        <v>7.275153751537573</v>
      </c>
      <c r="E6438" s="207">
        <v>-1</v>
      </c>
      <c r="F6438" s="208">
        <v>6.3834470078317329</v>
      </c>
      <c r="I6438" s="125"/>
    </row>
    <row r="6439" spans="1:9">
      <c r="A6439" s="216">
        <v>43734</v>
      </c>
      <c r="B6439" s="194">
        <v>5</v>
      </c>
      <c r="C6439" s="205">
        <v>257</v>
      </c>
      <c r="D6439" s="206">
        <v>7.4896982512348131</v>
      </c>
      <c r="E6439" s="207">
        <v>-1</v>
      </c>
      <c r="F6439" s="208">
        <v>7.3572366905595343</v>
      </c>
      <c r="I6439" s="125"/>
    </row>
    <row r="6440" spans="1:9">
      <c r="A6440" s="216">
        <v>43734</v>
      </c>
      <c r="B6440" s="194">
        <v>6</v>
      </c>
      <c r="C6440" s="205">
        <v>272</v>
      </c>
      <c r="D6440" s="206">
        <v>7.7041499024119275</v>
      </c>
      <c r="E6440" s="207">
        <v>-1</v>
      </c>
      <c r="F6440" s="208">
        <v>8.3310223737926279</v>
      </c>
      <c r="I6440" s="125"/>
    </row>
    <row r="6441" spans="1:9">
      <c r="A6441" s="216">
        <v>43734</v>
      </c>
      <c r="B6441" s="194">
        <v>7</v>
      </c>
      <c r="C6441" s="205">
        <v>287</v>
      </c>
      <c r="D6441" s="206">
        <v>7.9185184351706539</v>
      </c>
      <c r="E6441" s="207">
        <v>-1</v>
      </c>
      <c r="F6441" s="208">
        <v>9.3000000000000007</v>
      </c>
      <c r="I6441" s="125"/>
    </row>
    <row r="6442" spans="1:9">
      <c r="A6442" s="216">
        <v>43734</v>
      </c>
      <c r="B6442" s="194">
        <v>8</v>
      </c>
      <c r="C6442" s="205">
        <v>302</v>
      </c>
      <c r="D6442" s="206">
        <v>8.1328136378760973</v>
      </c>
      <c r="E6442" s="207">
        <v>-1</v>
      </c>
      <c r="F6442" s="208">
        <v>10.278580023703281</v>
      </c>
      <c r="I6442" s="125"/>
    </row>
    <row r="6443" spans="1:9">
      <c r="A6443" s="216">
        <v>43734</v>
      </c>
      <c r="B6443" s="194">
        <v>9</v>
      </c>
      <c r="C6443" s="205">
        <v>317</v>
      </c>
      <c r="D6443" s="206">
        <v>8.3470150057485171</v>
      </c>
      <c r="E6443" s="207">
        <v>-1</v>
      </c>
      <c r="F6443" s="208">
        <v>11.252351098190015</v>
      </c>
      <c r="I6443" s="125"/>
    </row>
    <row r="6444" spans="1:9">
      <c r="A6444" s="216">
        <v>43734</v>
      </c>
      <c r="B6444" s="194">
        <v>10</v>
      </c>
      <c r="C6444" s="205">
        <v>332</v>
      </c>
      <c r="D6444" s="206">
        <v>8.5611323477905898</v>
      </c>
      <c r="E6444" s="207">
        <v>-1</v>
      </c>
      <c r="F6444" s="208">
        <v>12.226116410599733</v>
      </c>
      <c r="I6444" s="125"/>
    </row>
    <row r="6445" spans="1:9">
      <c r="A6445" s="216">
        <v>43734</v>
      </c>
      <c r="B6445" s="194">
        <v>11</v>
      </c>
      <c r="C6445" s="205">
        <v>347</v>
      </c>
      <c r="D6445" s="206">
        <v>8.7751754553687533</v>
      </c>
      <c r="E6445" s="207">
        <v>-1</v>
      </c>
      <c r="F6445" s="208">
        <v>13.199875552332534</v>
      </c>
      <c r="I6445" s="125"/>
    </row>
    <row r="6446" spans="1:9">
      <c r="A6446" s="216">
        <v>43734</v>
      </c>
      <c r="B6446" s="194">
        <v>12</v>
      </c>
      <c r="C6446" s="205">
        <v>2</v>
      </c>
      <c r="D6446" s="206">
        <v>8.9891238440236521</v>
      </c>
      <c r="E6446" s="207">
        <v>-1</v>
      </c>
      <c r="F6446" s="208">
        <v>14.173628049270221</v>
      </c>
      <c r="I6446" s="125"/>
    </row>
    <row r="6447" spans="1:9">
      <c r="A6447" s="216">
        <v>43734</v>
      </c>
      <c r="B6447" s="194">
        <v>13</v>
      </c>
      <c r="C6447" s="205">
        <v>17</v>
      </c>
      <c r="D6447" s="206">
        <v>9.2029873052683797</v>
      </c>
      <c r="E6447" s="207">
        <v>-1</v>
      </c>
      <c r="F6447" s="208">
        <v>15.147373470789137</v>
      </c>
      <c r="I6447" s="125"/>
    </row>
    <row r="6448" spans="1:9">
      <c r="A6448" s="216">
        <v>43734</v>
      </c>
      <c r="B6448" s="194">
        <v>14</v>
      </c>
      <c r="C6448" s="205">
        <v>32</v>
      </c>
      <c r="D6448" s="206">
        <v>9.4167756310832829</v>
      </c>
      <c r="E6448" s="207">
        <v>-1</v>
      </c>
      <c r="F6448" s="208">
        <v>16.121111385770849</v>
      </c>
      <c r="I6448" s="125"/>
    </row>
    <row r="6449" spans="1:9">
      <c r="A6449" s="216">
        <v>43734</v>
      </c>
      <c r="B6449" s="194">
        <v>15</v>
      </c>
      <c r="C6449" s="205">
        <v>47</v>
      </c>
      <c r="D6449" s="206">
        <v>9.6304683395294433</v>
      </c>
      <c r="E6449" s="207">
        <v>-1</v>
      </c>
      <c r="F6449" s="208">
        <v>17.094841330444535</v>
      </c>
      <c r="I6449" s="125"/>
    </row>
    <row r="6450" spans="1:9">
      <c r="A6450" s="216">
        <v>43734</v>
      </c>
      <c r="B6450" s="194">
        <v>16</v>
      </c>
      <c r="C6450" s="205">
        <v>62</v>
      </c>
      <c r="D6450" s="206">
        <v>9.8440752423039157</v>
      </c>
      <c r="E6450" s="207">
        <v>-1</v>
      </c>
      <c r="F6450" s="208">
        <v>18.068562873434722</v>
      </c>
      <c r="I6450" s="125"/>
    </row>
    <row r="6451" spans="1:9">
      <c r="A6451" s="216">
        <v>43734</v>
      </c>
      <c r="B6451" s="194">
        <v>17</v>
      </c>
      <c r="C6451" s="205">
        <v>77</v>
      </c>
      <c r="D6451" s="206">
        <v>10.057606075265539</v>
      </c>
      <c r="E6451" s="207">
        <v>-1</v>
      </c>
      <c r="F6451" s="208">
        <v>19.042275572171757</v>
      </c>
      <c r="I6451" s="125"/>
    </row>
    <row r="6452" spans="1:9">
      <c r="A6452" s="216">
        <v>43734</v>
      </c>
      <c r="B6452" s="194">
        <v>18</v>
      </c>
      <c r="C6452" s="205">
        <v>92</v>
      </c>
      <c r="D6452" s="206">
        <v>10.271040415591415</v>
      </c>
      <c r="E6452" s="207">
        <v>-1</v>
      </c>
      <c r="F6452" s="208">
        <v>20.015978983991953</v>
      </c>
      <c r="I6452" s="125"/>
    </row>
    <row r="6453" spans="1:9">
      <c r="A6453" s="216">
        <v>43734</v>
      </c>
      <c r="B6453" s="194">
        <v>19</v>
      </c>
      <c r="C6453" s="205">
        <v>107</v>
      </c>
      <c r="D6453" s="206">
        <v>10.4843880578062</v>
      </c>
      <c r="E6453" s="207">
        <v>-1</v>
      </c>
      <c r="F6453" s="208">
        <v>20.989672666036192</v>
      </c>
      <c r="I6453" s="125"/>
    </row>
    <row r="6454" spans="1:9">
      <c r="A6454" s="216">
        <v>43734</v>
      </c>
      <c r="B6454" s="194">
        <v>20</v>
      </c>
      <c r="C6454" s="205">
        <v>122</v>
      </c>
      <c r="D6454" s="206">
        <v>10.697658738444034</v>
      </c>
      <c r="E6454" s="207">
        <v>-1</v>
      </c>
      <c r="F6454" s="208">
        <v>21.963356185958126</v>
      </c>
      <c r="I6454" s="125"/>
    </row>
    <row r="6455" spans="1:9">
      <c r="A6455" s="216">
        <v>43734</v>
      </c>
      <c r="B6455" s="194">
        <v>21</v>
      </c>
      <c r="C6455" s="205">
        <v>137</v>
      </c>
      <c r="D6455" s="206">
        <v>10.910832055957371</v>
      </c>
      <c r="E6455" s="207">
        <v>-1</v>
      </c>
      <c r="F6455" s="208">
        <v>22.937029078793223</v>
      </c>
      <c r="I6455" s="125"/>
    </row>
    <row r="6456" spans="1:9">
      <c r="A6456" s="216">
        <v>43734</v>
      </c>
      <c r="B6456" s="194">
        <v>22</v>
      </c>
      <c r="C6456" s="205">
        <v>152</v>
      </c>
      <c r="D6456" s="206">
        <v>11.123917786480888</v>
      </c>
      <c r="E6456" s="207">
        <v>-1</v>
      </c>
      <c r="F6456" s="208">
        <v>23.910690911814672</v>
      </c>
      <c r="I6456" s="125"/>
    </row>
    <row r="6457" spans="1:9">
      <c r="A6457" s="216">
        <v>43734</v>
      </c>
      <c r="B6457" s="194">
        <v>23</v>
      </c>
      <c r="C6457" s="205">
        <v>167</v>
      </c>
      <c r="D6457" s="206">
        <v>11.336925628384051</v>
      </c>
      <c r="E6457" s="207">
        <v>-1</v>
      </c>
      <c r="F6457" s="208">
        <v>24.884341252318354</v>
      </c>
      <c r="I6457" s="125"/>
    </row>
    <row r="6458" spans="1:9">
      <c r="A6458" s="216">
        <v>43735</v>
      </c>
      <c r="B6458" s="194">
        <v>0</v>
      </c>
      <c r="C6458" s="205">
        <v>182</v>
      </c>
      <c r="D6458" s="206">
        <v>11.549835260331633</v>
      </c>
      <c r="E6458" s="207">
        <v>-1</v>
      </c>
      <c r="F6458" s="208">
        <v>25.857979634532569</v>
      </c>
      <c r="I6458" s="125"/>
    </row>
    <row r="6459" spans="1:9">
      <c r="A6459" s="216">
        <v>43735</v>
      </c>
      <c r="B6459" s="194">
        <v>1</v>
      </c>
      <c r="C6459" s="205">
        <v>197</v>
      </c>
      <c r="D6459" s="206">
        <v>11.762656361912605</v>
      </c>
      <c r="E6459" s="207">
        <v>-1</v>
      </c>
      <c r="F6459" s="208">
        <v>26.831605614374631</v>
      </c>
      <c r="I6459" s="125"/>
    </row>
    <row r="6460" spans="1:9">
      <c r="A6460" s="216">
        <v>43735</v>
      </c>
      <c r="B6460" s="194">
        <v>2</v>
      </c>
      <c r="C6460" s="205">
        <v>212</v>
      </c>
      <c r="D6460" s="206">
        <v>11.975398730583038</v>
      </c>
      <c r="E6460" s="207">
        <v>-1</v>
      </c>
      <c r="F6460" s="208">
        <v>27.805218780175437</v>
      </c>
      <c r="I6460" s="125"/>
    </row>
    <row r="6461" spans="1:9">
      <c r="A6461" s="216">
        <v>43735</v>
      </c>
      <c r="B6461" s="194">
        <v>3</v>
      </c>
      <c r="C6461" s="205">
        <v>227</v>
      </c>
      <c r="D6461" s="206">
        <v>12.188042006420119</v>
      </c>
      <c r="E6461" s="207">
        <v>-1</v>
      </c>
      <c r="F6461" s="208">
        <v>28.778818654902295</v>
      </c>
      <c r="I6461" s="125"/>
    </row>
    <row r="6462" spans="1:9">
      <c r="A6462" s="216">
        <v>43735</v>
      </c>
      <c r="B6462" s="194">
        <v>4</v>
      </c>
      <c r="C6462" s="205">
        <v>242</v>
      </c>
      <c r="D6462" s="206">
        <v>12.400595870579991</v>
      </c>
      <c r="E6462" s="207">
        <v>-1</v>
      </c>
      <c r="F6462" s="208">
        <v>29.752404804690901</v>
      </c>
      <c r="I6462" s="125"/>
    </row>
    <row r="6463" spans="1:9">
      <c r="A6463" s="216">
        <v>43735</v>
      </c>
      <c r="B6463" s="194">
        <v>5</v>
      </c>
      <c r="C6463" s="205">
        <v>257</v>
      </c>
      <c r="D6463" s="206">
        <v>12.61307012207908</v>
      </c>
      <c r="E6463" s="207">
        <v>-1</v>
      </c>
      <c r="F6463" s="208">
        <v>30.725976795638303</v>
      </c>
      <c r="I6463" s="125"/>
    </row>
    <row r="6464" spans="1:9">
      <c r="A6464" s="216">
        <v>43735</v>
      </c>
      <c r="B6464" s="194">
        <v>6</v>
      </c>
      <c r="C6464" s="205">
        <v>272</v>
      </c>
      <c r="D6464" s="206">
        <v>12.825444402138828</v>
      </c>
      <c r="E6464" s="207">
        <v>-1</v>
      </c>
      <c r="F6464" s="208">
        <v>31.699534160874645</v>
      </c>
      <c r="I6464" s="125"/>
    </row>
    <row r="6465" spans="1:9">
      <c r="A6465" s="216">
        <v>43735</v>
      </c>
      <c r="B6465" s="194">
        <v>7</v>
      </c>
      <c r="C6465" s="205">
        <v>287</v>
      </c>
      <c r="D6465" s="206">
        <v>13.037728392075678</v>
      </c>
      <c r="E6465" s="207">
        <v>-1</v>
      </c>
      <c r="F6465" s="208">
        <v>32.6</v>
      </c>
      <c r="I6465" s="125"/>
    </row>
    <row r="6466" spans="1:9">
      <c r="A6466" s="216">
        <v>43735</v>
      </c>
      <c r="B6466" s="194">
        <v>8</v>
      </c>
      <c r="C6466" s="205">
        <v>302</v>
      </c>
      <c r="D6466" s="206">
        <v>13.249931931823085</v>
      </c>
      <c r="E6466" s="207">
        <v>-1</v>
      </c>
      <c r="F6466" s="208">
        <v>33.646603276780823</v>
      </c>
      <c r="I6466" s="125"/>
    </row>
    <row r="6467" spans="1:9">
      <c r="A6467" s="216">
        <v>43735</v>
      </c>
      <c r="B6467" s="194">
        <v>9</v>
      </c>
      <c r="C6467" s="205">
        <v>317</v>
      </c>
      <c r="D6467" s="206">
        <v>13.46203454632132</v>
      </c>
      <c r="E6467" s="207">
        <v>-1</v>
      </c>
      <c r="F6467" s="208">
        <v>34.620114114729702</v>
      </c>
      <c r="I6467" s="125"/>
    </row>
    <row r="6468" spans="1:9">
      <c r="A6468" s="216">
        <v>43735</v>
      </c>
      <c r="B6468" s="194">
        <v>10</v>
      </c>
      <c r="C6468" s="205">
        <v>332</v>
      </c>
      <c r="D6468" s="206">
        <v>13.674046034914227</v>
      </c>
      <c r="E6468" s="207">
        <v>-1</v>
      </c>
      <c r="F6468" s="208">
        <v>35.593608566868717</v>
      </c>
      <c r="I6468" s="125"/>
    </row>
    <row r="6469" spans="1:9">
      <c r="A6469" s="216">
        <v>43735</v>
      </c>
      <c r="B6469" s="194">
        <v>11</v>
      </c>
      <c r="C6469" s="205">
        <v>347</v>
      </c>
      <c r="D6469" s="206">
        <v>13.88597621989561</v>
      </c>
      <c r="E6469" s="207">
        <v>-1</v>
      </c>
      <c r="F6469" s="208">
        <v>36.567086187254056</v>
      </c>
      <c r="I6469" s="125"/>
    </row>
    <row r="6470" spans="1:9">
      <c r="A6470" s="216">
        <v>43735</v>
      </c>
      <c r="B6470" s="194">
        <v>12</v>
      </c>
      <c r="C6470" s="205">
        <v>2</v>
      </c>
      <c r="D6470" s="206">
        <v>14.097804586301663</v>
      </c>
      <c r="E6470" s="207">
        <v>-1</v>
      </c>
      <c r="F6470" s="208">
        <v>37.540546508069411</v>
      </c>
      <c r="I6470" s="125"/>
    </row>
    <row r="6471" spans="1:9">
      <c r="A6471" s="216">
        <v>43735</v>
      </c>
      <c r="B6471" s="194">
        <v>13</v>
      </c>
      <c r="C6471" s="205">
        <v>17</v>
      </c>
      <c r="D6471" s="206">
        <v>14.309540956262481</v>
      </c>
      <c r="E6471" s="207">
        <v>-1</v>
      </c>
      <c r="F6471" s="208">
        <v>38.513989093928053</v>
      </c>
      <c r="I6471" s="125"/>
    </row>
    <row r="6472" spans="1:9">
      <c r="A6472" s="216">
        <v>43735</v>
      </c>
      <c r="B6472" s="194">
        <v>14</v>
      </c>
      <c r="C6472" s="205">
        <v>32</v>
      </c>
      <c r="D6472" s="206">
        <v>14.521195131543436</v>
      </c>
      <c r="E6472" s="207">
        <v>-1</v>
      </c>
      <c r="F6472" s="208">
        <v>39.487413509315722</v>
      </c>
      <c r="I6472" s="125"/>
    </row>
    <row r="6473" spans="1:9">
      <c r="A6473" s="216">
        <v>43735</v>
      </c>
      <c r="B6473" s="194">
        <v>15</v>
      </c>
      <c r="C6473" s="205">
        <v>47</v>
      </c>
      <c r="D6473" s="206">
        <v>14.732746637992022</v>
      </c>
      <c r="E6473" s="207">
        <v>-1</v>
      </c>
      <c r="F6473" s="208">
        <v>40.460819285854697</v>
      </c>
      <c r="I6473" s="125"/>
    </row>
    <row r="6474" spans="1:9">
      <c r="A6474" s="216">
        <v>43735</v>
      </c>
      <c r="B6474" s="194">
        <v>16</v>
      </c>
      <c r="C6474" s="205">
        <v>62</v>
      </c>
      <c r="D6474" s="206">
        <v>14.944205298686484</v>
      </c>
      <c r="E6474" s="207">
        <v>-1</v>
      </c>
      <c r="F6474" s="208">
        <v>41.434205976901197</v>
      </c>
      <c r="I6474" s="125"/>
    </row>
    <row r="6475" spans="1:9">
      <c r="A6475" s="216">
        <v>43735</v>
      </c>
      <c r="B6475" s="194">
        <v>17</v>
      </c>
      <c r="C6475" s="205">
        <v>77</v>
      </c>
      <c r="D6475" s="206">
        <v>15.155580857067434</v>
      </c>
      <c r="E6475" s="207">
        <v>-1</v>
      </c>
      <c r="F6475" s="208">
        <v>42.407573168087552</v>
      </c>
      <c r="I6475" s="125"/>
    </row>
    <row r="6476" spans="1:9">
      <c r="A6476" s="216">
        <v>43735</v>
      </c>
      <c r="B6476" s="194">
        <v>18</v>
      </c>
      <c r="C6476" s="205">
        <v>92</v>
      </c>
      <c r="D6476" s="206">
        <v>15.366852898524712</v>
      </c>
      <c r="E6476" s="207">
        <v>-1</v>
      </c>
      <c r="F6476" s="208">
        <v>43.380920379839282</v>
      </c>
      <c r="I6476" s="125"/>
    </row>
    <row r="6477" spans="1:9">
      <c r="A6477" s="216">
        <v>43735</v>
      </c>
      <c r="B6477" s="194">
        <v>19</v>
      </c>
      <c r="C6477" s="205">
        <v>107</v>
      </c>
      <c r="D6477" s="206">
        <v>15.578031227883002</v>
      </c>
      <c r="E6477" s="207">
        <v>-1</v>
      </c>
      <c r="F6477" s="208">
        <v>44.354247175731153</v>
      </c>
      <c r="I6477" s="125"/>
    </row>
    <row r="6478" spans="1:9">
      <c r="A6478" s="216">
        <v>43735</v>
      </c>
      <c r="B6478" s="194">
        <v>20</v>
      </c>
      <c r="C6478" s="205">
        <v>122</v>
      </c>
      <c r="D6478" s="206">
        <v>15.789125588903516</v>
      </c>
      <c r="E6478" s="207">
        <v>-1</v>
      </c>
      <c r="F6478" s="208">
        <v>45.327553119327909</v>
      </c>
      <c r="I6478" s="125"/>
    </row>
    <row r="6479" spans="1:9">
      <c r="A6479" s="216">
        <v>43735</v>
      </c>
      <c r="B6479" s="194">
        <v>21</v>
      </c>
      <c r="C6479" s="205">
        <v>137</v>
      </c>
      <c r="D6479" s="206">
        <v>16.000115568231195</v>
      </c>
      <c r="E6479" s="207">
        <v>-1</v>
      </c>
      <c r="F6479" s="208">
        <v>46.300837741424687</v>
      </c>
      <c r="I6479" s="125"/>
    </row>
    <row r="6480" spans="1:9">
      <c r="A6480" s="216">
        <v>43735</v>
      </c>
      <c r="B6480" s="194">
        <v>22</v>
      </c>
      <c r="C6480" s="205">
        <v>152</v>
      </c>
      <c r="D6480" s="206">
        <v>16.211010970046118</v>
      </c>
      <c r="E6480" s="207">
        <v>-1</v>
      </c>
      <c r="F6480" s="208">
        <v>47.274100605182134</v>
      </c>
      <c r="I6480" s="125"/>
    </row>
    <row r="6481" spans="1:9">
      <c r="A6481" s="216">
        <v>43735</v>
      </c>
      <c r="B6481" s="194">
        <v>23</v>
      </c>
      <c r="C6481" s="205">
        <v>167</v>
      </c>
      <c r="D6481" s="206">
        <v>16.421821539852317</v>
      </c>
      <c r="E6481" s="207">
        <v>-1</v>
      </c>
      <c r="F6481" s="208">
        <v>48.247341273717119</v>
      </c>
      <c r="I6481" s="125"/>
    </row>
    <row r="6482" spans="1:9">
      <c r="A6482" s="216">
        <v>43736</v>
      </c>
      <c r="B6482" s="194">
        <v>0</v>
      </c>
      <c r="C6482" s="205">
        <v>182</v>
      </c>
      <c r="D6482" s="206">
        <v>16.632526923859245</v>
      </c>
      <c r="E6482" s="207">
        <v>-1</v>
      </c>
      <c r="F6482" s="208">
        <v>49.22055926646069</v>
      </c>
      <c r="I6482" s="125"/>
    </row>
    <row r="6483" spans="1:9">
      <c r="A6483" s="216">
        <v>43736</v>
      </c>
      <c r="B6483" s="194">
        <v>1</v>
      </c>
      <c r="C6483" s="205">
        <v>197</v>
      </c>
      <c r="D6483" s="206">
        <v>16.843136788999118</v>
      </c>
      <c r="E6483" s="207">
        <v>-1</v>
      </c>
      <c r="F6483" s="208">
        <v>50.193754167982405</v>
      </c>
      <c r="I6483" s="125"/>
    </row>
    <row r="6484" spans="1:9">
      <c r="A6484" s="216">
        <v>43736</v>
      </c>
      <c r="B6484" s="194">
        <v>2</v>
      </c>
      <c r="C6484" s="205">
        <v>212</v>
      </c>
      <c r="D6484" s="206">
        <v>17.05366095984914</v>
      </c>
      <c r="E6484" s="207">
        <v>-1</v>
      </c>
      <c r="F6484" s="208">
        <v>51.166925530088399</v>
      </c>
      <c r="I6484" s="125"/>
    </row>
    <row r="6485" spans="1:9">
      <c r="A6485" s="216">
        <v>43736</v>
      </c>
      <c r="B6485" s="194">
        <v>3</v>
      </c>
      <c r="C6485" s="205">
        <v>227</v>
      </c>
      <c r="D6485" s="206">
        <v>17.264079083181514</v>
      </c>
      <c r="E6485" s="207">
        <v>-1</v>
      </c>
      <c r="F6485" s="208">
        <v>52.140072882573747</v>
      </c>
      <c r="I6485" s="125"/>
    </row>
    <row r="6486" spans="1:9">
      <c r="A6486" s="216">
        <v>43736</v>
      </c>
      <c r="B6486" s="194">
        <v>4</v>
      </c>
      <c r="C6486" s="205">
        <v>242</v>
      </c>
      <c r="D6486" s="206">
        <v>17.474400846202798</v>
      </c>
      <c r="E6486" s="207">
        <v>-1</v>
      </c>
      <c r="F6486" s="208">
        <v>53.113195787953586</v>
      </c>
      <c r="I6486" s="125"/>
    </row>
    <row r="6487" spans="1:9">
      <c r="A6487" s="216">
        <v>43736</v>
      </c>
      <c r="B6487" s="194">
        <v>5</v>
      </c>
      <c r="C6487" s="205">
        <v>257</v>
      </c>
      <c r="D6487" s="206">
        <v>17.684636054337943</v>
      </c>
      <c r="E6487" s="207">
        <v>-1</v>
      </c>
      <c r="F6487" s="208">
        <v>54.086293808486033</v>
      </c>
      <c r="I6487" s="125"/>
    </row>
    <row r="6488" spans="1:9">
      <c r="A6488" s="216">
        <v>43736</v>
      </c>
      <c r="B6488" s="194">
        <v>6</v>
      </c>
      <c r="C6488" s="205">
        <v>272</v>
      </c>
      <c r="D6488" s="206">
        <v>17.89476435436768</v>
      </c>
      <c r="E6488" s="207">
        <v>-1</v>
      </c>
      <c r="F6488" s="208">
        <v>55.059366473649284</v>
      </c>
      <c r="I6488" s="125"/>
    </row>
    <row r="6489" spans="1:9">
      <c r="A6489" s="216">
        <v>43736</v>
      </c>
      <c r="B6489" s="194">
        <v>7</v>
      </c>
      <c r="C6489" s="205">
        <v>287</v>
      </c>
      <c r="D6489" s="206">
        <v>18.104795434917378</v>
      </c>
      <c r="E6489" s="207">
        <v>-1</v>
      </c>
      <c r="F6489" s="208">
        <v>56</v>
      </c>
      <c r="I6489" s="125"/>
    </row>
    <row r="6490" spans="1:9">
      <c r="A6490" s="216">
        <v>43736</v>
      </c>
      <c r="B6490" s="194">
        <v>8</v>
      </c>
      <c r="C6490" s="205">
        <v>302</v>
      </c>
      <c r="D6490" s="206">
        <v>18.314739140282654</v>
      </c>
      <c r="E6490" s="207">
        <v>-1</v>
      </c>
      <c r="F6490" s="208">
        <v>57.005433974935606</v>
      </c>
      <c r="I6490" s="125"/>
    </row>
    <row r="6491" spans="1:9">
      <c r="A6491" s="216">
        <v>43736</v>
      </c>
      <c r="B6491" s="194">
        <v>9</v>
      </c>
      <c r="C6491" s="205">
        <v>317</v>
      </c>
      <c r="D6491" s="206">
        <v>18.524574999680681</v>
      </c>
      <c r="E6491" s="207">
        <v>-1</v>
      </c>
      <c r="F6491" s="208">
        <v>57.978427912991329</v>
      </c>
      <c r="I6491" s="125"/>
    </row>
    <row r="6492" spans="1:9">
      <c r="A6492" s="216">
        <v>43736</v>
      </c>
      <c r="B6492" s="194">
        <v>10</v>
      </c>
      <c r="C6492" s="205">
        <v>332</v>
      </c>
      <c r="D6492" s="206">
        <v>18.734312819883598</v>
      </c>
      <c r="E6492" s="207">
        <v>-1</v>
      </c>
      <c r="F6492" s="208">
        <v>58.951394710407826</v>
      </c>
      <c r="I6492" s="125"/>
    </row>
    <row r="6493" spans="1:9">
      <c r="A6493" s="216">
        <v>43736</v>
      </c>
      <c r="B6493" s="194">
        <v>11</v>
      </c>
      <c r="C6493" s="205">
        <v>347</v>
      </c>
      <c r="D6493" s="206">
        <v>18.943962406074206</v>
      </c>
      <c r="E6493" s="207">
        <v>-1</v>
      </c>
      <c r="F6493" s="208">
        <v>59.924333928679673</v>
      </c>
      <c r="I6493" s="125"/>
    </row>
    <row r="6494" spans="1:9">
      <c r="A6494" s="216">
        <v>43736</v>
      </c>
      <c r="B6494" s="194">
        <v>12</v>
      </c>
      <c r="C6494" s="205">
        <v>2</v>
      </c>
      <c r="D6494" s="206">
        <v>19.153503289164746</v>
      </c>
      <c r="E6494" s="207">
        <v>-2</v>
      </c>
      <c r="F6494" s="208">
        <v>0.89724509662175933</v>
      </c>
      <c r="I6494" s="125"/>
    </row>
    <row r="6495" spans="1:9">
      <c r="A6495" s="216">
        <v>43736</v>
      </c>
      <c r="B6495" s="194">
        <v>13</v>
      </c>
      <c r="C6495" s="205">
        <v>17</v>
      </c>
      <c r="D6495" s="206">
        <v>19.362945293928533</v>
      </c>
      <c r="E6495" s="207">
        <v>-2</v>
      </c>
      <c r="F6495" s="208">
        <v>1.8701277755945522</v>
      </c>
      <c r="I6495" s="125"/>
    </row>
    <row r="6496" spans="1:9">
      <c r="A6496" s="216">
        <v>43736</v>
      </c>
      <c r="B6496" s="194">
        <v>14</v>
      </c>
      <c r="C6496" s="205">
        <v>32</v>
      </c>
      <c r="D6496" s="206">
        <v>19.572298187520119</v>
      </c>
      <c r="E6496" s="207">
        <v>-2</v>
      </c>
      <c r="F6496" s="208">
        <v>2.8429815267101688</v>
      </c>
      <c r="I6496" s="125"/>
    </row>
    <row r="6497" spans="1:9">
      <c r="A6497" s="216">
        <v>43736</v>
      </c>
      <c r="B6497" s="194">
        <v>15</v>
      </c>
      <c r="C6497" s="205">
        <v>47</v>
      </c>
      <c r="D6497" s="206">
        <v>19.781541519702159</v>
      </c>
      <c r="E6497" s="207">
        <v>-2</v>
      </c>
      <c r="F6497" s="208">
        <v>3.8158058676408046</v>
      </c>
      <c r="I6497" s="125"/>
    </row>
    <row r="6498" spans="1:9">
      <c r="A6498" s="216">
        <v>43736</v>
      </c>
      <c r="B6498" s="194">
        <v>16</v>
      </c>
      <c r="C6498" s="205">
        <v>62</v>
      </c>
      <c r="D6498" s="206">
        <v>19.99068511631549</v>
      </c>
      <c r="E6498" s="207">
        <v>-2</v>
      </c>
      <c r="F6498" s="208">
        <v>4.7886003810804034</v>
      </c>
      <c r="I6498" s="125"/>
    </row>
    <row r="6499" spans="1:9">
      <c r="A6499" s="216">
        <v>43736</v>
      </c>
      <c r="B6499" s="194">
        <v>17</v>
      </c>
      <c r="C6499" s="205">
        <v>77</v>
      </c>
      <c r="D6499" s="206">
        <v>20.199738724637655</v>
      </c>
      <c r="E6499" s="207">
        <v>-2</v>
      </c>
      <c r="F6499" s="208">
        <v>5.7613646170520294</v>
      </c>
      <c r="I6499" s="125"/>
    </row>
    <row r="6500" spans="1:9">
      <c r="A6500" s="216">
        <v>43736</v>
      </c>
      <c r="B6500" s="194">
        <v>18</v>
      </c>
      <c r="C6500" s="205">
        <v>92</v>
      </c>
      <c r="D6500" s="206">
        <v>20.408681934093238</v>
      </c>
      <c r="E6500" s="207">
        <v>-2</v>
      </c>
      <c r="F6500" s="208">
        <v>6.7340981037381642</v>
      </c>
      <c r="I6500" s="125"/>
    </row>
    <row r="6501" spans="1:9">
      <c r="A6501" s="216">
        <v>43736</v>
      </c>
      <c r="B6501" s="194">
        <v>19</v>
      </c>
      <c r="C6501" s="205">
        <v>107</v>
      </c>
      <c r="D6501" s="206">
        <v>20.617524550366397</v>
      </c>
      <c r="E6501" s="207">
        <v>-2</v>
      </c>
      <c r="F6501" s="208">
        <v>7.7068004017975245</v>
      </c>
      <c r="I6501" s="125"/>
    </row>
    <row r="6502" spans="1:9">
      <c r="A6502" s="216">
        <v>43736</v>
      </c>
      <c r="B6502" s="194">
        <v>20</v>
      </c>
      <c r="C6502" s="205">
        <v>122</v>
      </c>
      <c r="D6502" s="206">
        <v>20.82627632097001</v>
      </c>
      <c r="E6502" s="207">
        <v>-2</v>
      </c>
      <c r="F6502" s="208">
        <v>8.6794710718496848</v>
      </c>
      <c r="I6502" s="125"/>
    </row>
    <row r="6503" spans="1:9">
      <c r="A6503" s="216">
        <v>43736</v>
      </c>
      <c r="B6503" s="194">
        <v>21</v>
      </c>
      <c r="C6503" s="205">
        <v>137</v>
      </c>
      <c r="D6503" s="206">
        <v>21.034916835178592</v>
      </c>
      <c r="E6503" s="207">
        <v>-2</v>
      </c>
      <c r="F6503" s="208">
        <v>9.6521096417608465</v>
      </c>
      <c r="I6503" s="125"/>
    </row>
    <row r="6504" spans="1:9">
      <c r="A6504" s="216">
        <v>43736</v>
      </c>
      <c r="B6504" s="194">
        <v>22</v>
      </c>
      <c r="C6504" s="205">
        <v>152</v>
      </c>
      <c r="D6504" s="206">
        <v>21.24345589911627</v>
      </c>
      <c r="E6504" s="207">
        <v>-2</v>
      </c>
      <c r="F6504" s="208">
        <v>10.624715671928628</v>
      </c>
      <c r="I6504" s="125"/>
    </row>
    <row r="6505" spans="1:9">
      <c r="A6505" s="216">
        <v>43736</v>
      </c>
      <c r="B6505" s="194">
        <v>23</v>
      </c>
      <c r="C6505" s="205">
        <v>167</v>
      </c>
      <c r="D6505" s="206">
        <v>21.451903259869596</v>
      </c>
      <c r="E6505" s="207">
        <v>-2</v>
      </c>
      <c r="F6505" s="208">
        <v>11.59728871188987</v>
      </c>
      <c r="I6505" s="125"/>
    </row>
    <row r="6506" spans="1:9">
      <c r="A6506" s="216">
        <v>43737</v>
      </c>
      <c r="B6506" s="194">
        <v>0</v>
      </c>
      <c r="C6506" s="205">
        <v>182</v>
      </c>
      <c r="D6506" s="206">
        <v>21.660238526257558</v>
      </c>
      <c r="E6506" s="207">
        <v>-2</v>
      </c>
      <c r="F6506" s="208">
        <v>12.569828310905899</v>
      </c>
      <c r="I6506" s="125"/>
    </row>
    <row r="6507" spans="1:9">
      <c r="A6507" s="216">
        <v>43737</v>
      </c>
      <c r="B6507" s="194">
        <v>1</v>
      </c>
      <c r="C6507" s="205">
        <v>197</v>
      </c>
      <c r="D6507" s="206">
        <v>21.868471444965962</v>
      </c>
      <c r="E6507" s="207">
        <v>-2</v>
      </c>
      <c r="F6507" s="208">
        <v>13.542334018349207</v>
      </c>
      <c r="I6507" s="125"/>
    </row>
    <row r="6508" spans="1:9">
      <c r="A6508" s="216">
        <v>43737</v>
      </c>
      <c r="B6508" s="194">
        <v>2</v>
      </c>
      <c r="C6508" s="205">
        <v>212</v>
      </c>
      <c r="D6508" s="206">
        <v>22.076611822765244</v>
      </c>
      <c r="E6508" s="207">
        <v>-2</v>
      </c>
      <c r="F6508" s="208">
        <v>14.514805394228469</v>
      </c>
      <c r="I6508" s="125"/>
    </row>
    <row r="6509" spans="1:9">
      <c r="A6509" s="216">
        <v>43737</v>
      </c>
      <c r="B6509" s="194">
        <v>3</v>
      </c>
      <c r="C6509" s="205">
        <v>227</v>
      </c>
      <c r="D6509" s="206">
        <v>22.284639286840502</v>
      </c>
      <c r="E6509" s="207">
        <v>-2</v>
      </c>
      <c r="F6509" s="208">
        <v>15.487241965934055</v>
      </c>
      <c r="I6509" s="125"/>
    </row>
    <row r="6510" spans="1:9">
      <c r="A6510" s="216">
        <v>43737</v>
      </c>
      <c r="B6510" s="194">
        <v>4</v>
      </c>
      <c r="C6510" s="205">
        <v>242</v>
      </c>
      <c r="D6510" s="206">
        <v>22.492563506059469</v>
      </c>
      <c r="E6510" s="207">
        <v>-2</v>
      </c>
      <c r="F6510" s="208">
        <v>16.459643293372778</v>
      </c>
      <c r="I6510" s="125"/>
    </row>
    <row r="6511" spans="1:9">
      <c r="A6511" s="216">
        <v>43737</v>
      </c>
      <c r="B6511" s="194">
        <v>5</v>
      </c>
      <c r="C6511" s="205">
        <v>257</v>
      </c>
      <c r="D6511" s="206">
        <v>22.700394305485361</v>
      </c>
      <c r="E6511" s="207">
        <v>-2</v>
      </c>
      <c r="F6511" s="208">
        <v>17.432008936446273</v>
      </c>
      <c r="I6511" s="125"/>
    </row>
    <row r="6512" spans="1:9">
      <c r="A6512" s="216">
        <v>43737</v>
      </c>
      <c r="B6512" s="194">
        <v>6</v>
      </c>
      <c r="C6512" s="205">
        <v>272</v>
      </c>
      <c r="D6512" s="206">
        <v>22.90811133230136</v>
      </c>
      <c r="E6512" s="207">
        <v>-2</v>
      </c>
      <c r="F6512" s="208">
        <v>18.404338422287871</v>
      </c>
      <c r="I6512" s="125"/>
    </row>
    <row r="6513" spans="1:9">
      <c r="A6513" s="216">
        <v>43737</v>
      </c>
      <c r="B6513" s="194">
        <v>7</v>
      </c>
      <c r="C6513" s="205">
        <v>287</v>
      </c>
      <c r="D6513" s="206">
        <v>23.115724274866807</v>
      </c>
      <c r="E6513" s="207">
        <v>-2</v>
      </c>
      <c r="F6513" s="208">
        <v>19.3</v>
      </c>
      <c r="I6513" s="125"/>
    </row>
    <row r="6514" spans="1:9">
      <c r="A6514" s="216">
        <v>43737</v>
      </c>
      <c r="B6514" s="194">
        <v>8</v>
      </c>
      <c r="C6514" s="205">
        <v>302</v>
      </c>
      <c r="D6514" s="206">
        <v>23.323242976972551</v>
      </c>
      <c r="E6514" s="207">
        <v>-2</v>
      </c>
      <c r="F6514" s="208">
        <v>20.348887150081232</v>
      </c>
      <c r="I6514" s="125"/>
    </row>
    <row r="6515" spans="1:9">
      <c r="A6515" s="216">
        <v>43737</v>
      </c>
      <c r="B6515" s="194">
        <v>9</v>
      </c>
      <c r="C6515" s="205">
        <v>317</v>
      </c>
      <c r="D6515" s="206">
        <v>23.530646968422388</v>
      </c>
      <c r="E6515" s="207">
        <v>-2</v>
      </c>
      <c r="F6515" s="208">
        <v>21.321105489524321</v>
      </c>
      <c r="I6515" s="125"/>
    </row>
    <row r="6516" spans="1:9">
      <c r="A6516" s="216">
        <v>43737</v>
      </c>
      <c r="B6516" s="194">
        <v>10</v>
      </c>
      <c r="C6516" s="205">
        <v>332</v>
      </c>
      <c r="D6516" s="206">
        <v>23.737946054327494</v>
      </c>
      <c r="E6516" s="207">
        <v>-2</v>
      </c>
      <c r="F6516" s="208">
        <v>22.293285877569513</v>
      </c>
      <c r="I6516" s="125"/>
    </row>
    <row r="6517" spans="1:9">
      <c r="A6517" s="216">
        <v>43737</v>
      </c>
      <c r="B6517" s="194">
        <v>11</v>
      </c>
      <c r="C6517" s="205">
        <v>347</v>
      </c>
      <c r="D6517" s="206">
        <v>23.945150039041891</v>
      </c>
      <c r="E6517" s="207">
        <v>-2</v>
      </c>
      <c r="F6517" s="208">
        <v>23.265427873632262</v>
      </c>
      <c r="I6517" s="125"/>
    </row>
    <row r="6518" spans="1:9">
      <c r="A6518" s="216">
        <v>43737</v>
      </c>
      <c r="B6518" s="194">
        <v>12</v>
      </c>
      <c r="C6518" s="205">
        <v>2</v>
      </c>
      <c r="D6518" s="206">
        <v>24.152238451960102</v>
      </c>
      <c r="E6518" s="207">
        <v>-2</v>
      </c>
      <c r="F6518" s="208">
        <v>24.237531004460244</v>
      </c>
      <c r="I6518" s="125"/>
    </row>
    <row r="6519" spans="1:9">
      <c r="A6519" s="216">
        <v>43737</v>
      </c>
      <c r="B6519" s="194">
        <v>13</v>
      </c>
      <c r="C6519" s="205">
        <v>17</v>
      </c>
      <c r="D6519" s="206">
        <v>24.359221096924557</v>
      </c>
      <c r="E6519" s="207">
        <v>-2</v>
      </c>
      <c r="F6519" s="208">
        <v>25.209594829547967</v>
      </c>
      <c r="I6519" s="125"/>
    </row>
    <row r="6520" spans="1:9">
      <c r="A6520" s="216">
        <v>43737</v>
      </c>
      <c r="B6520" s="194">
        <v>14</v>
      </c>
      <c r="C6520" s="205">
        <v>32</v>
      </c>
      <c r="D6520" s="206">
        <v>24.566107778869082</v>
      </c>
      <c r="E6520" s="207">
        <v>-2</v>
      </c>
      <c r="F6520" s="208">
        <v>26.181618897117154</v>
      </c>
      <c r="I6520" s="125"/>
    </row>
    <row r="6521" spans="1:9">
      <c r="A6521" s="216">
        <v>43737</v>
      </c>
      <c r="B6521" s="194">
        <v>15</v>
      </c>
      <c r="C6521" s="205">
        <v>47</v>
      </c>
      <c r="D6521" s="206">
        <v>24.772878025578393</v>
      </c>
      <c r="E6521" s="207">
        <v>-2</v>
      </c>
      <c r="F6521" s="208">
        <v>27.153602755682272</v>
      </c>
      <c r="I6521" s="125"/>
    </row>
    <row r="6522" spans="1:9">
      <c r="A6522" s="216">
        <v>43737</v>
      </c>
      <c r="B6522" s="194">
        <v>16</v>
      </c>
      <c r="C6522" s="205">
        <v>62</v>
      </c>
      <c r="D6522" s="206">
        <v>24.979541699772199</v>
      </c>
      <c r="E6522" s="207">
        <v>-2</v>
      </c>
      <c r="F6522" s="208">
        <v>28.125545953455244</v>
      </c>
      <c r="I6522" s="125"/>
    </row>
    <row r="6523" spans="1:9">
      <c r="A6523" s="216">
        <v>43737</v>
      </c>
      <c r="B6523" s="194">
        <v>17</v>
      </c>
      <c r="C6523" s="205">
        <v>77</v>
      </c>
      <c r="D6523" s="206">
        <v>25.186108449022413</v>
      </c>
      <c r="E6523" s="207">
        <v>-2</v>
      </c>
      <c r="F6523" s="208">
        <v>29.097448049665367</v>
      </c>
      <c r="I6523" s="125"/>
    </row>
    <row r="6524" spans="1:9">
      <c r="A6524" s="216">
        <v>43737</v>
      </c>
      <c r="B6524" s="194">
        <v>18</v>
      </c>
      <c r="C6524" s="205">
        <v>92</v>
      </c>
      <c r="D6524" s="206">
        <v>25.39255793732309</v>
      </c>
      <c r="E6524" s="207">
        <v>-2</v>
      </c>
      <c r="F6524" s="208">
        <v>30.069308570798697</v>
      </c>
      <c r="I6524" s="125"/>
    </row>
    <row r="6525" spans="1:9">
      <c r="A6525" s="216">
        <v>43737</v>
      </c>
      <c r="B6525" s="194">
        <v>19</v>
      </c>
      <c r="C6525" s="205">
        <v>107</v>
      </c>
      <c r="D6525" s="206">
        <v>25.598899968547357</v>
      </c>
      <c r="E6525" s="207">
        <v>-2</v>
      </c>
      <c r="F6525" s="208">
        <v>31.041127075831405</v>
      </c>
      <c r="I6525" s="125"/>
    </row>
    <row r="6526" spans="1:9">
      <c r="A6526" s="216">
        <v>43737</v>
      </c>
      <c r="B6526" s="194">
        <v>20</v>
      </c>
      <c r="C6526" s="205">
        <v>122</v>
      </c>
      <c r="D6526" s="206">
        <v>25.805144227947494</v>
      </c>
      <c r="E6526" s="207">
        <v>-2</v>
      </c>
      <c r="F6526" s="208">
        <v>32.012903123886545</v>
      </c>
      <c r="I6526" s="125"/>
    </row>
    <row r="6527" spans="1:9">
      <c r="A6527" s="216">
        <v>43737</v>
      </c>
      <c r="B6527" s="194">
        <v>21</v>
      </c>
      <c r="C6527" s="205">
        <v>137</v>
      </c>
      <c r="D6527" s="206">
        <v>26.011270360043</v>
      </c>
      <c r="E6527" s="207">
        <v>-2</v>
      </c>
      <c r="F6527" s="208">
        <v>32.984636241321645</v>
      </c>
      <c r="I6527" s="125"/>
    </row>
    <row r="6528" spans="1:9">
      <c r="A6528" s="216">
        <v>43737</v>
      </c>
      <c r="B6528" s="194">
        <v>22</v>
      </c>
      <c r="C6528" s="205">
        <v>152</v>
      </c>
      <c r="D6528" s="206">
        <v>26.217288166981234</v>
      </c>
      <c r="E6528" s="207">
        <v>-2</v>
      </c>
      <c r="F6528" s="208">
        <v>33.956325976167172</v>
      </c>
      <c r="I6528" s="125"/>
    </row>
    <row r="6529" spans="1:9">
      <c r="A6529" s="216">
        <v>43737</v>
      </c>
      <c r="B6529" s="194">
        <v>23</v>
      </c>
      <c r="C6529" s="205">
        <v>167</v>
      </c>
      <c r="D6529" s="206">
        <v>26.423207333748451</v>
      </c>
      <c r="E6529" s="207">
        <v>-2</v>
      </c>
      <c r="F6529" s="208">
        <v>34.927971909146109</v>
      </c>
      <c r="I6529" s="125"/>
    </row>
    <row r="6530" spans="1:9">
      <c r="A6530" s="216">
        <v>43738</v>
      </c>
      <c r="B6530" s="194">
        <v>0</v>
      </c>
      <c r="C6530" s="205">
        <v>182</v>
      </c>
      <c r="D6530" s="206">
        <v>26.62900752355597</v>
      </c>
      <c r="E6530" s="207">
        <v>-2</v>
      </c>
      <c r="F6530" s="208">
        <v>35.899573555614054</v>
      </c>
      <c r="I6530" s="125"/>
    </row>
    <row r="6531" spans="1:9">
      <c r="A6531" s="216">
        <v>43738</v>
      </c>
      <c r="B6531" s="194">
        <v>1</v>
      </c>
      <c r="C6531" s="205">
        <v>197</v>
      </c>
      <c r="D6531" s="206">
        <v>26.834698479503345</v>
      </c>
      <c r="E6531" s="207">
        <v>-2</v>
      </c>
      <c r="F6531" s="208">
        <v>36.871130474458923</v>
      </c>
      <c r="I6531" s="125"/>
    </row>
    <row r="6532" spans="1:9">
      <c r="A6532" s="216">
        <v>43738</v>
      </c>
      <c r="B6532" s="194">
        <v>2</v>
      </c>
      <c r="C6532" s="205">
        <v>212</v>
      </c>
      <c r="D6532" s="206">
        <v>27.040289943515177</v>
      </c>
      <c r="E6532" s="207">
        <v>-2</v>
      </c>
      <c r="F6532" s="208">
        <v>37.842642224555753</v>
      </c>
      <c r="I6532" s="125"/>
    </row>
    <row r="6533" spans="1:9">
      <c r="A6533" s="216">
        <v>43738</v>
      </c>
      <c r="B6533" s="194">
        <v>3</v>
      </c>
      <c r="C6533" s="205">
        <v>227</v>
      </c>
      <c r="D6533" s="206">
        <v>27.245761559614721</v>
      </c>
      <c r="E6533" s="207">
        <v>-2</v>
      </c>
      <c r="F6533" s="208">
        <v>38.81410833206391</v>
      </c>
      <c r="I6533" s="125"/>
    </row>
    <row r="6534" spans="1:9">
      <c r="A6534" s="216">
        <v>43738</v>
      </c>
      <c r="B6534" s="194">
        <v>4</v>
      </c>
      <c r="C6534" s="205">
        <v>242</v>
      </c>
      <c r="D6534" s="206">
        <v>27.451123048676322</v>
      </c>
      <c r="E6534" s="207">
        <v>-2</v>
      </c>
      <c r="F6534" s="208">
        <v>39.785528355849628</v>
      </c>
      <c r="I6534" s="125"/>
    </row>
    <row r="6535" spans="1:9">
      <c r="A6535" s="216">
        <v>43738</v>
      </c>
      <c r="B6535" s="194">
        <v>5</v>
      </c>
      <c r="C6535" s="205">
        <v>257</v>
      </c>
      <c r="D6535" s="206">
        <v>27.656384231459015</v>
      </c>
      <c r="E6535" s="207">
        <v>-2</v>
      </c>
      <c r="F6535" s="208">
        <v>40.756901854626939</v>
      </c>
      <c r="I6535" s="125"/>
    </row>
    <row r="6536" spans="1:9">
      <c r="A6536" s="216">
        <v>43738</v>
      </c>
      <c r="B6536" s="194">
        <v>6</v>
      </c>
      <c r="C6536" s="205">
        <v>272</v>
      </c>
      <c r="D6536" s="206">
        <v>27.861524671690177</v>
      </c>
      <c r="E6536" s="207">
        <v>-2</v>
      </c>
      <c r="F6536" s="208">
        <v>41.728228343738309</v>
      </c>
      <c r="I6536" s="125"/>
    </row>
    <row r="6537" spans="1:9">
      <c r="A6537" s="216">
        <v>43738</v>
      </c>
      <c r="B6537" s="194">
        <v>7</v>
      </c>
      <c r="C6537" s="205">
        <v>287</v>
      </c>
      <c r="D6537" s="206">
        <v>28.066554090285081</v>
      </c>
      <c r="E6537" s="207">
        <v>-2</v>
      </c>
      <c r="F6537" s="208">
        <v>42.7</v>
      </c>
      <c r="I6537" s="125"/>
    </row>
    <row r="6538" spans="1:9">
      <c r="A6538" s="216">
        <v>43738</v>
      </c>
      <c r="B6538" s="194">
        <v>8</v>
      </c>
      <c r="C6538" s="205">
        <v>302</v>
      </c>
      <c r="D6538" s="206">
        <v>28.271482326283603</v>
      </c>
      <c r="E6538" s="207">
        <v>-2</v>
      </c>
      <c r="F6538" s="208">
        <v>43.670738582178643</v>
      </c>
      <c r="I6538" s="125"/>
    </row>
    <row r="6539" spans="1:9">
      <c r="A6539" s="216">
        <v>43738</v>
      </c>
      <c r="B6539" s="194">
        <v>9</v>
      </c>
      <c r="C6539" s="205">
        <v>317</v>
      </c>
      <c r="D6539" s="206">
        <v>28.476288902760416</v>
      </c>
      <c r="E6539" s="207">
        <v>-2</v>
      </c>
      <c r="F6539" s="208">
        <v>44.64192140556888</v>
      </c>
      <c r="I6539" s="125"/>
    </row>
    <row r="6540" spans="1:9">
      <c r="A6540" s="216">
        <v>43738</v>
      </c>
      <c r="B6540" s="194">
        <v>10</v>
      </c>
      <c r="C6540" s="205">
        <v>332</v>
      </c>
      <c r="D6540" s="206">
        <v>28.680983618339724</v>
      </c>
      <c r="E6540" s="207">
        <v>-2</v>
      </c>
      <c r="F6540" s="208">
        <v>45.61305543247159</v>
      </c>
      <c r="I6540" s="125"/>
    </row>
    <row r="6541" spans="1:9">
      <c r="A6541" s="216">
        <v>43738</v>
      </c>
      <c r="B6541" s="194">
        <v>11</v>
      </c>
      <c r="C6541" s="205">
        <v>347</v>
      </c>
      <c r="D6541" s="206">
        <v>28.885576270922684</v>
      </c>
      <c r="E6541" s="207">
        <v>-2</v>
      </c>
      <c r="F6541" s="208">
        <v>46.584140221627791</v>
      </c>
      <c r="I6541" s="125"/>
    </row>
    <row r="6542" spans="1:9">
      <c r="A6542" s="216">
        <v>43738</v>
      </c>
      <c r="B6542" s="194">
        <v>12</v>
      </c>
      <c r="C6542" s="205">
        <v>2</v>
      </c>
      <c r="D6542" s="206">
        <v>29.090046383280423</v>
      </c>
      <c r="E6542" s="207">
        <v>-2</v>
      </c>
      <c r="F6542" s="208">
        <v>47.555175299137396</v>
      </c>
      <c r="I6542" s="125"/>
    </row>
    <row r="6543" spans="1:9">
      <c r="A6543" s="216">
        <v>43738</v>
      </c>
      <c r="B6543" s="194">
        <v>13</v>
      </c>
      <c r="C6543" s="205">
        <v>17</v>
      </c>
      <c r="D6543" s="206">
        <v>29.294403753252709</v>
      </c>
      <c r="E6543" s="207">
        <v>-2</v>
      </c>
      <c r="F6543" s="208">
        <v>48.526160212908458</v>
      </c>
      <c r="I6543" s="125"/>
    </row>
    <row r="6544" spans="1:9">
      <c r="A6544" s="216">
        <v>43738</v>
      </c>
      <c r="B6544" s="194">
        <v>14</v>
      </c>
      <c r="C6544" s="205">
        <v>32</v>
      </c>
      <c r="D6544" s="206">
        <v>29.498658177089965</v>
      </c>
      <c r="E6544" s="207">
        <v>-2</v>
      </c>
      <c r="F6544" s="208">
        <v>49.497094543346392</v>
      </c>
      <c r="I6544" s="125"/>
    </row>
    <row r="6545" spans="1:9">
      <c r="A6545" s="216">
        <v>43738</v>
      </c>
      <c r="B6545" s="194">
        <v>15</v>
      </c>
      <c r="C6545" s="205">
        <v>47</v>
      </c>
      <c r="D6545" s="206">
        <v>29.702789176369606</v>
      </c>
      <c r="E6545" s="207">
        <v>-2</v>
      </c>
      <c r="F6545" s="208">
        <v>50.467977805749385</v>
      </c>
      <c r="I6545" s="125"/>
    </row>
    <row r="6546" spans="1:9">
      <c r="A6546" s="216">
        <v>43738</v>
      </c>
      <c r="B6546" s="194">
        <v>16</v>
      </c>
      <c r="C6546" s="205">
        <v>62</v>
      </c>
      <c r="D6546" s="206">
        <v>29.906806566502837</v>
      </c>
      <c r="E6546" s="207">
        <v>-2</v>
      </c>
      <c r="F6546" s="208">
        <v>51.4388095588033</v>
      </c>
      <c r="I6546" s="125"/>
    </row>
    <row r="6547" spans="1:9">
      <c r="A6547" s="216">
        <v>43738</v>
      </c>
      <c r="B6547" s="194">
        <v>17</v>
      </c>
      <c r="C6547" s="205">
        <v>77</v>
      </c>
      <c r="D6547" s="206">
        <v>30.110720085435787</v>
      </c>
      <c r="E6547" s="207">
        <v>-2</v>
      </c>
      <c r="F6547" s="208">
        <v>52.40958936127705</v>
      </c>
      <c r="I6547" s="125"/>
    </row>
    <row r="6548" spans="1:9">
      <c r="A6548" s="216">
        <v>43738</v>
      </c>
      <c r="B6548" s="194">
        <v>18</v>
      </c>
      <c r="C6548" s="205">
        <v>92</v>
      </c>
      <c r="D6548" s="206">
        <v>30.314509310853737</v>
      </c>
      <c r="E6548" s="207">
        <v>-2</v>
      </c>
      <c r="F6548" s="208">
        <v>53.380316739376788</v>
      </c>
      <c r="I6548" s="125"/>
    </row>
    <row r="6549" spans="1:9">
      <c r="A6549" s="216">
        <v>43738</v>
      </c>
      <c r="B6549" s="194">
        <v>19</v>
      </c>
      <c r="C6549" s="205">
        <v>107</v>
      </c>
      <c r="D6549" s="206">
        <v>30.518184078157446</v>
      </c>
      <c r="E6549" s="207">
        <v>-2</v>
      </c>
      <c r="F6549" s="208">
        <v>54.350991251774154</v>
      </c>
      <c r="I6549" s="125"/>
    </row>
    <row r="6550" spans="1:9">
      <c r="A6550" s="216">
        <v>43738</v>
      </c>
      <c r="B6550" s="194">
        <v>20</v>
      </c>
      <c r="C6550" s="205">
        <v>122</v>
      </c>
      <c r="D6550" s="206">
        <v>30.721754024100392</v>
      </c>
      <c r="E6550" s="207">
        <v>-2</v>
      </c>
      <c r="F6550" s="208">
        <v>55.321612457343441</v>
      </c>
      <c r="I6550" s="125"/>
    </row>
    <row r="6551" spans="1:9">
      <c r="A6551" s="216">
        <v>43738</v>
      </c>
      <c r="B6551" s="194">
        <v>21</v>
      </c>
      <c r="C6551" s="205">
        <v>137</v>
      </c>
      <c r="D6551" s="206">
        <v>30.925198804661704</v>
      </c>
      <c r="E6551" s="207">
        <v>-2</v>
      </c>
      <c r="F6551" s="208">
        <v>56.292179871402503</v>
      </c>
      <c r="I6551" s="125"/>
    </row>
    <row r="6552" spans="1:9">
      <c r="A6552" s="216">
        <v>43738</v>
      </c>
      <c r="B6552" s="194">
        <v>22</v>
      </c>
      <c r="C6552" s="205">
        <v>152</v>
      </c>
      <c r="D6552" s="206">
        <v>31.12852821361912</v>
      </c>
      <c r="E6552" s="207">
        <v>-2</v>
      </c>
      <c r="F6552" s="208">
        <v>57.262693074488944</v>
      </c>
      <c r="I6552" s="125"/>
    </row>
    <row r="6553" spans="1:9">
      <c r="A6553" s="216">
        <v>43738</v>
      </c>
      <c r="B6553" s="194">
        <v>23</v>
      </c>
      <c r="C6553" s="205">
        <v>167</v>
      </c>
      <c r="D6553" s="206">
        <v>31.331751926804827</v>
      </c>
      <c r="E6553" s="207">
        <v>-2</v>
      </c>
      <c r="F6553" s="208">
        <v>58.233151614581409</v>
      </c>
      <c r="I6553" s="125"/>
    </row>
    <row r="6554" spans="1:9">
      <c r="A6554" s="216">
        <v>43739</v>
      </c>
      <c r="B6554" s="194">
        <v>0</v>
      </c>
      <c r="C6554" s="205">
        <v>182</v>
      </c>
      <c r="D6554" s="206">
        <v>31.534821189754894</v>
      </c>
      <c r="E6554" s="207">
        <v>-2</v>
      </c>
      <c r="F6554" s="208">
        <v>59.203555440872471</v>
      </c>
      <c r="I6554" s="125"/>
    </row>
    <row r="6555" spans="1:9">
      <c r="A6555" s="216">
        <v>43739</v>
      </c>
      <c r="B6555" s="194">
        <v>1</v>
      </c>
      <c r="C6555" s="205">
        <v>197</v>
      </c>
      <c r="D6555" s="206">
        <v>31.737802531934562</v>
      </c>
      <c r="E6555" s="207">
        <v>-3</v>
      </c>
      <c r="F6555" s="208">
        <v>0.1739032664767759</v>
      </c>
      <c r="I6555" s="125"/>
    </row>
    <row r="6556" spans="1:9">
      <c r="A6556" s="216">
        <v>43739</v>
      </c>
      <c r="B6556" s="194">
        <v>2</v>
      </c>
      <c r="C6556" s="205">
        <v>212</v>
      </c>
      <c r="D6556" s="206">
        <v>31.940677318839334</v>
      </c>
      <c r="E6556" s="207">
        <v>-3</v>
      </c>
      <c r="F6556" s="208">
        <v>1.1441950622794561</v>
      </c>
      <c r="I6556" s="125"/>
    </row>
    <row r="6557" spans="1:9">
      <c r="A6557" s="216">
        <v>43739</v>
      </c>
      <c r="B6557" s="194">
        <v>3</v>
      </c>
      <c r="C6557" s="205">
        <v>227</v>
      </c>
      <c r="D6557" s="206">
        <v>32.143425183580234</v>
      </c>
      <c r="E6557" s="207">
        <v>-3</v>
      </c>
      <c r="F6557" s="208">
        <v>2.1144303764245187</v>
      </c>
      <c r="I6557" s="125"/>
    </row>
    <row r="6558" spans="1:9">
      <c r="A6558" s="216">
        <v>43739</v>
      </c>
      <c r="B6558" s="194">
        <v>4</v>
      </c>
      <c r="C6558" s="205">
        <v>242</v>
      </c>
      <c r="D6558" s="206">
        <v>32.346055799318947</v>
      </c>
      <c r="E6558" s="207">
        <v>-3</v>
      </c>
      <c r="F6558" s="208">
        <v>3.0846087570545055</v>
      </c>
      <c r="I6558" s="125"/>
    </row>
    <row r="6559" spans="1:9">
      <c r="A6559" s="216">
        <v>43739</v>
      </c>
      <c r="B6559" s="194">
        <v>5</v>
      </c>
      <c r="C6559" s="205">
        <v>257</v>
      </c>
      <c r="D6559" s="206">
        <v>32.548578956509573</v>
      </c>
      <c r="E6559" s="207">
        <v>-3</v>
      </c>
      <c r="F6559" s="208">
        <v>4.0547297631485435</v>
      </c>
      <c r="I6559" s="125"/>
    </row>
    <row r="6560" spans="1:9">
      <c r="A6560" s="216">
        <v>43739</v>
      </c>
      <c r="B6560" s="194">
        <v>6</v>
      </c>
      <c r="C6560" s="205">
        <v>272</v>
      </c>
      <c r="D6560" s="206">
        <v>32.750974286927885</v>
      </c>
      <c r="E6560" s="207">
        <v>-3</v>
      </c>
      <c r="F6560" s="208">
        <v>5.0247929211830655</v>
      </c>
      <c r="I6560" s="125"/>
    </row>
    <row r="6561" spans="1:9">
      <c r="A6561" s="216">
        <v>43739</v>
      </c>
      <c r="B6561" s="194">
        <v>7</v>
      </c>
      <c r="C6561" s="205">
        <v>287</v>
      </c>
      <c r="D6561" s="206">
        <v>32.95325146261348</v>
      </c>
      <c r="E6561" s="207">
        <v>-3</v>
      </c>
      <c r="F6561" s="208">
        <v>5.9</v>
      </c>
      <c r="I6561" s="125"/>
    </row>
    <row r="6562" spans="1:9">
      <c r="A6562" s="216">
        <v>43739</v>
      </c>
      <c r="B6562" s="194">
        <v>8</v>
      </c>
      <c r="C6562" s="205">
        <v>302</v>
      </c>
      <c r="D6562" s="206">
        <v>33.155420330351717</v>
      </c>
      <c r="E6562" s="207">
        <v>-3</v>
      </c>
      <c r="F6562" s="208">
        <v>6.9647439296780522</v>
      </c>
      <c r="I6562" s="125"/>
    </row>
    <row r="6563" spans="1:9">
      <c r="A6563" s="216">
        <v>43739</v>
      </c>
      <c r="B6563" s="194">
        <v>9</v>
      </c>
      <c r="C6563" s="205">
        <v>317</v>
      </c>
      <c r="D6563" s="206">
        <v>33.357460364711642</v>
      </c>
      <c r="E6563" s="207">
        <v>-3</v>
      </c>
      <c r="F6563" s="208">
        <v>7.934630865840866</v>
      </c>
      <c r="I6563" s="125"/>
    </row>
    <row r="6564" spans="1:9">
      <c r="A6564" s="216">
        <v>43739</v>
      </c>
      <c r="B6564" s="194">
        <v>10</v>
      </c>
      <c r="C6564" s="205">
        <v>332</v>
      </c>
      <c r="D6564" s="206">
        <v>33.559381372785992</v>
      </c>
      <c r="E6564" s="207">
        <v>-3</v>
      </c>
      <c r="F6564" s="208">
        <v>8.9044581471628792</v>
      </c>
      <c r="I6564" s="125"/>
    </row>
    <row r="6565" spans="1:9">
      <c r="A6565" s="216">
        <v>43739</v>
      </c>
      <c r="B6565" s="194">
        <v>11</v>
      </c>
      <c r="C6565" s="205">
        <v>347</v>
      </c>
      <c r="D6565" s="206">
        <v>33.761193141019703</v>
      </c>
      <c r="E6565" s="207">
        <v>-3</v>
      </c>
      <c r="F6565" s="208">
        <v>9.8742253546295622</v>
      </c>
      <c r="I6565" s="125"/>
    </row>
    <row r="6566" spans="1:9">
      <c r="A6566" s="216">
        <v>43739</v>
      </c>
      <c r="B6566" s="194">
        <v>12</v>
      </c>
      <c r="C6566" s="205">
        <v>2</v>
      </c>
      <c r="D6566" s="206">
        <v>33.962875181174468</v>
      </c>
      <c r="E6566" s="207">
        <v>-3</v>
      </c>
      <c r="F6566" s="208">
        <v>10.843932004193686</v>
      </c>
      <c r="I6566" s="125"/>
    </row>
    <row r="6567" spans="1:9">
      <c r="A6567" s="216">
        <v>43739</v>
      </c>
      <c r="B6567" s="194">
        <v>13</v>
      </c>
      <c r="C6567" s="205">
        <v>17</v>
      </c>
      <c r="D6567" s="206">
        <v>34.164437279378035</v>
      </c>
      <c r="E6567" s="207">
        <v>-3</v>
      </c>
      <c r="F6567" s="208">
        <v>11.81357765516033</v>
      </c>
      <c r="I6567" s="125"/>
    </row>
    <row r="6568" spans="1:9">
      <c r="A6568" s="216">
        <v>43739</v>
      </c>
      <c r="B6568" s="194">
        <v>14</v>
      </c>
      <c r="C6568" s="205">
        <v>32</v>
      </c>
      <c r="D6568" s="206">
        <v>34.365889221028283</v>
      </c>
      <c r="E6568" s="207">
        <v>-3</v>
      </c>
      <c r="F6568" s="208">
        <v>12.783161866973582</v>
      </c>
      <c r="I6568" s="125"/>
    </row>
    <row r="6569" spans="1:9">
      <c r="A6569" s="216">
        <v>43739</v>
      </c>
      <c r="B6569" s="194">
        <v>15</v>
      </c>
      <c r="C6569" s="205">
        <v>47</v>
      </c>
      <c r="D6569" s="206">
        <v>34.567210515997431</v>
      </c>
      <c r="E6569" s="207">
        <v>-3</v>
      </c>
      <c r="F6569" s="208">
        <v>13.752684166568496</v>
      </c>
      <c r="I6569" s="125"/>
    </row>
    <row r="6570" spans="1:9">
      <c r="A6570" s="216">
        <v>43739</v>
      </c>
      <c r="B6570" s="194">
        <v>16</v>
      </c>
      <c r="C6570" s="205">
        <v>62</v>
      </c>
      <c r="D6570" s="206">
        <v>34.76841096796079</v>
      </c>
      <c r="E6570" s="207">
        <v>-3</v>
      </c>
      <c r="F6570" s="208">
        <v>14.722144113474611</v>
      </c>
      <c r="I6570" s="125"/>
    </row>
    <row r="6571" spans="1:9">
      <c r="A6571" s="216">
        <v>43739</v>
      </c>
      <c r="B6571" s="194">
        <v>17</v>
      </c>
      <c r="C6571" s="205">
        <v>77</v>
      </c>
      <c r="D6571" s="206">
        <v>34.969500302272536</v>
      </c>
      <c r="E6571" s="207">
        <v>-3</v>
      </c>
      <c r="F6571" s="208">
        <v>15.691541267300178</v>
      </c>
      <c r="I6571" s="125"/>
    </row>
    <row r="6572" spans="1:9">
      <c r="A6572" s="216">
        <v>43739</v>
      </c>
      <c r="B6572" s="194">
        <v>18</v>
      </c>
      <c r="C6572" s="205">
        <v>92</v>
      </c>
      <c r="D6572" s="206">
        <v>35.170458085506198</v>
      </c>
      <c r="E6572" s="207">
        <v>-3</v>
      </c>
      <c r="F6572" s="208">
        <v>16.660875144265699</v>
      </c>
      <c r="I6572" s="125"/>
    </row>
    <row r="6573" spans="1:9">
      <c r="A6573" s="216">
        <v>43739</v>
      </c>
      <c r="B6573" s="194">
        <v>19</v>
      </c>
      <c r="C6573" s="205">
        <v>107</v>
      </c>
      <c r="D6573" s="206">
        <v>35.371294100300474</v>
      </c>
      <c r="E6573" s="207">
        <v>-3</v>
      </c>
      <c r="F6573" s="208">
        <v>17.63014532581332</v>
      </c>
      <c r="I6573" s="125"/>
    </row>
    <row r="6574" spans="1:9">
      <c r="A6574" s="216">
        <v>43739</v>
      </c>
      <c r="B6574" s="194">
        <v>20</v>
      </c>
      <c r="C6574" s="205">
        <v>122</v>
      </c>
      <c r="D6574" s="206">
        <v>35.572018070120066</v>
      </c>
      <c r="E6574" s="207">
        <v>-3</v>
      </c>
      <c r="F6574" s="208">
        <v>18.599351360857899</v>
      </c>
      <c r="I6574" s="125"/>
    </row>
    <row r="6575" spans="1:9">
      <c r="A6575" s="216">
        <v>43739</v>
      </c>
      <c r="B6575" s="194">
        <v>21</v>
      </c>
      <c r="C6575" s="205">
        <v>137</v>
      </c>
      <c r="D6575" s="206">
        <v>35.772609618952629</v>
      </c>
      <c r="E6575" s="207">
        <v>-3</v>
      </c>
      <c r="F6575" s="208">
        <v>19.568492776679626</v>
      </c>
      <c r="I6575" s="125"/>
    </row>
    <row r="6576" spans="1:9">
      <c r="A6576" s="216">
        <v>43739</v>
      </c>
      <c r="B6576" s="194">
        <v>22</v>
      </c>
      <c r="C6576" s="205">
        <v>152</v>
      </c>
      <c r="D6576" s="206">
        <v>35.973078390318278</v>
      </c>
      <c r="E6576" s="207">
        <v>-3</v>
      </c>
      <c r="F6576" s="208">
        <v>20.537569133288372</v>
      </c>
      <c r="I6576" s="125"/>
    </row>
    <row r="6577" spans="1:9">
      <c r="A6577" s="216">
        <v>43739</v>
      </c>
      <c r="B6577" s="194">
        <v>23</v>
      </c>
      <c r="C6577" s="205">
        <v>167</v>
      </c>
      <c r="D6577" s="206">
        <v>36.173434184297548</v>
      </c>
      <c r="E6577" s="207">
        <v>-3</v>
      </c>
      <c r="F6577" s="208">
        <v>21.506579990560208</v>
      </c>
      <c r="I6577" s="125"/>
    </row>
    <row r="6578" spans="1:9">
      <c r="A6578" s="216">
        <v>43740</v>
      </c>
      <c r="B6578" s="194">
        <v>0</v>
      </c>
      <c r="C6578" s="205">
        <v>182</v>
      </c>
      <c r="D6578" s="206">
        <v>36.373656622732824</v>
      </c>
      <c r="E6578" s="207">
        <v>-3</v>
      </c>
      <c r="F6578" s="208">
        <v>22.475524876102149</v>
      </c>
      <c r="I6578" s="125"/>
    </row>
    <row r="6579" spans="1:9">
      <c r="A6579" s="216">
        <v>43740</v>
      </c>
      <c r="B6579" s="194">
        <v>1</v>
      </c>
      <c r="C6579" s="205">
        <v>197</v>
      </c>
      <c r="D6579" s="206">
        <v>36.573755367532499</v>
      </c>
      <c r="E6579" s="207">
        <v>-3</v>
      </c>
      <c r="F6579" s="208">
        <v>23.444403350025411</v>
      </c>
      <c r="I6579" s="125"/>
    </row>
    <row r="6580" spans="1:9">
      <c r="A6580" s="216">
        <v>43740</v>
      </c>
      <c r="B6580" s="194">
        <v>2</v>
      </c>
      <c r="C6580" s="205">
        <v>212</v>
      </c>
      <c r="D6580" s="206">
        <v>36.773740196915128</v>
      </c>
      <c r="E6580" s="207">
        <v>-3</v>
      </c>
      <c r="F6580" s="208">
        <v>24.413214961668423</v>
      </c>
      <c r="I6580" s="125"/>
    </row>
    <row r="6581" spans="1:9">
      <c r="A6581" s="216">
        <v>43740</v>
      </c>
      <c r="B6581" s="194">
        <v>3</v>
      </c>
      <c r="C6581" s="205">
        <v>227</v>
      </c>
      <c r="D6581" s="206">
        <v>36.973590731537911</v>
      </c>
      <c r="E6581" s="207">
        <v>-3</v>
      </c>
      <c r="F6581" s="208">
        <v>25.381959260455879</v>
      </c>
      <c r="I6581" s="125"/>
    </row>
    <row r="6582" spans="1:9">
      <c r="A6582" s="216">
        <v>43740</v>
      </c>
      <c r="B6582" s="194">
        <v>4</v>
      </c>
      <c r="C6582" s="205">
        <v>242</v>
      </c>
      <c r="D6582" s="206">
        <v>37.173316631221951</v>
      </c>
      <c r="E6582" s="207">
        <v>-3</v>
      </c>
      <c r="F6582" s="208">
        <v>26.350635795990058</v>
      </c>
      <c r="I6582" s="125"/>
    </row>
    <row r="6583" spans="1:9">
      <c r="A6583" s="216">
        <v>43740</v>
      </c>
      <c r="B6583" s="194">
        <v>5</v>
      </c>
      <c r="C6583" s="205">
        <v>257</v>
      </c>
      <c r="D6583" s="206">
        <v>37.372927711453485</v>
      </c>
      <c r="E6583" s="207">
        <v>-3</v>
      </c>
      <c r="F6583" s="208">
        <v>27.319244128627176</v>
      </c>
      <c r="I6583" s="125"/>
    </row>
    <row r="6584" spans="1:9">
      <c r="A6584" s="216">
        <v>43740</v>
      </c>
      <c r="B6584" s="194">
        <v>6</v>
      </c>
      <c r="C6584" s="205">
        <v>272</v>
      </c>
      <c r="D6584" s="206">
        <v>37.572403473787972</v>
      </c>
      <c r="E6584" s="207">
        <v>-3</v>
      </c>
      <c r="F6584" s="208">
        <v>28.28778378646831</v>
      </c>
      <c r="I6584" s="125"/>
    </row>
    <row r="6585" spans="1:9">
      <c r="A6585" s="216">
        <v>43740</v>
      </c>
      <c r="B6585" s="194">
        <v>7</v>
      </c>
      <c r="C6585" s="205">
        <v>287</v>
      </c>
      <c r="D6585" s="206">
        <v>37.771753692832135</v>
      </c>
      <c r="E6585" s="207">
        <v>-3</v>
      </c>
      <c r="F6585" s="208">
        <v>29.2</v>
      </c>
      <c r="I6585" s="125"/>
    </row>
    <row r="6586" spans="1:9">
      <c r="A6586" s="216">
        <v>43740</v>
      </c>
      <c r="B6586" s="194">
        <v>8</v>
      </c>
      <c r="C6586" s="205">
        <v>302</v>
      </c>
      <c r="D6586" s="206">
        <v>37.970988144959392</v>
      </c>
      <c r="E6586" s="207">
        <v>-3</v>
      </c>
      <c r="F6586" s="208">
        <v>30.22465532007309</v>
      </c>
      <c r="I6586" s="125"/>
    </row>
    <row r="6587" spans="1:9">
      <c r="A6587" s="216">
        <v>43740</v>
      </c>
      <c r="B6587" s="194">
        <v>9</v>
      </c>
      <c r="C6587" s="205">
        <v>317</v>
      </c>
      <c r="D6587" s="206">
        <v>38.170086327299941</v>
      </c>
      <c r="E6587" s="207">
        <v>-3</v>
      </c>
      <c r="F6587" s="208">
        <v>31.192986274085417</v>
      </c>
      <c r="I6587" s="125"/>
    </row>
    <row r="6588" spans="1:9">
      <c r="A6588" s="216">
        <v>43740</v>
      </c>
      <c r="B6588" s="194">
        <v>10</v>
      </c>
      <c r="C6588" s="205">
        <v>332</v>
      </c>
      <c r="D6588" s="206">
        <v>38.369058014784514</v>
      </c>
      <c r="E6588" s="207">
        <v>-3</v>
      </c>
      <c r="F6588" s="208">
        <v>32.161246774489037</v>
      </c>
      <c r="I6588" s="125"/>
    </row>
    <row r="6589" spans="1:9">
      <c r="A6589" s="216">
        <v>43740</v>
      </c>
      <c r="B6589" s="194">
        <v>11</v>
      </c>
      <c r="C6589" s="205">
        <v>347</v>
      </c>
      <c r="D6589" s="206">
        <v>38.5679129999221</v>
      </c>
      <c r="E6589" s="207">
        <v>-3</v>
      </c>
      <c r="F6589" s="208">
        <v>33.12943637148053</v>
      </c>
      <c r="I6589" s="125"/>
    </row>
    <row r="6590" spans="1:9">
      <c r="A6590" s="216">
        <v>43740</v>
      </c>
      <c r="B6590" s="194">
        <v>12</v>
      </c>
      <c r="C6590" s="205">
        <v>2</v>
      </c>
      <c r="D6590" s="206">
        <v>38.766630739959282</v>
      </c>
      <c r="E6590" s="207">
        <v>-3</v>
      </c>
      <c r="F6590" s="208">
        <v>34.097554593685601</v>
      </c>
      <c r="I6590" s="125"/>
    </row>
    <row r="6591" spans="1:9">
      <c r="A6591" s="216">
        <v>43740</v>
      </c>
      <c r="B6591" s="194">
        <v>13</v>
      </c>
      <c r="C6591" s="205">
        <v>17</v>
      </c>
      <c r="D6591" s="206">
        <v>38.965221046883016</v>
      </c>
      <c r="E6591" s="207">
        <v>-3</v>
      </c>
      <c r="F6591" s="208">
        <v>35.065601002196154</v>
      </c>
      <c r="I6591" s="125"/>
    </row>
    <row r="6592" spans="1:9">
      <c r="A6592" s="216">
        <v>43740</v>
      </c>
      <c r="B6592" s="194">
        <v>14</v>
      </c>
      <c r="C6592" s="205">
        <v>32</v>
      </c>
      <c r="D6592" s="206">
        <v>39.163693632258401</v>
      </c>
      <c r="E6592" s="207">
        <v>-3</v>
      </c>
      <c r="F6592" s="208">
        <v>36.033575158217836</v>
      </c>
      <c r="I6592" s="125"/>
    </row>
    <row r="6593" spans="1:9">
      <c r="A6593" s="216">
        <v>43740</v>
      </c>
      <c r="B6593" s="194">
        <v>15</v>
      </c>
      <c r="C6593" s="205">
        <v>47</v>
      </c>
      <c r="D6593" s="206">
        <v>39.362028050677509</v>
      </c>
      <c r="E6593" s="207">
        <v>-3</v>
      </c>
      <c r="F6593" s="208">
        <v>37.001476590727322</v>
      </c>
      <c r="I6593" s="125"/>
    </row>
    <row r="6594" spans="1:9">
      <c r="A6594" s="216">
        <v>43740</v>
      </c>
      <c r="B6594" s="194">
        <v>16</v>
      </c>
      <c r="C6594" s="205">
        <v>62</v>
      </c>
      <c r="D6594" s="206">
        <v>39.560234071470859</v>
      </c>
      <c r="E6594" s="207">
        <v>-3</v>
      </c>
      <c r="F6594" s="208">
        <v>37.969304861130084</v>
      </c>
      <c r="I6594" s="125"/>
    </row>
    <row r="6595" spans="1:9">
      <c r="A6595" s="216">
        <v>43740</v>
      </c>
      <c r="B6595" s="194">
        <v>17</v>
      </c>
      <c r="C6595" s="205">
        <v>77</v>
      </c>
      <c r="D6595" s="206">
        <v>39.758321405108745</v>
      </c>
      <c r="E6595" s="207">
        <v>-3</v>
      </c>
      <c r="F6595" s="208">
        <v>38.937059520135655</v>
      </c>
      <c r="I6595" s="125"/>
    </row>
    <row r="6596" spans="1:9">
      <c r="A6596" s="216">
        <v>43740</v>
      </c>
      <c r="B6596" s="194">
        <v>18</v>
      </c>
      <c r="C6596" s="205">
        <v>92</v>
      </c>
      <c r="D6596" s="206">
        <v>39.956269604460886</v>
      </c>
      <c r="E6596" s="207">
        <v>-3</v>
      </c>
      <c r="F6596" s="208">
        <v>39.904740118534512</v>
      </c>
      <c r="I6596" s="125"/>
    </row>
    <row r="6597" spans="1:9">
      <c r="A6597" s="216">
        <v>43740</v>
      </c>
      <c r="B6597" s="194">
        <v>19</v>
      </c>
      <c r="C6597" s="205">
        <v>107</v>
      </c>
      <c r="D6597" s="206">
        <v>40.154088436565871</v>
      </c>
      <c r="E6597" s="207">
        <v>-3</v>
      </c>
      <c r="F6597" s="208">
        <v>40.872346207328405</v>
      </c>
      <c r="I6597" s="125"/>
    </row>
    <row r="6598" spans="1:9">
      <c r="A6598" s="216">
        <v>43740</v>
      </c>
      <c r="B6598" s="194">
        <v>20</v>
      </c>
      <c r="C6598" s="205">
        <v>122</v>
      </c>
      <c r="D6598" s="206">
        <v>40.351787610359224</v>
      </c>
      <c r="E6598" s="207">
        <v>-3</v>
      </c>
      <c r="F6598" s="208">
        <v>41.839877348373548</v>
      </c>
      <c r="I6598" s="125"/>
    </row>
    <row r="6599" spans="1:9">
      <c r="A6599" s="216">
        <v>43740</v>
      </c>
      <c r="B6599" s="194">
        <v>21</v>
      </c>
      <c r="C6599" s="205">
        <v>137</v>
      </c>
      <c r="D6599" s="206">
        <v>40.549346695579516</v>
      </c>
      <c r="E6599" s="207">
        <v>-3</v>
      </c>
      <c r="F6599" s="208">
        <v>42.807333071138423</v>
      </c>
      <c r="I6599" s="125"/>
    </row>
    <row r="6600" spans="1:9">
      <c r="A6600" s="216">
        <v>43740</v>
      </c>
      <c r="B6600" s="194">
        <v>22</v>
      </c>
      <c r="C6600" s="205">
        <v>152</v>
      </c>
      <c r="D6600" s="206">
        <v>40.746775399361468</v>
      </c>
      <c r="E6600" s="207">
        <v>-3</v>
      </c>
      <c r="F6600" s="208">
        <v>43.774712937769024</v>
      </c>
      <c r="I6600" s="125"/>
    </row>
    <row r="6601" spans="1:9">
      <c r="A6601" s="216">
        <v>43740</v>
      </c>
      <c r="B6601" s="194">
        <v>23</v>
      </c>
      <c r="C6601" s="205">
        <v>167</v>
      </c>
      <c r="D6601" s="206">
        <v>40.944083487092939</v>
      </c>
      <c r="E6601" s="207">
        <v>-3</v>
      </c>
      <c r="F6601" s="208">
        <v>44.742016510345188</v>
      </c>
      <c r="I6601" s="125"/>
    </row>
    <row r="6602" spans="1:9">
      <c r="A6602" s="216">
        <v>43741</v>
      </c>
      <c r="B6602" s="194">
        <v>0</v>
      </c>
      <c r="C6602" s="205">
        <v>182</v>
      </c>
      <c r="D6602" s="206">
        <v>41.141250546411356</v>
      </c>
      <c r="E6602" s="207">
        <v>-3</v>
      </c>
      <c r="F6602" s="208">
        <v>45.709243318803779</v>
      </c>
      <c r="I6602" s="125"/>
    </row>
    <row r="6603" spans="1:9">
      <c r="A6603" s="216">
        <v>43741</v>
      </c>
      <c r="B6603" s="194">
        <v>1</v>
      </c>
      <c r="C6603" s="205">
        <v>197</v>
      </c>
      <c r="D6603" s="206">
        <v>41.338286203657617</v>
      </c>
      <c r="E6603" s="207">
        <v>-3</v>
      </c>
      <c r="F6603" s="208">
        <v>46.676392914803841</v>
      </c>
      <c r="I6603" s="125"/>
    </row>
    <row r="6604" spans="1:9">
      <c r="A6604" s="216">
        <v>43741</v>
      </c>
      <c r="B6604" s="194">
        <v>2</v>
      </c>
      <c r="C6604" s="205">
        <v>212</v>
      </c>
      <c r="D6604" s="206">
        <v>41.535200242681185</v>
      </c>
      <c r="E6604" s="207">
        <v>-3</v>
      </c>
      <c r="F6604" s="208">
        <v>47.643464882392337</v>
      </c>
      <c r="I6604" s="125"/>
    </row>
    <row r="6605" spans="1:9">
      <c r="A6605" s="216">
        <v>43741</v>
      </c>
      <c r="B6605" s="194">
        <v>3</v>
      </c>
      <c r="C6605" s="205">
        <v>227</v>
      </c>
      <c r="D6605" s="206">
        <v>41.731972267780293</v>
      </c>
      <c r="E6605" s="207">
        <v>-3</v>
      </c>
      <c r="F6605" s="208">
        <v>48.610458741025525</v>
      </c>
      <c r="I6605" s="125"/>
    </row>
    <row r="6606" spans="1:9">
      <c r="A6606" s="216">
        <v>43741</v>
      </c>
      <c r="B6606" s="194">
        <v>4</v>
      </c>
      <c r="C6606" s="205">
        <v>242</v>
      </c>
      <c r="D6606" s="206">
        <v>41.928611923777908</v>
      </c>
      <c r="E6606" s="207">
        <v>-3</v>
      </c>
      <c r="F6606" s="208">
        <v>49.577374053440067</v>
      </c>
      <c r="I6606" s="125"/>
    </row>
    <row r="6607" spans="1:9">
      <c r="A6607" s="216">
        <v>43741</v>
      </c>
      <c r="B6607" s="194">
        <v>5</v>
      </c>
      <c r="C6607" s="205">
        <v>257</v>
      </c>
      <c r="D6607" s="206">
        <v>42.12512901158334</v>
      </c>
      <c r="E6607" s="207">
        <v>-3</v>
      </c>
      <c r="F6607" s="208">
        <v>50.54421038251413</v>
      </c>
      <c r="I6607" s="125"/>
    </row>
    <row r="6608" spans="1:9">
      <c r="A6608" s="216">
        <v>43741</v>
      </c>
      <c r="B6608" s="194">
        <v>6</v>
      </c>
      <c r="C6608" s="205">
        <v>272</v>
      </c>
      <c r="D6608" s="206">
        <v>42.321503016045199</v>
      </c>
      <c r="E6608" s="207">
        <v>-3</v>
      </c>
      <c r="F6608" s="208">
        <v>51.510967258942742</v>
      </c>
      <c r="I6608" s="125"/>
    </row>
    <row r="6609" spans="1:9">
      <c r="A6609" s="216">
        <v>43741</v>
      </c>
      <c r="B6609" s="194">
        <v>7</v>
      </c>
      <c r="C6609" s="205">
        <v>287</v>
      </c>
      <c r="D6609" s="206">
        <v>42.517743698264212</v>
      </c>
      <c r="E6609" s="207">
        <v>-3</v>
      </c>
      <c r="F6609" s="208">
        <v>52.4</v>
      </c>
      <c r="I6609" s="125"/>
    </row>
    <row r="6610" spans="1:9">
      <c r="A6610" s="216">
        <v>43741</v>
      </c>
      <c r="B6610" s="194">
        <v>8</v>
      </c>
      <c r="C6610" s="205">
        <v>302</v>
      </c>
      <c r="D6610" s="206">
        <v>42.713860816922988</v>
      </c>
      <c r="E6610" s="207">
        <v>-3</v>
      </c>
      <c r="F6610" s="208">
        <v>53.444240895269843</v>
      </c>
      <c r="I6610" s="125"/>
    </row>
    <row r="6611" spans="1:9">
      <c r="A6611" s="216">
        <v>43741</v>
      </c>
      <c r="B6611" s="194">
        <v>9</v>
      </c>
      <c r="C6611" s="205">
        <v>317</v>
      </c>
      <c r="D6611" s="206">
        <v>42.909833855792385</v>
      </c>
      <c r="E6611" s="207">
        <v>-3</v>
      </c>
      <c r="F6611" s="208">
        <v>54.410756760311763</v>
      </c>
      <c r="I6611" s="125"/>
    </row>
    <row r="6612" spans="1:9">
      <c r="A6612" s="216">
        <v>43741</v>
      </c>
      <c r="B6612" s="194">
        <v>10</v>
      </c>
      <c r="C6612" s="205">
        <v>332</v>
      </c>
      <c r="D6612" s="206">
        <v>43.105672573667562</v>
      </c>
      <c r="E6612" s="207">
        <v>-3</v>
      </c>
      <c r="F6612" s="208">
        <v>55.377191393422748</v>
      </c>
      <c r="I6612" s="125"/>
    </row>
    <row r="6613" spans="1:9">
      <c r="A6613" s="216">
        <v>43741</v>
      </c>
      <c r="B6613" s="194">
        <v>11</v>
      </c>
      <c r="C6613" s="205">
        <v>347</v>
      </c>
      <c r="D6613" s="206">
        <v>43.301386727368936</v>
      </c>
      <c r="E6613" s="207">
        <v>-3</v>
      </c>
      <c r="F6613" s="208">
        <v>56.343544358306829</v>
      </c>
      <c r="I6613" s="125"/>
    </row>
    <row r="6614" spans="1:9">
      <c r="A6614" s="216">
        <v>43741</v>
      </c>
      <c r="B6614" s="194">
        <v>12</v>
      </c>
      <c r="C6614" s="205">
        <v>2</v>
      </c>
      <c r="D6614" s="206">
        <v>43.496955798996169</v>
      </c>
      <c r="E6614" s="207">
        <v>-3</v>
      </c>
      <c r="F6614" s="208">
        <v>57.30981518626357</v>
      </c>
      <c r="I6614" s="125"/>
    </row>
    <row r="6615" spans="1:9">
      <c r="A6615" s="216">
        <v>43741</v>
      </c>
      <c r="B6615" s="194">
        <v>13</v>
      </c>
      <c r="C6615" s="205">
        <v>17</v>
      </c>
      <c r="D6615" s="206">
        <v>43.692389603442052</v>
      </c>
      <c r="E6615" s="207">
        <v>-3</v>
      </c>
      <c r="F6615" s="208">
        <v>58.27600344119368</v>
      </c>
      <c r="I6615" s="125"/>
    </row>
    <row r="6616" spans="1:9">
      <c r="A6616" s="216">
        <v>43741</v>
      </c>
      <c r="B6616" s="194">
        <v>14</v>
      </c>
      <c r="C6616" s="205">
        <v>32</v>
      </c>
      <c r="D6616" s="206">
        <v>43.887697739673968</v>
      </c>
      <c r="E6616" s="207">
        <v>-3</v>
      </c>
      <c r="F6616" s="208">
        <v>59.242108687194943</v>
      </c>
      <c r="I6616" s="125"/>
    </row>
    <row r="6617" spans="1:9">
      <c r="A6617" s="216">
        <v>43741</v>
      </c>
      <c r="B6617" s="194">
        <v>15</v>
      </c>
      <c r="C6617" s="205">
        <v>47</v>
      </c>
      <c r="D6617" s="206">
        <v>44.082859823906801</v>
      </c>
      <c r="E6617" s="207">
        <v>-4</v>
      </c>
      <c r="F6617" s="208">
        <v>0.20813045588361945</v>
      </c>
      <c r="I6617" s="125"/>
    </row>
    <row r="6618" spans="1:9">
      <c r="A6618" s="216">
        <v>43741</v>
      </c>
      <c r="B6618" s="194">
        <v>16</v>
      </c>
      <c r="C6618" s="205">
        <v>62</v>
      </c>
      <c r="D6618" s="206">
        <v>44.277885611398915</v>
      </c>
      <c r="E6618" s="207">
        <v>-4</v>
      </c>
      <c r="F6618" s="208">
        <v>1.1740683008327935</v>
      </c>
      <c r="I6618" s="125"/>
    </row>
    <row r="6619" spans="1:9">
      <c r="A6619" s="216">
        <v>43741</v>
      </c>
      <c r="B6619" s="194">
        <v>17</v>
      </c>
      <c r="C6619" s="205">
        <v>77</v>
      </c>
      <c r="D6619" s="206">
        <v>44.472784737720303</v>
      </c>
      <c r="E6619" s="207">
        <v>-4</v>
      </c>
      <c r="F6619" s="208">
        <v>2.1399218081627325</v>
      </c>
      <c r="I6619" s="125"/>
    </row>
    <row r="6620" spans="1:9">
      <c r="A6620" s="216">
        <v>43741</v>
      </c>
      <c r="B6620" s="194">
        <v>18</v>
      </c>
      <c r="C6620" s="205">
        <v>92</v>
      </c>
      <c r="D6620" s="206">
        <v>44.667536798178844</v>
      </c>
      <c r="E6620" s="207">
        <v>-4</v>
      </c>
      <c r="F6620" s="208">
        <v>3.1056904990493628</v>
      </c>
      <c r="I6620" s="125"/>
    </row>
    <row r="6621" spans="1:9">
      <c r="A6621" s="216">
        <v>43741</v>
      </c>
      <c r="B6621" s="194">
        <v>19</v>
      </c>
      <c r="C6621" s="205">
        <v>107</v>
      </c>
      <c r="D6621" s="206">
        <v>44.862151525413765</v>
      </c>
      <c r="E6621" s="207">
        <v>-4</v>
      </c>
      <c r="F6621" s="208">
        <v>4.0713739383357606</v>
      </c>
      <c r="I6621" s="125"/>
    </row>
    <row r="6622" spans="1:9">
      <c r="A6622" s="216">
        <v>43741</v>
      </c>
      <c r="B6622" s="194">
        <v>20</v>
      </c>
      <c r="C6622" s="205">
        <v>122</v>
      </c>
      <c r="D6622" s="206">
        <v>45.056638613234554</v>
      </c>
      <c r="E6622" s="207">
        <v>-4</v>
      </c>
      <c r="F6622" s="208">
        <v>5.0369716907562889</v>
      </c>
      <c r="I6622" s="125"/>
    </row>
    <row r="6623" spans="1:9">
      <c r="A6623" s="216">
        <v>43741</v>
      </c>
      <c r="B6623" s="194">
        <v>21</v>
      </c>
      <c r="C6623" s="205">
        <v>137</v>
      </c>
      <c r="D6623" s="206">
        <v>45.250977615036163</v>
      </c>
      <c r="E6623" s="207">
        <v>-4</v>
      </c>
      <c r="F6623" s="208">
        <v>6.0024832890105628</v>
      </c>
      <c r="I6623" s="125"/>
    </row>
    <row r="6624" spans="1:9">
      <c r="A6624" s="216">
        <v>43741</v>
      </c>
      <c r="B6624" s="194">
        <v>22</v>
      </c>
      <c r="C6624" s="205">
        <v>152</v>
      </c>
      <c r="D6624" s="206">
        <v>45.445178222271352</v>
      </c>
      <c r="E6624" s="207">
        <v>-4</v>
      </c>
      <c r="F6624" s="208">
        <v>6.9679082981812535</v>
      </c>
      <c r="I6624" s="125"/>
    </row>
    <row r="6625" spans="1:9">
      <c r="A6625" s="216">
        <v>43741</v>
      </c>
      <c r="B6625" s="194">
        <v>23</v>
      </c>
      <c r="C6625" s="205">
        <v>167</v>
      </c>
      <c r="D6625" s="206">
        <v>45.639250185618039</v>
      </c>
      <c r="E6625" s="207">
        <v>-4</v>
      </c>
      <c r="F6625" s="208">
        <v>7.9332462834867634</v>
      </c>
      <c r="I6625" s="125"/>
    </row>
    <row r="6626" spans="1:9">
      <c r="A6626" s="216">
        <v>43742</v>
      </c>
      <c r="B6626" s="194">
        <v>0</v>
      </c>
      <c r="C6626" s="205">
        <v>182</v>
      </c>
      <c r="D6626" s="206">
        <v>45.833173037306665</v>
      </c>
      <c r="E6626" s="207">
        <v>-4</v>
      </c>
      <c r="F6626" s="208">
        <v>8.8984967672260673</v>
      </c>
      <c r="I6626" s="125"/>
    </row>
    <row r="6627" spans="1:9">
      <c r="A6627" s="216">
        <v>43742</v>
      </c>
      <c r="B6627" s="194">
        <v>1</v>
      </c>
      <c r="C6627" s="205">
        <v>197</v>
      </c>
      <c r="D6627" s="206">
        <v>46.026956467350715</v>
      </c>
      <c r="E6627" s="207">
        <v>-4</v>
      </c>
      <c r="F6627" s="208">
        <v>9.8636593365101888</v>
      </c>
      <c r="I6627" s="125"/>
    </row>
    <row r="6628" spans="1:9">
      <c r="A6628" s="216">
        <v>43742</v>
      </c>
      <c r="B6628" s="194">
        <v>2</v>
      </c>
      <c r="C6628" s="205">
        <v>212</v>
      </c>
      <c r="D6628" s="206">
        <v>46.220610223191443</v>
      </c>
      <c r="E6628" s="207">
        <v>-4</v>
      </c>
      <c r="F6628" s="208">
        <v>10.828733546209275</v>
      </c>
      <c r="I6628" s="125"/>
    </row>
    <row r="6629" spans="1:9">
      <c r="A6629" s="216">
        <v>43742</v>
      </c>
      <c r="B6629" s="194">
        <v>3</v>
      </c>
      <c r="C6629" s="205">
        <v>227</v>
      </c>
      <c r="D6629" s="206">
        <v>46.414113875631529</v>
      </c>
      <c r="E6629" s="207">
        <v>-4</v>
      </c>
      <c r="F6629" s="208">
        <v>11.793718929854169</v>
      </c>
      <c r="I6629" s="125"/>
    </row>
    <row r="6630" spans="1:9">
      <c r="A6630" s="216">
        <v>43742</v>
      </c>
      <c r="B6630" s="194">
        <v>4</v>
      </c>
      <c r="C6630" s="205">
        <v>242</v>
      </c>
      <c r="D6630" s="206">
        <v>46.607477033162468</v>
      </c>
      <c r="E6630" s="207">
        <v>-4</v>
      </c>
      <c r="F6630" s="208">
        <v>12.758615053372946</v>
      </c>
      <c r="I6630" s="125"/>
    </row>
    <row r="6631" spans="1:9">
      <c r="A6631" s="216">
        <v>43742</v>
      </c>
      <c r="B6631" s="194">
        <v>5</v>
      </c>
      <c r="C6631" s="205">
        <v>257</v>
      </c>
      <c r="D6631" s="206">
        <v>46.800709501482061</v>
      </c>
      <c r="E6631" s="207">
        <v>-4</v>
      </c>
      <c r="F6631" s="208">
        <v>13.723421482947611</v>
      </c>
      <c r="I6631" s="125"/>
    </row>
    <row r="6632" spans="1:9">
      <c r="A6632" s="216">
        <v>43742</v>
      </c>
      <c r="B6632" s="194">
        <v>6</v>
      </c>
      <c r="C6632" s="205">
        <v>272</v>
      </c>
      <c r="D6632" s="206">
        <v>46.993790750251492</v>
      </c>
      <c r="E6632" s="207">
        <v>-4</v>
      </c>
      <c r="F6632" s="208">
        <v>14.688137752513164</v>
      </c>
      <c r="I6632" s="125"/>
    </row>
    <row r="6633" spans="1:9">
      <c r="A6633" s="216">
        <v>43742</v>
      </c>
      <c r="B6633" s="194">
        <v>7</v>
      </c>
      <c r="C6633" s="205">
        <v>287</v>
      </c>
      <c r="D6633" s="206">
        <v>47.186730523876577</v>
      </c>
      <c r="E6633" s="207">
        <v>-4</v>
      </c>
      <c r="F6633" s="208">
        <v>15.6</v>
      </c>
      <c r="I6633" s="125"/>
    </row>
    <row r="6634" spans="1:9">
      <c r="A6634" s="216">
        <v>43742</v>
      </c>
      <c r="B6634" s="194">
        <v>8</v>
      </c>
      <c r="C6634" s="205">
        <v>302</v>
      </c>
      <c r="D6634" s="206">
        <v>47.379538567963664</v>
      </c>
      <c r="E6634" s="207">
        <v>-4</v>
      </c>
      <c r="F6634" s="208">
        <v>16.617298066582418</v>
      </c>
      <c r="I6634" s="125"/>
    </row>
    <row r="6635" spans="1:9">
      <c r="A6635" s="216">
        <v>43742</v>
      </c>
      <c r="B6635" s="194">
        <v>9</v>
      </c>
      <c r="C6635" s="205">
        <v>317</v>
      </c>
      <c r="D6635" s="206">
        <v>47.572194349656911</v>
      </c>
      <c r="E6635" s="207">
        <v>-4</v>
      </c>
      <c r="F6635" s="208">
        <v>17.581741222967473</v>
      </c>
      <c r="I6635" s="125"/>
    </row>
    <row r="6636" spans="1:9">
      <c r="A6636" s="216">
        <v>43742</v>
      </c>
      <c r="B6636" s="194">
        <v>10</v>
      </c>
      <c r="C6636" s="205">
        <v>332</v>
      </c>
      <c r="D6636" s="206">
        <v>47.764707612134316</v>
      </c>
      <c r="E6636" s="207">
        <v>-4</v>
      </c>
      <c r="F6636" s="208">
        <v>18.546092453508578</v>
      </c>
      <c r="I6636" s="125"/>
    </row>
    <row r="6637" spans="1:9">
      <c r="A6637" s="216">
        <v>43742</v>
      </c>
      <c r="B6637" s="194">
        <v>11</v>
      </c>
      <c r="C6637" s="205">
        <v>347</v>
      </c>
      <c r="D6637" s="206">
        <v>47.957088097919041</v>
      </c>
      <c r="E6637" s="207">
        <v>-4</v>
      </c>
      <c r="F6637" s="208">
        <v>19.510351325468474</v>
      </c>
      <c r="I6637" s="125"/>
    </row>
    <row r="6638" spans="1:9">
      <c r="A6638" s="216">
        <v>43742</v>
      </c>
      <c r="B6638" s="194">
        <v>12</v>
      </c>
      <c r="C6638" s="205">
        <v>2</v>
      </c>
      <c r="D6638" s="206">
        <v>48.149315273282127</v>
      </c>
      <c r="E6638" s="207">
        <v>-4</v>
      </c>
      <c r="F6638" s="208">
        <v>20.474517373548426</v>
      </c>
      <c r="I6638" s="125"/>
    </row>
    <row r="6639" spans="1:9">
      <c r="A6639" s="216">
        <v>43742</v>
      </c>
      <c r="B6639" s="194">
        <v>13</v>
      </c>
      <c r="C6639" s="205">
        <v>17</v>
      </c>
      <c r="D6639" s="206">
        <v>48.341398899235628</v>
      </c>
      <c r="E6639" s="207">
        <v>-4</v>
      </c>
      <c r="F6639" s="208">
        <v>21.438590165111364</v>
      </c>
      <c r="I6639" s="125"/>
    </row>
    <row r="6640" spans="1:9">
      <c r="A6640" s="216">
        <v>43742</v>
      </c>
      <c r="B6640" s="194">
        <v>14</v>
      </c>
      <c r="C6640" s="205">
        <v>32</v>
      </c>
      <c r="D6640" s="206">
        <v>48.533348657283568</v>
      </c>
      <c r="E6640" s="207">
        <v>-4</v>
      </c>
      <c r="F6640" s="208">
        <v>22.402569267804573</v>
      </c>
      <c r="I6640" s="125"/>
    </row>
    <row r="6641" spans="1:9">
      <c r="A6641" s="216">
        <v>43742</v>
      </c>
      <c r="B6641" s="194">
        <v>15</v>
      </c>
      <c r="C6641" s="205">
        <v>47</v>
      </c>
      <c r="D6641" s="206">
        <v>48.725144071329396</v>
      </c>
      <c r="E6641" s="207">
        <v>-4</v>
      </c>
      <c r="F6641" s="208">
        <v>23.366454206033715</v>
      </c>
      <c r="I6641" s="125"/>
    </row>
    <row r="6642" spans="1:9">
      <c r="A6642" s="216">
        <v>43742</v>
      </c>
      <c r="B6642" s="194">
        <v>16</v>
      </c>
      <c r="C6642" s="205">
        <v>62</v>
      </c>
      <c r="D6642" s="206">
        <v>48.916794919236963</v>
      </c>
      <c r="E6642" s="207">
        <v>-4</v>
      </c>
      <c r="F6642" s="208">
        <v>24.330244569295267</v>
      </c>
      <c r="I6642" s="125"/>
    </row>
    <row r="6643" spans="1:9">
      <c r="A6643" s="216">
        <v>43742</v>
      </c>
      <c r="B6643" s="194">
        <v>17</v>
      </c>
      <c r="C6643" s="205">
        <v>77</v>
      </c>
      <c r="D6643" s="206">
        <v>49.108310783531124</v>
      </c>
      <c r="E6643" s="207">
        <v>-4</v>
      </c>
      <c r="F6643" s="208">
        <v>25.293939914656551</v>
      </c>
      <c r="I6643" s="125"/>
    </row>
    <row r="6644" spans="1:9">
      <c r="A6644" s="216">
        <v>43742</v>
      </c>
      <c r="B6644" s="194">
        <v>18</v>
      </c>
      <c r="C6644" s="205">
        <v>92</v>
      </c>
      <c r="D6644" s="206">
        <v>49.299671263991058</v>
      </c>
      <c r="E6644" s="207">
        <v>-4</v>
      </c>
      <c r="F6644" s="208">
        <v>26.257539778064451</v>
      </c>
      <c r="I6644" s="125"/>
    </row>
    <row r="6645" spans="1:9">
      <c r="A6645" s="216">
        <v>43742</v>
      </c>
      <c r="B6645" s="194">
        <v>19</v>
      </c>
      <c r="C6645" s="205">
        <v>107</v>
      </c>
      <c r="D6645" s="206">
        <v>49.490886098791407</v>
      </c>
      <c r="E6645" s="207">
        <v>-4</v>
      </c>
      <c r="F6645" s="208">
        <v>27.221043727770997</v>
      </c>
      <c r="I6645" s="125"/>
    </row>
    <row r="6646" spans="1:9">
      <c r="A6646" s="216">
        <v>43742</v>
      </c>
      <c r="B6646" s="194">
        <v>20</v>
      </c>
      <c r="C6646" s="205">
        <v>122</v>
      </c>
      <c r="D6646" s="206">
        <v>49.681964906670828</v>
      </c>
      <c r="E6646" s="207">
        <v>-4</v>
      </c>
      <c r="F6646" s="208">
        <v>28.184451332252092</v>
      </c>
      <c r="I6646" s="125"/>
    </row>
    <row r="6647" spans="1:9">
      <c r="A6647" s="216">
        <v>43742</v>
      </c>
      <c r="B6647" s="194">
        <v>21</v>
      </c>
      <c r="C6647" s="205">
        <v>137</v>
      </c>
      <c r="D6647" s="206">
        <v>49.872887306241864</v>
      </c>
      <c r="E6647" s="207">
        <v>-4</v>
      </c>
      <c r="F6647" s="208">
        <v>29.14776212775779</v>
      </c>
      <c r="I6647" s="125"/>
    </row>
    <row r="6648" spans="1:9">
      <c r="A6648" s="216">
        <v>43742</v>
      </c>
      <c r="B6648" s="194">
        <v>22</v>
      </c>
      <c r="C6648" s="205">
        <v>152</v>
      </c>
      <c r="D6648" s="206">
        <v>50.063662914940323</v>
      </c>
      <c r="E6648" s="207">
        <v>-4</v>
      </c>
      <c r="F6648" s="208">
        <v>30.11097568316389</v>
      </c>
      <c r="I6648" s="125"/>
    </row>
    <row r="6649" spans="1:9">
      <c r="A6649" s="216">
        <v>43742</v>
      </c>
      <c r="B6649" s="194">
        <v>23</v>
      </c>
      <c r="C6649" s="205">
        <v>167</v>
      </c>
      <c r="D6649" s="206">
        <v>50.254301468867197</v>
      </c>
      <c r="E6649" s="207">
        <v>-4</v>
      </c>
      <c r="F6649" s="208">
        <v>31.074091556525616</v>
      </c>
      <c r="I6649" s="125"/>
    </row>
    <row r="6650" spans="1:9">
      <c r="A6650" s="216">
        <v>43743</v>
      </c>
      <c r="B6650" s="194">
        <v>0</v>
      </c>
      <c r="C6650" s="205">
        <v>182</v>
      </c>
      <c r="D6650" s="206">
        <v>50.444782525441951</v>
      </c>
      <c r="E6650" s="207">
        <v>-4</v>
      </c>
      <c r="F6650" s="208">
        <v>32.037109306275013</v>
      </c>
      <c r="I6650" s="125"/>
    </row>
    <row r="6651" spans="1:9">
      <c r="A6651" s="216">
        <v>43743</v>
      </c>
      <c r="B6651" s="194">
        <v>1</v>
      </c>
      <c r="C6651" s="205">
        <v>197</v>
      </c>
      <c r="D6651" s="206">
        <v>50.635115759818063</v>
      </c>
      <c r="E6651" s="207">
        <v>-4</v>
      </c>
      <c r="F6651" s="208">
        <v>33.00002849092273</v>
      </c>
      <c r="I6651" s="125"/>
    </row>
    <row r="6652" spans="1:9">
      <c r="A6652" s="216">
        <v>43743</v>
      </c>
      <c r="B6652" s="194">
        <v>2</v>
      </c>
      <c r="C6652" s="205">
        <v>212</v>
      </c>
      <c r="D6652" s="206">
        <v>50.825310846408911</v>
      </c>
      <c r="E6652" s="207">
        <v>-4</v>
      </c>
      <c r="F6652" s="208">
        <v>33.96284867985743</v>
      </c>
      <c r="I6652" s="125"/>
    </row>
    <row r="6653" spans="1:9">
      <c r="A6653" s="216">
        <v>43743</v>
      </c>
      <c r="B6653" s="194">
        <v>3</v>
      </c>
      <c r="C6653" s="205">
        <v>227</v>
      </c>
      <c r="D6653" s="206">
        <v>51.015347361501426</v>
      </c>
      <c r="E6653" s="207">
        <v>-4</v>
      </c>
      <c r="F6653" s="208">
        <v>34.925569410416308</v>
      </c>
      <c r="I6653" s="125"/>
    </row>
    <row r="6654" spans="1:9">
      <c r="A6654" s="216">
        <v>43743</v>
      </c>
      <c r="B6654" s="194">
        <v>4</v>
      </c>
      <c r="C6654" s="205">
        <v>242</v>
      </c>
      <c r="D6654" s="206">
        <v>51.20523497857107</v>
      </c>
      <c r="E6654" s="207">
        <v>-4</v>
      </c>
      <c r="F6654" s="208">
        <v>35.888190252294393</v>
      </c>
      <c r="I6654" s="125"/>
    </row>
    <row r="6655" spans="1:9">
      <c r="A6655" s="216">
        <v>43743</v>
      </c>
      <c r="B6655" s="194">
        <v>5</v>
      </c>
      <c r="C6655" s="205">
        <v>257</v>
      </c>
      <c r="D6655" s="206">
        <v>51.394983429581771</v>
      </c>
      <c r="E6655" s="207">
        <v>-4</v>
      </c>
      <c r="F6655" s="208">
        <v>36.850710775528469</v>
      </c>
      <c r="I6655" s="125"/>
    </row>
    <row r="6656" spans="1:9">
      <c r="A6656" s="216">
        <v>43743</v>
      </c>
      <c r="B6656" s="194">
        <v>6</v>
      </c>
      <c r="C6656" s="205">
        <v>272</v>
      </c>
      <c r="D6656" s="206">
        <v>51.584572150661643</v>
      </c>
      <c r="E6656" s="207">
        <v>-4</v>
      </c>
      <c r="F6656" s="208">
        <v>37.813130517876715</v>
      </c>
      <c r="I6656" s="125"/>
    </row>
    <row r="6657" spans="1:9">
      <c r="A6657" s="216">
        <v>43743</v>
      </c>
      <c r="B6657" s="194">
        <v>7</v>
      </c>
      <c r="C6657" s="205">
        <v>287</v>
      </c>
      <c r="D6657" s="206">
        <v>51.774010893047944</v>
      </c>
      <c r="E6657" s="207">
        <v>-4</v>
      </c>
      <c r="F6657" s="208">
        <v>38.700000000000003</v>
      </c>
      <c r="I6657" s="125"/>
    </row>
    <row r="6658" spans="1:9">
      <c r="A6658" s="216">
        <v>43743</v>
      </c>
      <c r="B6658" s="194">
        <v>8</v>
      </c>
      <c r="C6658" s="205">
        <v>302</v>
      </c>
      <c r="D6658" s="206">
        <v>51.963309386760557</v>
      </c>
      <c r="E6658" s="207">
        <v>-4</v>
      </c>
      <c r="F6658" s="208">
        <v>39.737665930235089</v>
      </c>
      <c r="I6658" s="125"/>
    </row>
    <row r="6659" spans="1:9">
      <c r="A6659" s="216">
        <v>43743</v>
      </c>
      <c r="B6659" s="194">
        <v>9</v>
      </c>
      <c r="C6659" s="205">
        <v>317</v>
      </c>
      <c r="D6659" s="206">
        <v>52.152447086331222</v>
      </c>
      <c r="E6659" s="207">
        <v>-4</v>
      </c>
      <c r="F6659" s="208">
        <v>40.699780719868585</v>
      </c>
      <c r="I6659" s="125"/>
    </row>
    <row r="6660" spans="1:9">
      <c r="A6660" s="216">
        <v>43743</v>
      </c>
      <c r="B6660" s="194">
        <v>10</v>
      </c>
      <c r="C6660" s="205">
        <v>332</v>
      </c>
      <c r="D6660" s="206">
        <v>52.341433721333033</v>
      </c>
      <c r="E6660" s="207">
        <v>-4</v>
      </c>
      <c r="F6660" s="208">
        <v>41.661792978298337</v>
      </c>
      <c r="I6660" s="125"/>
    </row>
    <row r="6661" spans="1:9">
      <c r="A6661" s="216">
        <v>43743</v>
      </c>
      <c r="B6661" s="194">
        <v>11</v>
      </c>
      <c r="C6661" s="205">
        <v>347</v>
      </c>
      <c r="D6661" s="206">
        <v>52.530279020841135</v>
      </c>
      <c r="E6661" s="207">
        <v>-4</v>
      </c>
      <c r="F6661" s="208">
        <v>42.623702276584154</v>
      </c>
      <c r="I6661" s="125"/>
    </row>
    <row r="6662" spans="1:9">
      <c r="A6662" s="216">
        <v>43743</v>
      </c>
      <c r="B6662" s="194">
        <v>12</v>
      </c>
      <c r="C6662" s="205">
        <v>2</v>
      </c>
      <c r="D6662" s="206">
        <v>52.718962437436403</v>
      </c>
      <c r="E6662" s="207">
        <v>-4</v>
      </c>
      <c r="F6662" s="208">
        <v>43.585508153438667</v>
      </c>
      <c r="I6662" s="125"/>
    </row>
    <row r="6663" spans="1:9">
      <c r="A6663" s="216">
        <v>43743</v>
      </c>
      <c r="B6663" s="194">
        <v>13</v>
      </c>
      <c r="C6663" s="205">
        <v>17</v>
      </c>
      <c r="D6663" s="206">
        <v>52.907493718607839</v>
      </c>
      <c r="E6663" s="207">
        <v>-4</v>
      </c>
      <c r="F6663" s="208">
        <v>44.547210180165102</v>
      </c>
      <c r="I6663" s="125"/>
    </row>
    <row r="6664" spans="1:9">
      <c r="A6664" s="216">
        <v>43743</v>
      </c>
      <c r="B6664" s="194">
        <v>14</v>
      </c>
      <c r="C6664" s="205">
        <v>32</v>
      </c>
      <c r="D6664" s="206">
        <v>53.095882533168606</v>
      </c>
      <c r="E6664" s="207">
        <v>-4</v>
      </c>
      <c r="F6664" s="208">
        <v>45.508807917503908</v>
      </c>
      <c r="I6664" s="125"/>
    </row>
    <row r="6665" spans="1:9">
      <c r="A6665" s="216">
        <v>43743</v>
      </c>
      <c r="B6665" s="194">
        <v>15</v>
      </c>
      <c r="C6665" s="205">
        <v>47</v>
      </c>
      <c r="D6665" s="206">
        <v>53.284108391069367</v>
      </c>
      <c r="E6665" s="207">
        <v>-4</v>
      </c>
      <c r="F6665" s="208">
        <v>46.470300926240711</v>
      </c>
      <c r="I6665" s="125"/>
    </row>
    <row r="6666" spans="1:9">
      <c r="A6666" s="216">
        <v>43743</v>
      </c>
      <c r="B6666" s="194">
        <v>16</v>
      </c>
      <c r="C6666" s="205">
        <v>62</v>
      </c>
      <c r="D6666" s="206">
        <v>53.47218101925705</v>
      </c>
      <c r="E6666" s="207">
        <v>-4</v>
      </c>
      <c r="F6666" s="208">
        <v>47.431688767418798</v>
      </c>
      <c r="I6666" s="125"/>
    </row>
    <row r="6667" spans="1:9">
      <c r="A6667" s="216">
        <v>43743</v>
      </c>
      <c r="B6667" s="194">
        <v>17</v>
      </c>
      <c r="C6667" s="205">
        <v>77</v>
      </c>
      <c r="D6667" s="206">
        <v>53.660110084314283</v>
      </c>
      <c r="E6667" s="207">
        <v>-4</v>
      </c>
      <c r="F6667" s="208">
        <v>48.392971012960331</v>
      </c>
      <c r="I6667" s="125"/>
    </row>
    <row r="6668" spans="1:9">
      <c r="A6668" s="216">
        <v>43743</v>
      </c>
      <c r="B6668" s="194">
        <v>18</v>
      </c>
      <c r="C6668" s="205">
        <v>92</v>
      </c>
      <c r="D6668" s="206">
        <v>53.84787509524358</v>
      </c>
      <c r="E6668" s="207">
        <v>-4</v>
      </c>
      <c r="F6668" s="208">
        <v>49.354147202709612</v>
      </c>
      <c r="I6668" s="125"/>
    </row>
    <row r="6669" spans="1:9">
      <c r="A6669" s="216">
        <v>43743</v>
      </c>
      <c r="B6669" s="194">
        <v>19</v>
      </c>
      <c r="C6669" s="205">
        <v>107</v>
      </c>
      <c r="D6669" s="206">
        <v>54.035485816262963</v>
      </c>
      <c r="E6669" s="207">
        <v>-4</v>
      </c>
      <c r="F6669" s="208">
        <v>50.31521690898213</v>
      </c>
      <c r="I6669" s="125"/>
    </row>
    <row r="6670" spans="1:9">
      <c r="A6670" s="216">
        <v>43743</v>
      </c>
      <c r="B6670" s="194">
        <v>20</v>
      </c>
      <c r="C6670" s="205">
        <v>122</v>
      </c>
      <c r="D6670" s="206">
        <v>54.222951814979297</v>
      </c>
      <c r="E6670" s="207">
        <v>-4</v>
      </c>
      <c r="F6670" s="208">
        <v>51.276179704164107</v>
      </c>
      <c r="I6670" s="125"/>
    </row>
    <row r="6671" spans="1:9">
      <c r="A6671" s="216">
        <v>43743</v>
      </c>
      <c r="B6671" s="194">
        <v>21</v>
      </c>
      <c r="C6671" s="205">
        <v>137</v>
      </c>
      <c r="D6671" s="206">
        <v>54.410252716338618</v>
      </c>
      <c r="E6671" s="207">
        <v>-4</v>
      </c>
      <c r="F6671" s="208">
        <v>52.237035128658178</v>
      </c>
      <c r="I6671" s="125"/>
    </row>
    <row r="6672" spans="1:9">
      <c r="A6672" s="216">
        <v>43743</v>
      </c>
      <c r="B6672" s="194">
        <v>22</v>
      </c>
      <c r="C6672" s="205">
        <v>152</v>
      </c>
      <c r="D6672" s="206">
        <v>54.59739812630005</v>
      </c>
      <c r="E6672" s="207">
        <v>-4</v>
      </c>
      <c r="F6672" s="208">
        <v>53.197782744587613</v>
      </c>
      <c r="I6672" s="125"/>
    </row>
    <row r="6673" spans="1:9">
      <c r="A6673" s="216">
        <v>43743</v>
      </c>
      <c r="B6673" s="194">
        <v>23</v>
      </c>
      <c r="C6673" s="205">
        <v>167</v>
      </c>
      <c r="D6673" s="206">
        <v>54.784397767959945</v>
      </c>
      <c r="E6673" s="207">
        <v>-4</v>
      </c>
      <c r="F6673" s="208">
        <v>54.158422146221703</v>
      </c>
      <c r="I6673" s="125"/>
    </row>
    <row r="6674" spans="1:9">
      <c r="A6674" s="216">
        <v>43744</v>
      </c>
      <c r="B6674" s="194">
        <v>0</v>
      </c>
      <c r="C6674" s="205">
        <v>182</v>
      </c>
      <c r="D6674" s="206">
        <v>54.9712312062411</v>
      </c>
      <c r="E6674" s="207">
        <v>-4</v>
      </c>
      <c r="F6674" s="208">
        <v>55.118952863900518</v>
      </c>
      <c r="I6674" s="125"/>
    </row>
    <row r="6675" spans="1:9">
      <c r="A6675" s="216">
        <v>43744</v>
      </c>
      <c r="B6675" s="194">
        <v>1</v>
      </c>
      <c r="C6675" s="205">
        <v>197</v>
      </c>
      <c r="D6675" s="206">
        <v>55.157908045716226</v>
      </c>
      <c r="E6675" s="207">
        <v>-4</v>
      </c>
      <c r="F6675" s="208">
        <v>56.079374470825414</v>
      </c>
      <c r="I6675" s="125"/>
    </row>
    <row r="6676" spans="1:9">
      <c r="A6676" s="216">
        <v>43744</v>
      </c>
      <c r="B6676" s="194">
        <v>2</v>
      </c>
      <c r="C6676" s="205">
        <v>212</v>
      </c>
      <c r="D6676" s="206">
        <v>55.344438008044108</v>
      </c>
      <c r="E6676" s="207">
        <v>-4</v>
      </c>
      <c r="F6676" s="208">
        <v>57.039686540385688</v>
      </c>
      <c r="I6676" s="125"/>
    </row>
    <row r="6677" spans="1:9">
      <c r="A6677" s="216">
        <v>43744</v>
      </c>
      <c r="B6677" s="194">
        <v>3</v>
      </c>
      <c r="C6677" s="205">
        <v>227</v>
      </c>
      <c r="D6677" s="206">
        <v>55.530800656914607</v>
      </c>
      <c r="E6677" s="207">
        <v>-4</v>
      </c>
      <c r="F6677" s="208">
        <v>57.999888614164249</v>
      </c>
      <c r="I6677" s="125"/>
    </row>
    <row r="6678" spans="1:9">
      <c r="A6678" s="216">
        <v>43744</v>
      </c>
      <c r="B6678" s="194">
        <v>4</v>
      </c>
      <c r="C6678" s="205">
        <v>242</v>
      </c>
      <c r="D6678" s="206">
        <v>55.71700559551914</v>
      </c>
      <c r="E6678" s="207">
        <v>-4</v>
      </c>
      <c r="F6678" s="208">
        <v>58.959980265785902</v>
      </c>
      <c r="I6678" s="125"/>
    </row>
    <row r="6679" spans="1:9">
      <c r="A6679" s="216">
        <v>43744</v>
      </c>
      <c r="B6679" s="194">
        <v>5</v>
      </c>
      <c r="C6679" s="205">
        <v>257</v>
      </c>
      <c r="D6679" s="206">
        <v>55.903062563427284</v>
      </c>
      <c r="E6679" s="207">
        <v>-4</v>
      </c>
      <c r="F6679" s="208">
        <v>59.919961069366096</v>
      </c>
      <c r="I6679" s="125"/>
    </row>
    <row r="6680" spans="1:9">
      <c r="A6680" s="216">
        <v>43744</v>
      </c>
      <c r="B6680" s="194">
        <v>6</v>
      </c>
      <c r="C6680" s="205">
        <v>272</v>
      </c>
      <c r="D6680" s="206">
        <v>56.088951065156607</v>
      </c>
      <c r="E6680" s="207">
        <v>-5</v>
      </c>
      <c r="F6680" s="208">
        <v>0.87983055604077265</v>
      </c>
      <c r="I6680" s="125"/>
    </row>
    <row r="6681" spans="1:9">
      <c r="A6681" s="216">
        <v>43744</v>
      </c>
      <c r="B6681" s="194">
        <v>7</v>
      </c>
      <c r="C6681" s="205">
        <v>287</v>
      </c>
      <c r="D6681" s="206">
        <v>56.274680760468527</v>
      </c>
      <c r="E6681" s="207">
        <v>-5</v>
      </c>
      <c r="F6681" s="208">
        <v>1.8</v>
      </c>
      <c r="I6681" s="125"/>
    </row>
    <row r="6682" spans="1:9">
      <c r="A6682" s="216">
        <v>43744</v>
      </c>
      <c r="B6682" s="194">
        <v>8</v>
      </c>
      <c r="C6682" s="205">
        <v>302</v>
      </c>
      <c r="D6682" s="206">
        <v>56.460261408185488</v>
      </c>
      <c r="E6682" s="207">
        <v>-5</v>
      </c>
      <c r="F6682" s="208">
        <v>2.7992339297916757</v>
      </c>
      <c r="I6682" s="125"/>
    </row>
    <row r="6683" spans="1:9">
      <c r="A6683" s="216">
        <v>43744</v>
      </c>
      <c r="B6683" s="194">
        <v>9</v>
      </c>
      <c r="C6683" s="205">
        <v>317</v>
      </c>
      <c r="D6683" s="206">
        <v>56.6456724133036</v>
      </c>
      <c r="E6683" s="207">
        <v>-5</v>
      </c>
      <c r="F6683" s="208">
        <v>3.7587669230349974</v>
      </c>
      <c r="I6683" s="125"/>
    </row>
    <row r="6684" spans="1:9">
      <c r="A6684" s="216">
        <v>43744</v>
      </c>
      <c r="B6684" s="194">
        <v>10</v>
      </c>
      <c r="C6684" s="205">
        <v>332</v>
      </c>
      <c r="D6684" s="206">
        <v>56.830923512578693</v>
      </c>
      <c r="E6684" s="207">
        <v>-5</v>
      </c>
      <c r="F6684" s="208">
        <v>4.7181868762101864</v>
      </c>
      <c r="I6684" s="125"/>
    </row>
    <row r="6685" spans="1:9">
      <c r="A6685" s="216">
        <v>43744</v>
      </c>
      <c r="B6685" s="194">
        <v>11</v>
      </c>
      <c r="C6685" s="205">
        <v>347</v>
      </c>
      <c r="D6685" s="206">
        <v>57.016024424734724</v>
      </c>
      <c r="E6685" s="207">
        <v>-5</v>
      </c>
      <c r="F6685" s="208">
        <v>5.6774933642719638</v>
      </c>
      <c r="I6685" s="125"/>
    </row>
    <row r="6686" spans="1:9">
      <c r="A6686" s="216">
        <v>43744</v>
      </c>
      <c r="B6686" s="194">
        <v>12</v>
      </c>
      <c r="C6686" s="205">
        <v>2</v>
      </c>
      <c r="D6686" s="206">
        <v>57.200954591977506</v>
      </c>
      <c r="E6686" s="207">
        <v>-5</v>
      </c>
      <c r="F6686" s="208">
        <v>6.6366859301944459</v>
      </c>
      <c r="I6686" s="125"/>
    </row>
    <row r="6687" spans="1:9">
      <c r="A6687" s="216">
        <v>43744</v>
      </c>
      <c r="B6687" s="194">
        <v>13</v>
      </c>
      <c r="C6687" s="205">
        <v>17</v>
      </c>
      <c r="D6687" s="206">
        <v>57.385723750963962</v>
      </c>
      <c r="E6687" s="207">
        <v>-5</v>
      </c>
      <c r="F6687" s="208">
        <v>7.5957641385690167</v>
      </c>
      <c r="I6687" s="125"/>
    </row>
    <row r="6688" spans="1:9">
      <c r="A6688" s="216">
        <v>43744</v>
      </c>
      <c r="B6688" s="194">
        <v>14</v>
      </c>
      <c r="C6688" s="205">
        <v>32</v>
      </c>
      <c r="D6688" s="206">
        <v>57.570341559890039</v>
      </c>
      <c r="E6688" s="207">
        <v>-5</v>
      </c>
      <c r="F6688" s="208">
        <v>8.5547275863546623</v>
      </c>
      <c r="I6688" s="125"/>
    </row>
    <row r="6689" spans="1:9">
      <c r="A6689" s="216">
        <v>43744</v>
      </c>
      <c r="B6689" s="194">
        <v>15</v>
      </c>
      <c r="C6689" s="205">
        <v>47</v>
      </c>
      <c r="D6689" s="206">
        <v>57.754787518754256</v>
      </c>
      <c r="E6689" s="207">
        <v>-5</v>
      </c>
      <c r="F6689" s="208">
        <v>9.5135758062397002</v>
      </c>
      <c r="I6689" s="125"/>
    </row>
    <row r="6690" spans="1:9">
      <c r="A6690" s="216">
        <v>43744</v>
      </c>
      <c r="B6690" s="194">
        <v>16</v>
      </c>
      <c r="C6690" s="205">
        <v>62</v>
      </c>
      <c r="D6690" s="206">
        <v>57.939071344111426</v>
      </c>
      <c r="E6690" s="207">
        <v>-5</v>
      </c>
      <c r="F6690" s="208">
        <v>10.472308374214929</v>
      </c>
      <c r="I6690" s="125"/>
    </row>
    <row r="6691" spans="1:9">
      <c r="A6691" s="216">
        <v>43744</v>
      </c>
      <c r="B6691" s="194">
        <v>17</v>
      </c>
      <c r="C6691" s="205">
        <v>77</v>
      </c>
      <c r="D6691" s="206">
        <v>58.123202691862161</v>
      </c>
      <c r="E6691" s="207">
        <v>-5</v>
      </c>
      <c r="F6691" s="208">
        <v>11.430924866101577</v>
      </c>
      <c r="I6691" s="125"/>
    </row>
    <row r="6692" spans="1:9">
      <c r="A6692" s="216">
        <v>43744</v>
      </c>
      <c r="B6692" s="194">
        <v>18</v>
      </c>
      <c r="C6692" s="205">
        <v>92</v>
      </c>
      <c r="D6692" s="206">
        <v>58.30716106150021</v>
      </c>
      <c r="E6692" s="207">
        <v>-5</v>
      </c>
      <c r="F6692" s="208">
        <v>12.389424825970483</v>
      </c>
      <c r="I6692" s="125"/>
    </row>
    <row r="6693" spans="1:9">
      <c r="A6693" s="216">
        <v>43744</v>
      </c>
      <c r="B6693" s="194">
        <v>19</v>
      </c>
      <c r="C6693" s="205">
        <v>107</v>
      </c>
      <c r="D6693" s="206">
        <v>58.490956168407138</v>
      </c>
      <c r="E6693" s="207">
        <v>-5</v>
      </c>
      <c r="F6693" s="208">
        <v>13.347807830172105</v>
      </c>
      <c r="I6693" s="125"/>
    </row>
    <row r="6694" spans="1:9">
      <c r="A6694" s="216">
        <v>43744</v>
      </c>
      <c r="B6694" s="194">
        <v>20</v>
      </c>
      <c r="C6694" s="205">
        <v>122</v>
      </c>
      <c r="D6694" s="206">
        <v>58.674597668398292</v>
      </c>
      <c r="E6694" s="207">
        <v>-5</v>
      </c>
      <c r="F6694" s="208">
        <v>14.30607345514499</v>
      </c>
      <c r="I6694" s="125"/>
    </row>
    <row r="6695" spans="1:9">
      <c r="A6695" s="216">
        <v>43744</v>
      </c>
      <c r="B6695" s="194">
        <v>21</v>
      </c>
      <c r="C6695" s="205">
        <v>137</v>
      </c>
      <c r="D6695" s="206">
        <v>58.858065117829028</v>
      </c>
      <c r="E6695" s="207">
        <v>-5</v>
      </c>
      <c r="F6695" s="208">
        <v>15.264221234744202</v>
      </c>
      <c r="I6695" s="125"/>
    </row>
    <row r="6696" spans="1:9">
      <c r="A6696" s="216">
        <v>43744</v>
      </c>
      <c r="B6696" s="194">
        <v>22</v>
      </c>
      <c r="C6696" s="205">
        <v>152</v>
      </c>
      <c r="D6696" s="206">
        <v>59.041368093344317</v>
      </c>
      <c r="E6696" s="207">
        <v>-5</v>
      </c>
      <c r="F6696" s="208">
        <v>16.22225076714594</v>
      </c>
      <c r="I6696" s="125"/>
    </row>
    <row r="6697" spans="1:9">
      <c r="A6697" s="216">
        <v>43744</v>
      </c>
      <c r="B6697" s="194">
        <v>23</v>
      </c>
      <c r="C6697" s="205">
        <v>167</v>
      </c>
      <c r="D6697" s="206">
        <v>59.224516328741288</v>
      </c>
      <c r="E6697" s="207">
        <v>-5</v>
      </c>
      <c r="F6697" s="208">
        <v>17.180161618701675</v>
      </c>
      <c r="I6697" s="125"/>
    </row>
    <row r="6698" spans="1:9">
      <c r="A6698" s="216">
        <v>43745</v>
      </c>
      <c r="B6698" s="194">
        <v>0</v>
      </c>
      <c r="C6698" s="205">
        <v>182</v>
      </c>
      <c r="D6698" s="206">
        <v>59.407489379659069</v>
      </c>
      <c r="E6698" s="207">
        <v>-5</v>
      </c>
      <c r="F6698" s="208">
        <v>18.137953334397192</v>
      </c>
      <c r="I6698" s="125"/>
    </row>
    <row r="6699" spans="1:9">
      <c r="A6699" s="216">
        <v>43745</v>
      </c>
      <c r="B6699" s="194">
        <v>1</v>
      </c>
      <c r="C6699" s="205">
        <v>197</v>
      </c>
      <c r="D6699" s="206">
        <v>59.590296841301438</v>
      </c>
      <c r="E6699" s="207">
        <v>-5</v>
      </c>
      <c r="F6699" s="208">
        <v>19.09562549149241</v>
      </c>
      <c r="I6699" s="125"/>
    </row>
    <row r="6700" spans="1:9">
      <c r="A6700" s="216">
        <v>43745</v>
      </c>
      <c r="B6700" s="194">
        <v>2</v>
      </c>
      <c r="C6700" s="205">
        <v>212</v>
      </c>
      <c r="D6700" s="206">
        <v>59.772948426885932</v>
      </c>
      <c r="E6700" s="207">
        <v>-5</v>
      </c>
      <c r="F6700" s="208">
        <v>20.053177667515936</v>
      </c>
      <c r="I6700" s="125"/>
    </row>
    <row r="6701" spans="1:9">
      <c r="A6701" s="216">
        <v>43745</v>
      </c>
      <c r="B6701" s="194">
        <v>3</v>
      </c>
      <c r="C6701" s="205">
        <v>227</v>
      </c>
      <c r="D6701" s="206">
        <v>59.955423691118881</v>
      </c>
      <c r="E6701" s="207">
        <v>-5</v>
      </c>
      <c r="F6701" s="208">
        <v>21.01060940805473</v>
      </c>
      <c r="I6701" s="125"/>
    </row>
    <row r="6702" spans="1:9">
      <c r="A6702" s="216">
        <v>43745</v>
      </c>
      <c r="B6702" s="194">
        <v>4</v>
      </c>
      <c r="C6702" s="205">
        <v>243</v>
      </c>
      <c r="D6702" s="206">
        <v>0.13773222826614528</v>
      </c>
      <c r="E6702" s="207">
        <v>-5</v>
      </c>
      <c r="F6702" s="208">
        <v>21.967920290777236</v>
      </c>
      <c r="I6702" s="125"/>
    </row>
    <row r="6703" spans="1:9">
      <c r="A6703" s="216">
        <v>43745</v>
      </c>
      <c r="B6703" s="194">
        <v>5</v>
      </c>
      <c r="C6703" s="205">
        <v>258</v>
      </c>
      <c r="D6703" s="206">
        <v>0.31988378932965134</v>
      </c>
      <c r="E6703" s="207">
        <v>-5</v>
      </c>
      <c r="F6703" s="208">
        <v>22.92510988307356</v>
      </c>
      <c r="I6703" s="125"/>
    </row>
    <row r="6704" spans="1:9">
      <c r="A6704" s="216">
        <v>43745</v>
      </c>
      <c r="B6704" s="194">
        <v>6</v>
      </c>
      <c r="C6704" s="205">
        <v>273</v>
      </c>
      <c r="D6704" s="206">
        <v>0.50185781113327721</v>
      </c>
      <c r="E6704" s="207">
        <v>-5</v>
      </c>
      <c r="F6704" s="208">
        <v>23.882177752252645</v>
      </c>
      <c r="I6704" s="125"/>
    </row>
    <row r="6705" spans="1:9">
      <c r="A6705" s="216">
        <v>43745</v>
      </c>
      <c r="B6705" s="194">
        <v>7</v>
      </c>
      <c r="C6705" s="205">
        <v>288</v>
      </c>
      <c r="D6705" s="206">
        <v>0.68366400424793028</v>
      </c>
      <c r="E6705" s="207">
        <v>-5</v>
      </c>
      <c r="F6705" s="208">
        <v>24.8</v>
      </c>
      <c r="I6705" s="125"/>
    </row>
    <row r="6706" spans="1:9">
      <c r="A6706" s="216">
        <v>43745</v>
      </c>
      <c r="B6706" s="194">
        <v>8</v>
      </c>
      <c r="C6706" s="205">
        <v>303</v>
      </c>
      <c r="D6706" s="206">
        <v>0.865312080293279</v>
      </c>
      <c r="E6706" s="207">
        <v>-5</v>
      </c>
      <c r="F6706" s="208">
        <v>25.795946602683735</v>
      </c>
      <c r="I6706" s="125"/>
    </row>
    <row r="6707" spans="1:9">
      <c r="A6707" s="216">
        <v>43745</v>
      </c>
      <c r="B6707" s="194">
        <v>9</v>
      </c>
      <c r="C6707" s="205">
        <v>318</v>
      </c>
      <c r="D6707" s="206">
        <v>1.0467814751791593</v>
      </c>
      <c r="E6707" s="207">
        <v>-5</v>
      </c>
      <c r="F6707" s="208">
        <v>26.752646708822212</v>
      </c>
      <c r="I6707" s="125"/>
    </row>
    <row r="6708" spans="1:9">
      <c r="A6708" s="216">
        <v>43745</v>
      </c>
      <c r="B6708" s="194">
        <v>10</v>
      </c>
      <c r="C6708" s="205">
        <v>333</v>
      </c>
      <c r="D6708" s="206">
        <v>1.2280819178272395</v>
      </c>
      <c r="E6708" s="207">
        <v>-5</v>
      </c>
      <c r="F6708" s="208">
        <v>27.709223363147437</v>
      </c>
      <c r="I6708" s="125"/>
    </row>
    <row r="6709" spans="1:9">
      <c r="A6709" s="216">
        <v>43745</v>
      </c>
      <c r="B6709" s="194">
        <v>11</v>
      </c>
      <c r="C6709" s="205">
        <v>348</v>
      </c>
      <c r="D6709" s="206">
        <v>1.4092230798576111</v>
      </c>
      <c r="E6709" s="207">
        <v>-5</v>
      </c>
      <c r="F6709" s="208">
        <v>28.665676144701795</v>
      </c>
      <c r="I6709" s="125"/>
    </row>
    <row r="6710" spans="1:9">
      <c r="A6710" s="216">
        <v>43745</v>
      </c>
      <c r="B6710" s="194">
        <v>12</v>
      </c>
      <c r="C6710" s="205">
        <v>3</v>
      </c>
      <c r="D6710" s="206">
        <v>1.5901844152529065</v>
      </c>
      <c r="E6710" s="207">
        <v>-5</v>
      </c>
      <c r="F6710" s="208">
        <v>29.622004589640483</v>
      </c>
      <c r="I6710" s="125"/>
    </row>
    <row r="6711" spans="1:9">
      <c r="A6711" s="216">
        <v>43745</v>
      </c>
      <c r="B6711" s="194">
        <v>13</v>
      </c>
      <c r="C6711" s="205">
        <v>18</v>
      </c>
      <c r="D6711" s="206">
        <v>1.7709756542853938</v>
      </c>
      <c r="E6711" s="207">
        <v>-5</v>
      </c>
      <c r="F6711" s="208">
        <v>30.57820829871817</v>
      </c>
      <c r="I6711" s="125"/>
    </row>
    <row r="6712" spans="1:9">
      <c r="A6712" s="216">
        <v>43745</v>
      </c>
      <c r="B6712" s="194">
        <v>14</v>
      </c>
      <c r="C6712" s="205">
        <v>33</v>
      </c>
      <c r="D6712" s="206">
        <v>1.9516064462902705</v>
      </c>
      <c r="E6712" s="207">
        <v>-5</v>
      </c>
      <c r="F6712" s="208">
        <v>31.534286840451582</v>
      </c>
      <c r="I6712" s="125"/>
    </row>
    <row r="6713" spans="1:9">
      <c r="A6713" s="216">
        <v>43745</v>
      </c>
      <c r="B6713" s="194">
        <v>15</v>
      </c>
      <c r="C6713" s="205">
        <v>48</v>
      </c>
      <c r="D6713" s="206">
        <v>2.1320562850587521</v>
      </c>
      <c r="E6713" s="207">
        <v>-5</v>
      </c>
      <c r="F6713" s="208">
        <v>32.49023976248337</v>
      </c>
      <c r="I6713" s="125"/>
    </row>
    <row r="6714" spans="1:9">
      <c r="A6714" s="216">
        <v>43745</v>
      </c>
      <c r="B6714" s="194">
        <v>16</v>
      </c>
      <c r="C6714" s="205">
        <v>63</v>
      </c>
      <c r="D6714" s="206">
        <v>2.3123348791409626</v>
      </c>
      <c r="E6714" s="207">
        <v>-5</v>
      </c>
      <c r="F6714" s="208">
        <v>33.446066644445679</v>
      </c>
      <c r="I6714" s="125"/>
    </row>
    <row r="6715" spans="1:9">
      <c r="A6715" s="216">
        <v>43745</v>
      </c>
      <c r="B6715" s="194">
        <v>17</v>
      </c>
      <c r="C6715" s="205">
        <v>78</v>
      </c>
      <c r="D6715" s="206">
        <v>2.4924518778789206</v>
      </c>
      <c r="E6715" s="207">
        <v>-5</v>
      </c>
      <c r="F6715" s="208">
        <v>34.401767066146732</v>
      </c>
      <c r="I6715" s="125"/>
    </row>
    <row r="6716" spans="1:9">
      <c r="A6716" s="216">
        <v>43745</v>
      </c>
      <c r="B6716" s="194">
        <v>18</v>
      </c>
      <c r="C6716" s="205">
        <v>93</v>
      </c>
      <c r="D6716" s="206">
        <v>2.6723867749990404</v>
      </c>
      <c r="E6716" s="207">
        <v>-5</v>
      </c>
      <c r="F6716" s="208">
        <v>35.357340575551177</v>
      </c>
      <c r="I6716" s="125"/>
    </row>
    <row r="6717" spans="1:9">
      <c r="A6717" s="216">
        <v>43745</v>
      </c>
      <c r="B6717" s="194">
        <v>19</v>
      </c>
      <c r="C6717" s="205">
        <v>108</v>
      </c>
      <c r="D6717" s="206">
        <v>2.8521492772847523</v>
      </c>
      <c r="E6717" s="207">
        <v>-5</v>
      </c>
      <c r="F6717" s="208">
        <v>36.312786752865463</v>
      </c>
      <c r="I6717" s="125"/>
    </row>
    <row r="6718" spans="1:9">
      <c r="A6718" s="216">
        <v>43745</v>
      </c>
      <c r="B6718" s="194">
        <v>20</v>
      </c>
      <c r="C6718" s="205">
        <v>123</v>
      </c>
      <c r="D6718" s="206">
        <v>3.0317490346510567</v>
      </c>
      <c r="E6718" s="207">
        <v>-5</v>
      </c>
      <c r="F6718" s="208">
        <v>37.268105167653225</v>
      </c>
      <c r="I6718" s="125"/>
    </row>
    <row r="6719" spans="1:9">
      <c r="A6719" s="216">
        <v>43745</v>
      </c>
      <c r="B6719" s="194">
        <v>21</v>
      </c>
      <c r="C6719" s="205">
        <v>138</v>
      </c>
      <c r="D6719" s="206">
        <v>3.2111655582014009</v>
      </c>
      <c r="E6719" s="207">
        <v>-5</v>
      </c>
      <c r="F6719" s="208">
        <v>38.223295389749055</v>
      </c>
      <c r="I6719" s="125"/>
    </row>
    <row r="6720" spans="1:9">
      <c r="A6720" s="216">
        <v>43745</v>
      </c>
      <c r="B6720" s="194">
        <v>22</v>
      </c>
      <c r="C6720" s="205">
        <v>153</v>
      </c>
      <c r="D6720" s="206">
        <v>3.3904084964387948</v>
      </c>
      <c r="E6720" s="207">
        <v>-5</v>
      </c>
      <c r="F6720" s="208">
        <v>39.178356988962406</v>
      </c>
      <c r="I6720" s="125"/>
    </row>
    <row r="6721" spans="1:9">
      <c r="A6721" s="216">
        <v>43745</v>
      </c>
      <c r="B6721" s="194">
        <v>23</v>
      </c>
      <c r="C6721" s="205">
        <v>168</v>
      </c>
      <c r="D6721" s="206">
        <v>3.5694875572090723</v>
      </c>
      <c r="E6721" s="207">
        <v>-5</v>
      </c>
      <c r="F6721" s="208">
        <v>40.133289546068255</v>
      </c>
      <c r="I6721" s="125"/>
    </row>
    <row r="6722" spans="1:9">
      <c r="A6722" s="216">
        <v>43746</v>
      </c>
      <c r="B6722" s="194">
        <v>0</v>
      </c>
      <c r="C6722" s="205">
        <v>183</v>
      </c>
      <c r="D6722" s="206">
        <v>3.7483822704507475</v>
      </c>
      <c r="E6722" s="207">
        <v>-5</v>
      </c>
      <c r="F6722" s="208">
        <v>41.088092609995087</v>
      </c>
      <c r="I6722" s="125"/>
    </row>
    <row r="6723" spans="1:9">
      <c r="A6723" s="216">
        <v>43746</v>
      </c>
      <c r="B6723" s="194">
        <v>1</v>
      </c>
      <c r="C6723" s="205">
        <v>198</v>
      </c>
      <c r="D6723" s="206">
        <v>3.9271022060881933</v>
      </c>
      <c r="E6723" s="207">
        <v>-5</v>
      </c>
      <c r="F6723" s="208">
        <v>42.042765761734785</v>
      </c>
      <c r="I6723" s="125"/>
    </row>
    <row r="6724" spans="1:9">
      <c r="A6724" s="216">
        <v>43746</v>
      </c>
      <c r="B6724" s="194">
        <v>2</v>
      </c>
      <c r="C6724" s="205">
        <v>213</v>
      </c>
      <c r="D6724" s="206">
        <v>4.1056570898507516</v>
      </c>
      <c r="E6724" s="207">
        <v>-5</v>
      </c>
      <c r="F6724" s="208">
        <v>42.997308582450756</v>
      </c>
      <c r="I6724" s="125"/>
    </row>
    <row r="6725" spans="1:9">
      <c r="A6725" s="216">
        <v>43746</v>
      </c>
      <c r="B6725" s="194">
        <v>3</v>
      </c>
      <c r="C6725" s="205">
        <v>228</v>
      </c>
      <c r="D6725" s="206">
        <v>4.2840264723400878</v>
      </c>
      <c r="E6725" s="207">
        <v>-5</v>
      </c>
      <c r="F6725" s="208">
        <v>43.951720621537035</v>
      </c>
      <c r="I6725" s="125"/>
    </row>
    <row r="6726" spans="1:9">
      <c r="A6726" s="216">
        <v>43746</v>
      </c>
      <c r="B6726" s="194">
        <v>4</v>
      </c>
      <c r="C6726" s="205">
        <v>243</v>
      </c>
      <c r="D6726" s="206">
        <v>4.4622199411526253</v>
      </c>
      <c r="E6726" s="207">
        <v>-5</v>
      </c>
      <c r="F6726" s="208">
        <v>44.906001449686585</v>
      </c>
      <c r="I6726" s="125"/>
    </row>
    <row r="6727" spans="1:9">
      <c r="A6727" s="216">
        <v>43746</v>
      </c>
      <c r="B6727" s="194">
        <v>5</v>
      </c>
      <c r="C6727" s="205">
        <v>258</v>
      </c>
      <c r="D6727" s="206">
        <v>4.6402472424574626</v>
      </c>
      <c r="E6727" s="207">
        <v>-5</v>
      </c>
      <c r="F6727" s="208">
        <v>45.860150669944616</v>
      </c>
      <c r="I6727" s="125"/>
    </row>
    <row r="6728" spans="1:9">
      <c r="A6728" s="216">
        <v>43746</v>
      </c>
      <c r="B6728" s="194">
        <v>6</v>
      </c>
      <c r="C6728" s="205">
        <v>273</v>
      </c>
      <c r="D6728" s="206">
        <v>4.8180878071764255</v>
      </c>
      <c r="E6728" s="207">
        <v>-5</v>
      </c>
      <c r="F6728" s="208">
        <v>46.814167821300373</v>
      </c>
      <c r="I6728" s="125"/>
    </row>
    <row r="6729" spans="1:9">
      <c r="A6729" s="216">
        <v>43746</v>
      </c>
      <c r="B6729" s="194">
        <v>7</v>
      </c>
      <c r="C6729" s="205">
        <v>288</v>
      </c>
      <c r="D6729" s="206">
        <v>4.9957513411482068</v>
      </c>
      <c r="E6729" s="207">
        <v>-5</v>
      </c>
      <c r="F6729" s="208">
        <v>47.7</v>
      </c>
      <c r="I6729" s="125"/>
    </row>
    <row r="6730" spans="1:9">
      <c r="A6730" s="216">
        <v>43746</v>
      </c>
      <c r="B6730" s="194">
        <v>8</v>
      </c>
      <c r="C6730" s="205">
        <v>303</v>
      </c>
      <c r="D6730" s="206">
        <v>5.173247550637825</v>
      </c>
      <c r="E6730" s="207">
        <v>-5</v>
      </c>
      <c r="F6730" s="208">
        <v>48.721804245130755</v>
      </c>
      <c r="I6730" s="125"/>
    </row>
    <row r="6731" spans="1:9">
      <c r="A6731" s="216">
        <v>43746</v>
      </c>
      <c r="B6731" s="194">
        <v>9</v>
      </c>
      <c r="C6731" s="205">
        <v>318</v>
      </c>
      <c r="D6731" s="206">
        <v>5.3505558657502661</v>
      </c>
      <c r="E6731" s="207">
        <v>-5</v>
      </c>
      <c r="F6731" s="208">
        <v>49.675422649737513</v>
      </c>
      <c r="I6731" s="125"/>
    </row>
    <row r="6732" spans="1:9">
      <c r="A6732" s="216">
        <v>43746</v>
      </c>
      <c r="B6732" s="194">
        <v>10</v>
      </c>
      <c r="C6732" s="205">
        <v>333</v>
      </c>
      <c r="D6732" s="206">
        <v>5.5276859923446864</v>
      </c>
      <c r="E6732" s="207">
        <v>-5</v>
      </c>
      <c r="F6732" s="208">
        <v>50.628907281903523</v>
      </c>
      <c r="I6732" s="125"/>
    </row>
    <row r="6733" spans="1:9">
      <c r="A6733" s="216">
        <v>43746</v>
      </c>
      <c r="B6733" s="194">
        <v>11</v>
      </c>
      <c r="C6733" s="205">
        <v>348</v>
      </c>
      <c r="D6733" s="206">
        <v>5.7046476356492803</v>
      </c>
      <c r="E6733" s="207">
        <v>-5</v>
      </c>
      <c r="F6733" s="208">
        <v>51.582257724069294</v>
      </c>
      <c r="I6733" s="125"/>
    </row>
    <row r="6734" spans="1:9">
      <c r="A6734" s="216">
        <v>43746</v>
      </c>
      <c r="B6734" s="194">
        <v>12</v>
      </c>
      <c r="C6734" s="205">
        <v>3</v>
      </c>
      <c r="D6734" s="206">
        <v>5.8814202261032733</v>
      </c>
      <c r="E6734" s="207">
        <v>-5</v>
      </c>
      <c r="F6734" s="208">
        <v>52.535473516060748</v>
      </c>
      <c r="I6734" s="125"/>
    </row>
    <row r="6735" spans="1:9">
      <c r="A6735" s="216">
        <v>43746</v>
      </c>
      <c r="B6735" s="194">
        <v>13</v>
      </c>
      <c r="C6735" s="205">
        <v>18</v>
      </c>
      <c r="D6735" s="206">
        <v>6.0580135270345181</v>
      </c>
      <c r="E6735" s="207">
        <v>-5</v>
      </c>
      <c r="F6735" s="208">
        <v>53.488554261967124</v>
      </c>
      <c r="I6735" s="125"/>
    </row>
    <row r="6736" spans="1:9">
      <c r="A6736" s="216">
        <v>43746</v>
      </c>
      <c r="B6736" s="194">
        <v>14</v>
      </c>
      <c r="C6736" s="205">
        <v>33</v>
      </c>
      <c r="D6736" s="206">
        <v>6.2344370871210231</v>
      </c>
      <c r="E6736" s="207">
        <v>-5</v>
      </c>
      <c r="F6736" s="208">
        <v>54.441499533961931</v>
      </c>
      <c r="I6736" s="125"/>
    </row>
    <row r="6737" spans="1:9">
      <c r="A6737" s="216">
        <v>43746</v>
      </c>
      <c r="B6737" s="194">
        <v>15</v>
      </c>
      <c r="C6737" s="205">
        <v>48</v>
      </c>
      <c r="D6737" s="206">
        <v>6.4106704732125763</v>
      </c>
      <c r="E6737" s="207">
        <v>-5</v>
      </c>
      <c r="F6737" s="208">
        <v>55.394308882999965</v>
      </c>
      <c r="I6737" s="125"/>
    </row>
    <row r="6738" spans="1:9">
      <c r="A6738" s="216">
        <v>43746</v>
      </c>
      <c r="B6738" s="194">
        <v>16</v>
      </c>
      <c r="C6738" s="205">
        <v>63</v>
      </c>
      <c r="D6738" s="206">
        <v>6.5867233898279665</v>
      </c>
      <c r="E6738" s="207">
        <v>-5</v>
      </c>
      <c r="F6738" s="208">
        <v>56.346981892227355</v>
      </c>
      <c r="I6738" s="125"/>
    </row>
    <row r="6739" spans="1:9">
      <c r="A6739" s="216">
        <v>43746</v>
      </c>
      <c r="B6739" s="194">
        <v>17</v>
      </c>
      <c r="C6739" s="205">
        <v>78</v>
      </c>
      <c r="D6739" s="206">
        <v>6.7626054241850397</v>
      </c>
      <c r="E6739" s="207">
        <v>-5</v>
      </c>
      <c r="F6739" s="208">
        <v>57.299518144813</v>
      </c>
      <c r="I6739" s="125"/>
    </row>
    <row r="6740" spans="1:9">
      <c r="A6740" s="216">
        <v>43746</v>
      </c>
      <c r="B6740" s="194">
        <v>18</v>
      </c>
      <c r="C6740" s="205">
        <v>93</v>
      </c>
      <c r="D6740" s="206">
        <v>6.9382961232565776</v>
      </c>
      <c r="E6740" s="207">
        <v>-5</v>
      </c>
      <c r="F6740" s="208">
        <v>58.251917192103519</v>
      </c>
      <c r="I6740" s="125"/>
    </row>
    <row r="6741" spans="1:9">
      <c r="A6741" s="216">
        <v>43746</v>
      </c>
      <c r="B6741" s="194">
        <v>19</v>
      </c>
      <c r="C6741" s="205">
        <v>108</v>
      </c>
      <c r="D6741" s="206">
        <v>7.1138051914658718</v>
      </c>
      <c r="E6741" s="207">
        <v>-5</v>
      </c>
      <c r="F6741" s="208">
        <v>59.204178607049052</v>
      </c>
      <c r="I6741" s="125"/>
    </row>
    <row r="6742" spans="1:9">
      <c r="A6742" s="216">
        <v>43746</v>
      </c>
      <c r="B6742" s="194">
        <v>20</v>
      </c>
      <c r="C6742" s="205">
        <v>123</v>
      </c>
      <c r="D6742" s="206">
        <v>7.2891422150860308</v>
      </c>
      <c r="E6742" s="207">
        <v>-6</v>
      </c>
      <c r="F6742" s="208">
        <v>0.1563019943985644</v>
      </c>
      <c r="I6742" s="125"/>
    </row>
    <row r="6743" spans="1:9">
      <c r="A6743" s="216">
        <v>43746</v>
      </c>
      <c r="B6743" s="194">
        <v>21</v>
      </c>
      <c r="C6743" s="205">
        <v>138</v>
      </c>
      <c r="D6743" s="206">
        <v>7.464286761215817</v>
      </c>
      <c r="E6743" s="207">
        <v>-6</v>
      </c>
      <c r="F6743" s="208">
        <v>1.1082868953730163</v>
      </c>
      <c r="I6743" s="125"/>
    </row>
    <row r="6744" spans="1:9">
      <c r="A6744" s="216">
        <v>43746</v>
      </c>
      <c r="B6744" s="194">
        <v>22</v>
      </c>
      <c r="C6744" s="205">
        <v>153</v>
      </c>
      <c r="D6744" s="206">
        <v>7.639248454825065</v>
      </c>
      <c r="E6744" s="207">
        <v>-6</v>
      </c>
      <c r="F6744" s="208">
        <v>2.0601328937207342</v>
      </c>
      <c r="I6744" s="125"/>
    </row>
    <row r="6745" spans="1:9">
      <c r="A6745" s="216">
        <v>43746</v>
      </c>
      <c r="B6745" s="194">
        <v>23</v>
      </c>
      <c r="C6745" s="205">
        <v>168</v>
      </c>
      <c r="D6745" s="206">
        <v>7.8140370000420489</v>
      </c>
      <c r="E6745" s="207">
        <v>-6</v>
      </c>
      <c r="F6745" s="208">
        <v>3.0118395733858883</v>
      </c>
      <c r="I6745" s="125"/>
    </row>
    <row r="6746" spans="1:9">
      <c r="A6746" s="216">
        <v>43747</v>
      </c>
      <c r="B6746" s="194">
        <v>0</v>
      </c>
      <c r="C6746" s="205">
        <v>183</v>
      </c>
      <c r="D6746" s="206">
        <v>7.9886318846757831</v>
      </c>
      <c r="E6746" s="207">
        <v>-6</v>
      </c>
      <c r="F6746" s="208">
        <v>3.9634064866418761</v>
      </c>
      <c r="I6746" s="125"/>
    </row>
    <row r="6747" spans="1:9">
      <c r="A6747" s="216">
        <v>43747</v>
      </c>
      <c r="B6747" s="194">
        <v>1</v>
      </c>
      <c r="C6747" s="205">
        <v>198</v>
      </c>
      <c r="D6747" s="206">
        <v>8.1630427538937056</v>
      </c>
      <c r="E6747" s="207">
        <v>-6</v>
      </c>
      <c r="F6747" s="208">
        <v>4.9148332174864784</v>
      </c>
      <c r="I6747" s="125"/>
    </row>
    <row r="6748" spans="1:9">
      <c r="A6748" s="216">
        <v>43747</v>
      </c>
      <c r="B6748" s="194">
        <v>2</v>
      </c>
      <c r="C6748" s="205">
        <v>213</v>
      </c>
      <c r="D6748" s="206">
        <v>8.3372793300947023</v>
      </c>
      <c r="E6748" s="207">
        <v>-6</v>
      </c>
      <c r="F6748" s="208">
        <v>5.8661193502954134</v>
      </c>
      <c r="I6748" s="125"/>
    </row>
    <row r="6749" spans="1:9">
      <c r="A6749" s="216">
        <v>43747</v>
      </c>
      <c r="B6749" s="194">
        <v>3</v>
      </c>
      <c r="C6749" s="205">
        <v>228</v>
      </c>
      <c r="D6749" s="206">
        <v>8.5113210821725716</v>
      </c>
      <c r="E6749" s="207">
        <v>-6</v>
      </c>
      <c r="F6749" s="208">
        <v>6.8172644269886007</v>
      </c>
      <c r="I6749" s="125"/>
    </row>
    <row r="6750" spans="1:9">
      <c r="A6750" s="216">
        <v>43747</v>
      </c>
      <c r="B6750" s="194">
        <v>4</v>
      </c>
      <c r="C6750" s="205">
        <v>243</v>
      </c>
      <c r="D6750" s="206">
        <v>8.6851776343519305</v>
      </c>
      <c r="E6750" s="207">
        <v>-6</v>
      </c>
      <c r="F6750" s="208">
        <v>7.7682680532890558</v>
      </c>
      <c r="I6750" s="125"/>
    </row>
    <row r="6751" spans="1:9">
      <c r="A6751" s="216">
        <v>43747</v>
      </c>
      <c r="B6751" s="194">
        <v>5</v>
      </c>
      <c r="C6751" s="205">
        <v>258</v>
      </c>
      <c r="D6751" s="206">
        <v>8.8588587300341715</v>
      </c>
      <c r="E6751" s="207">
        <v>-6</v>
      </c>
      <c r="F6751" s="208">
        <v>8.7191298032291442</v>
      </c>
      <c r="I6751" s="125"/>
    </row>
    <row r="6752" spans="1:9">
      <c r="A6752" s="216">
        <v>43747</v>
      </c>
      <c r="B6752" s="194">
        <v>6</v>
      </c>
      <c r="C6752" s="205">
        <v>273</v>
      </c>
      <c r="D6752" s="206">
        <v>9.032343796970963</v>
      </c>
      <c r="E6752" s="207">
        <v>-6</v>
      </c>
      <c r="F6752" s="208">
        <v>9.6698492296115468</v>
      </c>
      <c r="I6752" s="125"/>
    </row>
    <row r="6753" spans="1:9">
      <c r="A6753" s="216">
        <v>43747</v>
      </c>
      <c r="B6753" s="194">
        <v>7</v>
      </c>
      <c r="C6753" s="205">
        <v>288</v>
      </c>
      <c r="D6753" s="206">
        <v>9.2056425389034757</v>
      </c>
      <c r="E6753" s="207">
        <v>-6</v>
      </c>
      <c r="F6753" s="208">
        <v>10.6</v>
      </c>
      <c r="I6753" s="125"/>
    </row>
    <row r="6754" spans="1:9">
      <c r="A6754" s="216">
        <v>43747</v>
      </c>
      <c r="B6754" s="194">
        <v>8</v>
      </c>
      <c r="C6754" s="205">
        <v>303</v>
      </c>
      <c r="D6754" s="206">
        <v>9.3787646587270501</v>
      </c>
      <c r="E6754" s="207">
        <v>-6</v>
      </c>
      <c r="F6754" s="208">
        <v>11.570859451216613</v>
      </c>
      <c r="I6754" s="125"/>
    </row>
    <row r="6755" spans="1:9">
      <c r="A6755" s="216">
        <v>43747</v>
      </c>
      <c r="B6755" s="194">
        <v>9</v>
      </c>
      <c r="C6755" s="205">
        <v>318</v>
      </c>
      <c r="D6755" s="206">
        <v>9.5516895850084893</v>
      </c>
      <c r="E6755" s="207">
        <v>-6</v>
      </c>
      <c r="F6755" s="208">
        <v>12.521149384578454</v>
      </c>
      <c r="I6755" s="125"/>
    </row>
    <row r="6756" spans="1:9">
      <c r="A6756" s="216">
        <v>43747</v>
      </c>
      <c r="B6756" s="194">
        <v>10</v>
      </c>
      <c r="C6756" s="205">
        <v>333</v>
      </c>
      <c r="D6756" s="206">
        <v>9.7244270207693262</v>
      </c>
      <c r="E6756" s="207">
        <v>-6</v>
      </c>
      <c r="F6756" s="208">
        <v>13.471295302499229</v>
      </c>
      <c r="I6756" s="125"/>
    </row>
    <row r="6757" spans="1:9">
      <c r="A6757" s="216">
        <v>43747</v>
      </c>
      <c r="B6757" s="194">
        <v>11</v>
      </c>
      <c r="C6757" s="205">
        <v>348</v>
      </c>
      <c r="D6757" s="206">
        <v>9.8969866684274166</v>
      </c>
      <c r="E6757" s="207">
        <v>-6</v>
      </c>
      <c r="F6757" s="208">
        <v>14.421296779637203</v>
      </c>
      <c r="I6757" s="125"/>
    </row>
    <row r="6758" spans="1:9">
      <c r="A6758" s="216">
        <v>43747</v>
      </c>
      <c r="B6758" s="194">
        <v>12</v>
      </c>
      <c r="C6758" s="205">
        <v>3</v>
      </c>
      <c r="D6758" s="206">
        <v>10.069347957064565</v>
      </c>
      <c r="E6758" s="207">
        <v>-6</v>
      </c>
      <c r="F6758" s="208">
        <v>15.371153390727326</v>
      </c>
      <c r="I6758" s="125"/>
    </row>
    <row r="6759" spans="1:9">
      <c r="A6759" s="216">
        <v>43747</v>
      </c>
      <c r="B6759" s="194">
        <v>13</v>
      </c>
      <c r="C6759" s="205">
        <v>18</v>
      </c>
      <c r="D6759" s="206">
        <v>10.241520608515202</v>
      </c>
      <c r="E6759" s="207">
        <v>-6</v>
      </c>
      <c r="F6759" s="208">
        <v>16.320864710653336</v>
      </c>
      <c r="I6759" s="125"/>
    </row>
    <row r="6760" spans="1:9">
      <c r="A6760" s="216">
        <v>43747</v>
      </c>
      <c r="B6760" s="194">
        <v>14</v>
      </c>
      <c r="C6760" s="205">
        <v>33</v>
      </c>
      <c r="D6760" s="206">
        <v>10.413514267206665</v>
      </c>
      <c r="E6760" s="207">
        <v>-6</v>
      </c>
      <c r="F6760" s="208">
        <v>17.27043032476665</v>
      </c>
      <c r="I6760" s="125"/>
    </row>
    <row r="6761" spans="1:9">
      <c r="A6761" s="216">
        <v>43747</v>
      </c>
      <c r="B6761" s="194">
        <v>15</v>
      </c>
      <c r="C6761" s="205">
        <v>48</v>
      </c>
      <c r="D6761" s="206">
        <v>10.585308419399553</v>
      </c>
      <c r="E6761" s="207">
        <v>-6</v>
      </c>
      <c r="F6761" s="208">
        <v>18.219849787062756</v>
      </c>
      <c r="I6761" s="125"/>
    </row>
    <row r="6762" spans="1:9">
      <c r="A6762" s="216">
        <v>43747</v>
      </c>
      <c r="B6762" s="194">
        <v>16</v>
      </c>
      <c r="C6762" s="205">
        <v>63</v>
      </c>
      <c r="D6762" s="206">
        <v>10.756912808247989</v>
      </c>
      <c r="E6762" s="207">
        <v>-6</v>
      </c>
      <c r="F6762" s="208">
        <v>19.169122683206368</v>
      </c>
      <c r="I6762" s="125"/>
    </row>
    <row r="6763" spans="1:9">
      <c r="A6763" s="216">
        <v>43747</v>
      </c>
      <c r="B6763" s="194">
        <v>17</v>
      </c>
      <c r="C6763" s="205">
        <v>78</v>
      </c>
      <c r="D6763" s="206">
        <v>10.928336978463449</v>
      </c>
      <c r="E6763" s="207">
        <v>-6</v>
      </c>
      <c r="F6763" s="208">
        <v>20.118248598993134</v>
      </c>
      <c r="I6763" s="125"/>
    </row>
    <row r="6764" spans="1:9">
      <c r="A6764" s="216">
        <v>43747</v>
      </c>
      <c r="B6764" s="194">
        <v>18</v>
      </c>
      <c r="C6764" s="205">
        <v>93</v>
      </c>
      <c r="D6764" s="206">
        <v>11.099560495872538</v>
      </c>
      <c r="E6764" s="207">
        <v>-6</v>
      </c>
      <c r="F6764" s="208">
        <v>21.067227077938124</v>
      </c>
      <c r="I6764" s="125"/>
    </row>
    <row r="6765" spans="1:9">
      <c r="A6765" s="216">
        <v>43747</v>
      </c>
      <c r="B6765" s="194">
        <v>19</v>
      </c>
      <c r="C6765" s="205">
        <v>108</v>
      </c>
      <c r="D6765" s="206">
        <v>11.270593062579337</v>
      </c>
      <c r="E6765" s="207">
        <v>-6</v>
      </c>
      <c r="F6765" s="208">
        <v>22.016057727181675</v>
      </c>
      <c r="I6765" s="125"/>
    </row>
    <row r="6766" spans="1:9">
      <c r="A6766" s="216">
        <v>43747</v>
      </c>
      <c r="B6766" s="194">
        <v>20</v>
      </c>
      <c r="C6766" s="205">
        <v>123</v>
      </c>
      <c r="D6766" s="206">
        <v>11.441444264410165</v>
      </c>
      <c r="E6766" s="207">
        <v>-6</v>
      </c>
      <c r="F6766" s="208">
        <v>22.964740122284368</v>
      </c>
      <c r="I6766" s="125"/>
    </row>
    <row r="6767" spans="1:9">
      <c r="A6767" s="216">
        <v>43747</v>
      </c>
      <c r="B6767" s="194">
        <v>21</v>
      </c>
      <c r="C6767" s="205">
        <v>138</v>
      </c>
      <c r="D6767" s="206">
        <v>11.612093685312175</v>
      </c>
      <c r="E6767" s="207">
        <v>-6</v>
      </c>
      <c r="F6767" s="208">
        <v>23.913273817569909</v>
      </c>
      <c r="I6767" s="125"/>
    </row>
    <row r="6768" spans="1:9">
      <c r="A6768" s="216">
        <v>43747</v>
      </c>
      <c r="B6768" s="194">
        <v>22</v>
      </c>
      <c r="C6768" s="205">
        <v>153</v>
      </c>
      <c r="D6768" s="206">
        <v>11.782550910265854</v>
      </c>
      <c r="E6768" s="207">
        <v>-6</v>
      </c>
      <c r="F6768" s="208">
        <v>24.861658399203783</v>
      </c>
      <c r="I6768" s="125"/>
    </row>
    <row r="6769" spans="1:9">
      <c r="A6769" s="216">
        <v>43747</v>
      </c>
      <c r="B6769" s="194">
        <v>23</v>
      </c>
      <c r="C6769" s="205">
        <v>168</v>
      </c>
      <c r="D6769" s="206">
        <v>11.952825642076164</v>
      </c>
      <c r="E6769" s="207">
        <v>-6</v>
      </c>
      <c r="F6769" s="208">
        <v>25.809893453629549</v>
      </c>
      <c r="I6769" s="125"/>
    </row>
    <row r="6770" spans="1:9">
      <c r="A6770" s="216">
        <v>43748</v>
      </c>
      <c r="B6770" s="194">
        <v>0</v>
      </c>
      <c r="C6770" s="205">
        <v>183</v>
      </c>
      <c r="D6770" s="206">
        <v>12.122897426184522</v>
      </c>
      <c r="E6770" s="207">
        <v>-6</v>
      </c>
      <c r="F6770" s="208">
        <v>26.757978535390468</v>
      </c>
      <c r="I6770" s="125"/>
    </row>
    <row r="6771" spans="1:9">
      <c r="A6771" s="216">
        <v>43748</v>
      </c>
      <c r="B6771" s="194">
        <v>1</v>
      </c>
      <c r="C6771" s="205">
        <v>198</v>
      </c>
      <c r="D6771" s="206">
        <v>12.292775847182611</v>
      </c>
      <c r="E6771" s="207">
        <v>-6</v>
      </c>
      <c r="F6771" s="208">
        <v>27.705913230972623</v>
      </c>
      <c r="I6771" s="125"/>
    </row>
    <row r="6772" spans="1:9">
      <c r="A6772" s="216">
        <v>43748</v>
      </c>
      <c r="B6772" s="194">
        <v>2</v>
      </c>
      <c r="C6772" s="205">
        <v>213</v>
      </c>
      <c r="D6772" s="206">
        <v>12.462470608153353</v>
      </c>
      <c r="E6772" s="207">
        <v>-6</v>
      </c>
      <c r="F6772" s="208">
        <v>28.653697116388344</v>
      </c>
      <c r="I6772" s="125"/>
    </row>
    <row r="6773" spans="1:9">
      <c r="A6773" s="216">
        <v>43748</v>
      </c>
      <c r="B6773" s="194">
        <v>3</v>
      </c>
      <c r="C6773" s="205">
        <v>228</v>
      </c>
      <c r="D6773" s="206">
        <v>12.631961234083064</v>
      </c>
      <c r="E6773" s="207">
        <v>-6</v>
      </c>
      <c r="F6773" s="208">
        <v>29.601329767577216</v>
      </c>
      <c r="I6773" s="125"/>
    </row>
    <row r="6774" spans="1:9">
      <c r="A6774" s="216">
        <v>43748</v>
      </c>
      <c r="B6774" s="194">
        <v>4</v>
      </c>
      <c r="C6774" s="205">
        <v>243</v>
      </c>
      <c r="D6774" s="206">
        <v>12.80125736927971</v>
      </c>
      <c r="E6774" s="207">
        <v>-6</v>
      </c>
      <c r="F6774" s="208">
        <v>30.548810760708296</v>
      </c>
      <c r="I6774" s="125"/>
    </row>
    <row r="6775" spans="1:9">
      <c r="A6775" s="216">
        <v>43748</v>
      </c>
      <c r="B6775" s="194">
        <v>5</v>
      </c>
      <c r="C6775" s="205">
        <v>258</v>
      </c>
      <c r="D6775" s="206">
        <v>12.970368715874656</v>
      </c>
      <c r="E6775" s="207">
        <v>-6</v>
      </c>
      <c r="F6775" s="208">
        <v>31.496139682535826</v>
      </c>
      <c r="I6775" s="125"/>
    </row>
    <row r="6776" spans="1:9">
      <c r="A6776" s="216">
        <v>43748</v>
      </c>
      <c r="B6776" s="194">
        <v>6</v>
      </c>
      <c r="C6776" s="205">
        <v>273</v>
      </c>
      <c r="D6776" s="206">
        <v>13.139274681994948</v>
      </c>
      <c r="E6776" s="207">
        <v>-6</v>
      </c>
      <c r="F6776" s="208">
        <v>32.443316088096488</v>
      </c>
      <c r="I6776" s="125"/>
    </row>
    <row r="6777" spans="1:9">
      <c r="A6777" s="216">
        <v>43748</v>
      </c>
      <c r="B6777" s="194">
        <v>7</v>
      </c>
      <c r="C6777" s="205">
        <v>288</v>
      </c>
      <c r="D6777" s="206">
        <v>13.307984990085515</v>
      </c>
      <c r="E6777" s="207">
        <v>-6</v>
      </c>
      <c r="F6777" s="208">
        <v>33.299999999999997</v>
      </c>
      <c r="I6777" s="125"/>
    </row>
    <row r="6778" spans="1:9">
      <c r="A6778" s="216">
        <v>43748</v>
      </c>
      <c r="B6778" s="194">
        <v>8</v>
      </c>
      <c r="C6778" s="205">
        <v>303</v>
      </c>
      <c r="D6778" s="206">
        <v>13.476509341704741</v>
      </c>
      <c r="E6778" s="207">
        <v>-6</v>
      </c>
      <c r="F6778" s="208">
        <v>34.337209698155732</v>
      </c>
      <c r="I6778" s="125"/>
    </row>
    <row r="6779" spans="1:9">
      <c r="A6779" s="216">
        <v>43748</v>
      </c>
      <c r="B6779" s="194">
        <v>9</v>
      </c>
      <c r="C6779" s="205">
        <v>318</v>
      </c>
      <c r="D6779" s="206">
        <v>13.644827165562674</v>
      </c>
      <c r="E6779" s="207">
        <v>-6</v>
      </c>
      <c r="F6779" s="208">
        <v>35.283926044884296</v>
      </c>
      <c r="I6779" s="125"/>
    </row>
    <row r="6780" spans="1:9">
      <c r="A6780" s="216">
        <v>43748</v>
      </c>
      <c r="B6780" s="194">
        <v>10</v>
      </c>
      <c r="C6780" s="205">
        <v>333</v>
      </c>
      <c r="D6780" s="206">
        <v>13.81294816345644</v>
      </c>
      <c r="E6780" s="207">
        <v>-6</v>
      </c>
      <c r="F6780" s="208">
        <v>36.230488181031753</v>
      </c>
      <c r="I6780" s="125"/>
    </row>
    <row r="6781" spans="1:9">
      <c r="A6781" s="216">
        <v>43748</v>
      </c>
      <c r="B6781" s="194">
        <v>11</v>
      </c>
      <c r="C6781" s="205">
        <v>348</v>
      </c>
      <c r="D6781" s="206">
        <v>13.980882038380287</v>
      </c>
      <c r="E6781" s="207">
        <v>-6</v>
      </c>
      <c r="F6781" s="208">
        <v>37.176895714833563</v>
      </c>
      <c r="I6781" s="125"/>
    </row>
    <row r="6782" spans="1:9">
      <c r="A6782" s="216">
        <v>43748</v>
      </c>
      <c r="B6782" s="194">
        <v>12</v>
      </c>
      <c r="C6782" s="205">
        <v>3</v>
      </c>
      <c r="D6782" s="206">
        <v>14.148608217130914</v>
      </c>
      <c r="E6782" s="207">
        <v>-6</v>
      </c>
      <c r="F6782" s="208">
        <v>38.123148191185464</v>
      </c>
      <c r="I6782" s="125"/>
    </row>
    <row r="6783" spans="1:9">
      <c r="A6783" s="216">
        <v>43748</v>
      </c>
      <c r="B6783" s="194">
        <v>13</v>
      </c>
      <c r="C6783" s="205">
        <v>18</v>
      </c>
      <c r="D6783" s="206">
        <v>14.316136422954742</v>
      </c>
      <c r="E6783" s="207">
        <v>-6</v>
      </c>
      <c r="F6783" s="208">
        <v>39.069245197417217</v>
      </c>
      <c r="I6783" s="125"/>
    </row>
    <row r="6784" spans="1:9">
      <c r="A6784" s="216">
        <v>43748</v>
      </c>
      <c r="B6784" s="194">
        <v>14</v>
      </c>
      <c r="C6784" s="205">
        <v>33</v>
      </c>
      <c r="D6784" s="206">
        <v>14.483476298406686</v>
      </c>
      <c r="E6784" s="207">
        <v>-6</v>
      </c>
      <c r="F6784" s="208">
        <v>40.01518632068489</v>
      </c>
      <c r="I6784" s="125"/>
    </row>
    <row r="6785" spans="1:9">
      <c r="A6785" s="216">
        <v>43748</v>
      </c>
      <c r="B6785" s="194">
        <v>15</v>
      </c>
      <c r="C6785" s="205">
        <v>48</v>
      </c>
      <c r="D6785" s="206">
        <v>14.650607330692083</v>
      </c>
      <c r="E6785" s="207">
        <v>-6</v>
      </c>
      <c r="F6785" s="208">
        <v>40.960971116715598</v>
      </c>
      <c r="I6785" s="125"/>
    </row>
    <row r="6786" spans="1:9">
      <c r="A6786" s="216">
        <v>43748</v>
      </c>
      <c r="B6786" s="194">
        <v>16</v>
      </c>
      <c r="C6786" s="205">
        <v>63</v>
      </c>
      <c r="D6786" s="206">
        <v>14.817539222344749</v>
      </c>
      <c r="E6786" s="207">
        <v>-6</v>
      </c>
      <c r="F6786" s="208">
        <v>41.90659917290759</v>
      </c>
      <c r="I6786" s="125"/>
    </row>
    <row r="6787" spans="1:9">
      <c r="A6787" s="216">
        <v>43748</v>
      </c>
      <c r="B6787" s="194">
        <v>17</v>
      </c>
      <c r="C6787" s="205">
        <v>78</v>
      </c>
      <c r="D6787" s="206">
        <v>14.984281616369799</v>
      </c>
      <c r="E6787" s="207">
        <v>-6</v>
      </c>
      <c r="F6787" s="208">
        <v>42.852070076667346</v>
      </c>
      <c r="I6787" s="125"/>
    </row>
    <row r="6788" spans="1:9">
      <c r="A6788" s="216">
        <v>43748</v>
      </c>
      <c r="B6788" s="194">
        <v>18</v>
      </c>
      <c r="C6788" s="205">
        <v>93</v>
      </c>
      <c r="D6788" s="206">
        <v>15.150814059156801</v>
      </c>
      <c r="E6788" s="207">
        <v>-6</v>
      </c>
      <c r="F6788" s="208">
        <v>43.797383373235959</v>
      </c>
      <c r="I6788" s="125"/>
    </row>
    <row r="6789" spans="1:9">
      <c r="A6789" s="216">
        <v>43748</v>
      </c>
      <c r="B6789" s="194">
        <v>19</v>
      </c>
      <c r="C6789" s="205">
        <v>108</v>
      </c>
      <c r="D6789" s="206">
        <v>15.317146115328342</v>
      </c>
      <c r="E6789" s="207">
        <v>-6</v>
      </c>
      <c r="F6789" s="208">
        <v>44.742538671197103</v>
      </c>
      <c r="I6789" s="125"/>
    </row>
    <row r="6790" spans="1:9">
      <c r="A6790" s="216">
        <v>43748</v>
      </c>
      <c r="B6790" s="194">
        <v>20</v>
      </c>
      <c r="C6790" s="205">
        <v>123</v>
      </c>
      <c r="D6790" s="206">
        <v>15.483287506565375</v>
      </c>
      <c r="E6790" s="207">
        <v>-6</v>
      </c>
      <c r="F6790" s="208">
        <v>45.687535547628912</v>
      </c>
      <c r="I6790" s="125"/>
    </row>
    <row r="6791" spans="1:9">
      <c r="A6791" s="216">
        <v>43748</v>
      </c>
      <c r="B6791" s="194">
        <v>21</v>
      </c>
      <c r="C6791" s="205">
        <v>138</v>
      </c>
      <c r="D6791" s="206">
        <v>15.649217779734954</v>
      </c>
      <c r="E6791" s="207">
        <v>-6</v>
      </c>
      <c r="F6791" s="208">
        <v>46.632373558459719</v>
      </c>
      <c r="I6791" s="125"/>
    </row>
    <row r="6792" spans="1:9">
      <c r="A6792" s="216">
        <v>43748</v>
      </c>
      <c r="B6792" s="194">
        <v>22</v>
      </c>
      <c r="C6792" s="205">
        <v>153</v>
      </c>
      <c r="D6792" s="206">
        <v>15.81494651841922</v>
      </c>
      <c r="E6792" s="207">
        <v>-6</v>
      </c>
      <c r="F6792" s="208">
        <v>47.577052291254006</v>
      </c>
      <c r="I6792" s="125"/>
    </row>
    <row r="6793" spans="1:9">
      <c r="A6793" s="216">
        <v>43748</v>
      </c>
      <c r="B6793" s="194">
        <v>23</v>
      </c>
      <c r="C6793" s="205">
        <v>168</v>
      </c>
      <c r="D6793" s="206">
        <v>15.980483425762486</v>
      </c>
      <c r="E6793" s="207">
        <v>-6</v>
      </c>
      <c r="F6793" s="208">
        <v>48.521571333668504</v>
      </c>
      <c r="I6793" s="125"/>
    </row>
    <row r="6794" spans="1:9">
      <c r="A6794" s="216">
        <v>43749</v>
      </c>
      <c r="B6794" s="194">
        <v>0</v>
      </c>
      <c r="C6794" s="205">
        <v>183</v>
      </c>
      <c r="D6794" s="206">
        <v>16.145808047825199</v>
      </c>
      <c r="E6794" s="207">
        <v>-6</v>
      </c>
      <c r="F6794" s="208">
        <v>49.465930241863241</v>
      </c>
      <c r="I6794" s="125"/>
    </row>
    <row r="6795" spans="1:9">
      <c r="A6795" s="216">
        <v>43749</v>
      </c>
      <c r="B6795" s="194">
        <v>1</v>
      </c>
      <c r="C6795" s="205">
        <v>198</v>
      </c>
      <c r="D6795" s="206">
        <v>16.310929968661867</v>
      </c>
      <c r="E6795" s="207">
        <v>-6</v>
      </c>
      <c r="F6795" s="208">
        <v>50.410128592879545</v>
      </c>
      <c r="I6795" s="125"/>
    </row>
    <row r="6796" spans="1:9">
      <c r="A6796" s="216">
        <v>43749</v>
      </c>
      <c r="B6796" s="194">
        <v>2</v>
      </c>
      <c r="C6796" s="205">
        <v>213</v>
      </c>
      <c r="D6796" s="206">
        <v>16.475858930261893</v>
      </c>
      <c r="E6796" s="207">
        <v>-6</v>
      </c>
      <c r="F6796" s="208">
        <v>51.35416599564433</v>
      </c>
      <c r="I6796" s="125"/>
    </row>
    <row r="6797" spans="1:9">
      <c r="A6797" s="216">
        <v>43749</v>
      </c>
      <c r="B6797" s="194">
        <v>3</v>
      </c>
      <c r="C6797" s="205">
        <v>228</v>
      </c>
      <c r="D6797" s="206">
        <v>16.640574361154563</v>
      </c>
      <c r="E6797" s="207">
        <v>-6</v>
      </c>
      <c r="F6797" s="208">
        <v>52.298041995604919</v>
      </c>
      <c r="I6797" s="125"/>
    </row>
    <row r="6798" spans="1:9">
      <c r="A6798" s="216">
        <v>43749</v>
      </c>
      <c r="B6798" s="194">
        <v>4</v>
      </c>
      <c r="C6798" s="205">
        <v>243</v>
      </c>
      <c r="D6798" s="206">
        <v>16.805085964028876</v>
      </c>
      <c r="E6798" s="207">
        <v>-6</v>
      </c>
      <c r="F6798" s="208">
        <v>53.241756180712855</v>
      </c>
      <c r="I6798" s="125"/>
    </row>
    <row r="6799" spans="1:9">
      <c r="A6799" s="216">
        <v>43749</v>
      </c>
      <c r="B6799" s="194">
        <v>5</v>
      </c>
      <c r="C6799" s="205">
        <v>258</v>
      </c>
      <c r="D6799" s="206">
        <v>16.969403440427868</v>
      </c>
      <c r="E6799" s="207">
        <v>-6</v>
      </c>
      <c r="F6799" s="208">
        <v>54.18530813878391</v>
      </c>
      <c r="I6799" s="125"/>
    </row>
    <row r="6800" spans="1:9">
      <c r="A6800" s="216">
        <v>43749</v>
      </c>
      <c r="B6800" s="194">
        <v>6</v>
      </c>
      <c r="C6800" s="205">
        <v>273</v>
      </c>
      <c r="D6800" s="206">
        <v>17.133506219946639</v>
      </c>
      <c r="E6800" s="207">
        <v>-6</v>
      </c>
      <c r="F6800" s="208">
        <v>55.128697425960347</v>
      </c>
      <c r="I6800" s="125"/>
    </row>
    <row r="6801" spans="1:9">
      <c r="A6801" s="216">
        <v>43749</v>
      </c>
      <c r="B6801" s="194">
        <v>7</v>
      </c>
      <c r="C6801" s="205">
        <v>288</v>
      </c>
      <c r="D6801" s="206">
        <v>17.297404004549435</v>
      </c>
      <c r="E6801" s="207">
        <v>-6</v>
      </c>
      <c r="F6801" s="208">
        <v>56</v>
      </c>
      <c r="I6801" s="125"/>
    </row>
    <row r="6802" spans="1:9">
      <c r="A6802" s="216">
        <v>43749</v>
      </c>
      <c r="B6802" s="194">
        <v>8</v>
      </c>
      <c r="C6802" s="205">
        <v>303</v>
      </c>
      <c r="D6802" s="206">
        <v>17.46110651676986</v>
      </c>
      <c r="E6802" s="207">
        <v>-6</v>
      </c>
      <c r="F6802" s="208">
        <v>57.014986339069296</v>
      </c>
      <c r="I6802" s="125"/>
    </row>
    <row r="6803" spans="1:9">
      <c r="A6803" s="216">
        <v>43749</v>
      </c>
      <c r="B6803" s="194">
        <v>9</v>
      </c>
      <c r="C6803" s="205">
        <v>318</v>
      </c>
      <c r="D6803" s="206">
        <v>17.624593145499148</v>
      </c>
      <c r="E6803" s="207">
        <v>-6</v>
      </c>
      <c r="F6803" s="208">
        <v>57.957885098612664</v>
      </c>
      <c r="I6803" s="125"/>
    </row>
    <row r="6804" spans="1:9">
      <c r="A6804" s="216">
        <v>43749</v>
      </c>
      <c r="B6804" s="194">
        <v>10</v>
      </c>
      <c r="C6804" s="205">
        <v>333</v>
      </c>
      <c r="D6804" s="206">
        <v>17.787873633124036</v>
      </c>
      <c r="E6804" s="207">
        <v>-6</v>
      </c>
      <c r="F6804" s="208">
        <v>58.900619517689776</v>
      </c>
      <c r="I6804" s="125"/>
    </row>
    <row r="6805" spans="1:9">
      <c r="A6805" s="216">
        <v>43749</v>
      </c>
      <c r="B6805" s="194">
        <v>11</v>
      </c>
      <c r="C6805" s="205">
        <v>348</v>
      </c>
      <c r="D6805" s="206">
        <v>17.950957623171462</v>
      </c>
      <c r="E6805" s="207">
        <v>-6</v>
      </c>
      <c r="F6805" s="208">
        <v>59.843189173681957</v>
      </c>
      <c r="I6805" s="125"/>
    </row>
    <row r="6806" spans="1:9">
      <c r="A6806" s="216">
        <v>43749</v>
      </c>
      <c r="B6806" s="194">
        <v>12</v>
      </c>
      <c r="C6806" s="205">
        <v>3</v>
      </c>
      <c r="D6806" s="206">
        <v>18.113824602771729</v>
      </c>
      <c r="E6806" s="207">
        <v>-7</v>
      </c>
      <c r="F6806" s="208">
        <v>0.78559362276966027</v>
      </c>
      <c r="I6806" s="125"/>
    </row>
    <row r="6807" spans="1:9">
      <c r="A6807" s="216">
        <v>43749</v>
      </c>
      <c r="B6807" s="194">
        <v>13</v>
      </c>
      <c r="C6807" s="205">
        <v>18</v>
      </c>
      <c r="D6807" s="206">
        <v>18.276484275249913</v>
      </c>
      <c r="E6807" s="207">
        <v>-7</v>
      </c>
      <c r="F6807" s="208">
        <v>1.7278324530203726</v>
      </c>
      <c r="I6807" s="125"/>
    </row>
    <row r="6808" spans="1:9">
      <c r="A6808" s="216">
        <v>43749</v>
      </c>
      <c r="B6808" s="194">
        <v>14</v>
      </c>
      <c r="C6808" s="205">
        <v>33</v>
      </c>
      <c r="D6808" s="206">
        <v>18.438946284409212</v>
      </c>
      <c r="E6808" s="207">
        <v>-7</v>
      </c>
      <c r="F6808" s="208">
        <v>2.6699052522115174</v>
      </c>
      <c r="I6808" s="125"/>
    </row>
    <row r="6809" spans="1:9">
      <c r="A6809" s="216">
        <v>43749</v>
      </c>
      <c r="B6809" s="194">
        <v>15</v>
      </c>
      <c r="C6809" s="205">
        <v>48</v>
      </c>
      <c r="D6809" s="206">
        <v>18.601190117772148</v>
      </c>
      <c r="E6809" s="207">
        <v>-7</v>
      </c>
      <c r="F6809" s="208">
        <v>3.6118115767095382</v>
      </c>
      <c r="I6809" s="125"/>
    </row>
    <row r="6810" spans="1:9">
      <c r="A6810" s="216">
        <v>43749</v>
      </c>
      <c r="B6810" s="194">
        <v>16</v>
      </c>
      <c r="C6810" s="205">
        <v>63</v>
      </c>
      <c r="D6810" s="206">
        <v>18.763225478094228</v>
      </c>
      <c r="E6810" s="207">
        <v>-7</v>
      </c>
      <c r="F6810" s="208">
        <v>4.5535510144013713</v>
      </c>
      <c r="I6810" s="125"/>
    </row>
    <row r="6811" spans="1:9">
      <c r="A6811" s="216">
        <v>43749</v>
      </c>
      <c r="B6811" s="194">
        <v>17</v>
      </c>
      <c r="C6811" s="205">
        <v>78</v>
      </c>
      <c r="D6811" s="206">
        <v>18.925062010137026</v>
      </c>
      <c r="E6811" s="207">
        <v>-7</v>
      </c>
      <c r="F6811" s="208">
        <v>5.4951231426793079</v>
      </c>
      <c r="I6811" s="125"/>
    </row>
    <row r="6812" spans="1:9">
      <c r="A6812" s="216">
        <v>43749</v>
      </c>
      <c r="B6812" s="194">
        <v>18</v>
      </c>
      <c r="C6812" s="205">
        <v>93</v>
      </c>
      <c r="D6812" s="206">
        <v>19.086679219877851</v>
      </c>
      <c r="E6812" s="207">
        <v>-7</v>
      </c>
      <c r="F6812" s="208">
        <v>6.4365275388292176</v>
      </c>
      <c r="I6812" s="125"/>
    </row>
    <row r="6813" spans="1:9">
      <c r="A6813" s="216">
        <v>43749</v>
      </c>
      <c r="B6813" s="194">
        <v>19</v>
      </c>
      <c r="C6813" s="205">
        <v>108</v>
      </c>
      <c r="D6813" s="206">
        <v>19.248086752238578</v>
      </c>
      <c r="E6813" s="207">
        <v>-7</v>
      </c>
      <c r="F6813" s="208">
        <v>7.3777637802909268</v>
      </c>
      <c r="I6813" s="125"/>
    </row>
    <row r="6814" spans="1:9">
      <c r="A6814" s="216">
        <v>43749</v>
      </c>
      <c r="B6814" s="194">
        <v>20</v>
      </c>
      <c r="C6814" s="205">
        <v>123</v>
      </c>
      <c r="D6814" s="206">
        <v>19.409294310145242</v>
      </c>
      <c r="E6814" s="207">
        <v>-7</v>
      </c>
      <c r="F6814" s="208">
        <v>8.3188314548541697</v>
      </c>
      <c r="I6814" s="125"/>
    </row>
    <row r="6815" spans="1:9">
      <c r="A6815" s="216">
        <v>43749</v>
      </c>
      <c r="B6815" s="194">
        <v>21</v>
      </c>
      <c r="C6815" s="205">
        <v>138</v>
      </c>
      <c r="D6815" s="206">
        <v>19.570281420765241</v>
      </c>
      <c r="E6815" s="207">
        <v>-7</v>
      </c>
      <c r="F6815" s="208">
        <v>9.2597301188207481</v>
      </c>
      <c r="I6815" s="125"/>
    </row>
    <row r="6816" spans="1:9">
      <c r="A6816" s="216">
        <v>43749</v>
      </c>
      <c r="B6816" s="194">
        <v>22</v>
      </c>
      <c r="C6816" s="205">
        <v>153</v>
      </c>
      <c r="D6816" s="206">
        <v>19.731057649034938</v>
      </c>
      <c r="E6816" s="207">
        <v>-7</v>
      </c>
      <c r="F6816" s="208">
        <v>10.20045936002953</v>
      </c>
      <c r="I6816" s="125"/>
    </row>
    <row r="6817" spans="1:9">
      <c r="A6817" s="216">
        <v>43749</v>
      </c>
      <c r="B6817" s="194">
        <v>23</v>
      </c>
      <c r="C6817" s="205">
        <v>168</v>
      </c>
      <c r="D6817" s="206">
        <v>19.89163271905511</v>
      </c>
      <c r="E6817" s="207">
        <v>-7</v>
      </c>
      <c r="F6817" s="208">
        <v>11.141018766293485</v>
      </c>
      <c r="I6817" s="125"/>
    </row>
    <row r="6818" spans="1:9">
      <c r="A6818" s="216">
        <v>43750</v>
      </c>
      <c r="B6818" s="194">
        <v>0</v>
      </c>
      <c r="C6818" s="205">
        <v>183</v>
      </c>
      <c r="D6818" s="206">
        <v>20.051986176475225</v>
      </c>
      <c r="E6818" s="207">
        <v>-7</v>
      </c>
      <c r="F6818" s="208">
        <v>12.08140788332166</v>
      </c>
      <c r="I6818" s="125"/>
    </row>
    <row r="6819" spans="1:9">
      <c r="A6819" s="216">
        <v>43750</v>
      </c>
      <c r="B6819" s="194">
        <v>1</v>
      </c>
      <c r="C6819" s="205">
        <v>198</v>
      </c>
      <c r="D6819" s="206">
        <v>20.21212760677372</v>
      </c>
      <c r="E6819" s="207">
        <v>-7</v>
      </c>
      <c r="F6819" s="208">
        <v>13.021626319906829</v>
      </c>
      <c r="I6819" s="125"/>
    </row>
    <row r="6820" spans="1:9">
      <c r="A6820" s="216">
        <v>43750</v>
      </c>
      <c r="B6820" s="194">
        <v>2</v>
      </c>
      <c r="C6820" s="205">
        <v>213</v>
      </c>
      <c r="D6820" s="206">
        <v>20.372066753167815</v>
      </c>
      <c r="E6820" s="207">
        <v>-7</v>
      </c>
      <c r="F6820" s="208">
        <v>13.961673653303155</v>
      </c>
      <c r="I6820" s="125"/>
    </row>
    <row r="6821" spans="1:9">
      <c r="A6821" s="216">
        <v>43750</v>
      </c>
      <c r="B6821" s="194">
        <v>3</v>
      </c>
      <c r="C6821" s="205">
        <v>228</v>
      </c>
      <c r="D6821" s="206">
        <v>20.531783044272061</v>
      </c>
      <c r="E6821" s="207">
        <v>-7</v>
      </c>
      <c r="F6821" s="208">
        <v>14.901549439563038</v>
      </c>
      <c r="I6821" s="125"/>
    </row>
    <row r="6822" spans="1:9">
      <c r="A6822" s="216">
        <v>43750</v>
      </c>
      <c r="B6822" s="194">
        <v>4</v>
      </c>
      <c r="C6822" s="205">
        <v>243</v>
      </c>
      <c r="D6822" s="206">
        <v>20.691286183198372</v>
      </c>
      <c r="E6822" s="207">
        <v>-7</v>
      </c>
      <c r="F6822" s="208">
        <v>15.841253266529982</v>
      </c>
      <c r="I6822" s="125"/>
    </row>
    <row r="6823" spans="1:9">
      <c r="A6823" s="216">
        <v>43750</v>
      </c>
      <c r="B6823" s="194">
        <v>5</v>
      </c>
      <c r="C6823" s="205">
        <v>258</v>
      </c>
      <c r="D6823" s="206">
        <v>20.850585873986347</v>
      </c>
      <c r="E6823" s="207">
        <v>-7</v>
      </c>
      <c r="F6823" s="208">
        <v>16.780784721751409</v>
      </c>
      <c r="I6823" s="125"/>
    </row>
    <row r="6824" spans="1:9">
      <c r="A6824" s="216">
        <v>43750</v>
      </c>
      <c r="B6824" s="194">
        <v>6</v>
      </c>
      <c r="C6824" s="205">
        <v>273</v>
      </c>
      <c r="D6824" s="206">
        <v>21.009661544967457</v>
      </c>
      <c r="E6824" s="207">
        <v>-7</v>
      </c>
      <c r="F6824" s="208">
        <v>17.720143361284304</v>
      </c>
      <c r="I6824" s="125"/>
    </row>
    <row r="6825" spans="1:9">
      <c r="A6825" s="216">
        <v>43750</v>
      </c>
      <c r="B6825" s="194">
        <v>7</v>
      </c>
      <c r="C6825" s="205">
        <v>288</v>
      </c>
      <c r="D6825" s="206">
        <v>21.16852290065026</v>
      </c>
      <c r="E6825" s="207">
        <v>-7</v>
      </c>
      <c r="F6825" s="208">
        <v>18.600000000000001</v>
      </c>
      <c r="I6825" s="125"/>
    </row>
    <row r="6826" spans="1:9">
      <c r="A6826" s="216">
        <v>43750</v>
      </c>
      <c r="B6826" s="194">
        <v>8</v>
      </c>
      <c r="C6826" s="205">
        <v>303</v>
      </c>
      <c r="D6826" s="206">
        <v>21.327179643704994</v>
      </c>
      <c r="E6826" s="207">
        <v>-7</v>
      </c>
      <c r="F6826" s="208">
        <v>19.598340533158645</v>
      </c>
      <c r="I6826" s="125"/>
    </row>
    <row r="6827" spans="1:9">
      <c r="A6827" s="216">
        <v>43750</v>
      </c>
      <c r="B6827" s="194">
        <v>9</v>
      </c>
      <c r="C6827" s="205">
        <v>318</v>
      </c>
      <c r="D6827" s="206">
        <v>21.485611203677308</v>
      </c>
      <c r="E6827" s="207">
        <v>-7</v>
      </c>
      <c r="F6827" s="208">
        <v>20.53717821943895</v>
      </c>
      <c r="I6827" s="125"/>
    </row>
    <row r="6828" spans="1:9">
      <c r="A6828" s="216">
        <v>43750</v>
      </c>
      <c r="B6828" s="194">
        <v>10</v>
      </c>
      <c r="C6828" s="205">
        <v>333</v>
      </c>
      <c r="D6828" s="206">
        <v>21.643827343216344</v>
      </c>
      <c r="E6828" s="207">
        <v>-7</v>
      </c>
      <c r="F6828" s="208">
        <v>21.475841408670444</v>
      </c>
      <c r="I6828" s="125"/>
    </row>
    <row r="6829" spans="1:9">
      <c r="A6829" s="216">
        <v>43750</v>
      </c>
      <c r="B6829" s="194">
        <v>11</v>
      </c>
      <c r="C6829" s="205">
        <v>348</v>
      </c>
      <c r="D6829" s="206">
        <v>21.801837608752521</v>
      </c>
      <c r="E6829" s="207">
        <v>-7</v>
      </c>
      <c r="F6829" s="208">
        <v>22.414329688104253</v>
      </c>
      <c r="I6829" s="125"/>
    </row>
    <row r="6830" spans="1:9">
      <c r="A6830" s="216">
        <v>43750</v>
      </c>
      <c r="B6830" s="194">
        <v>12</v>
      </c>
      <c r="C6830" s="205">
        <v>3</v>
      </c>
      <c r="D6830" s="206">
        <v>21.959621567064005</v>
      </c>
      <c r="E6830" s="207">
        <v>-7</v>
      </c>
      <c r="F6830" s="208">
        <v>23.352642613592831</v>
      </c>
      <c r="I6830" s="125"/>
    </row>
    <row r="6831" spans="1:9">
      <c r="A6831" s="216">
        <v>43750</v>
      </c>
      <c r="B6831" s="194">
        <v>13</v>
      </c>
      <c r="C6831" s="205">
        <v>18</v>
      </c>
      <c r="D6831" s="206">
        <v>22.117188902280986</v>
      </c>
      <c r="E6831" s="207">
        <v>-7</v>
      </c>
      <c r="F6831" s="208">
        <v>24.29077977254563</v>
      </c>
      <c r="I6831" s="125"/>
    </row>
    <row r="6832" spans="1:9">
      <c r="A6832" s="216">
        <v>43750</v>
      </c>
      <c r="B6832" s="194">
        <v>14</v>
      </c>
      <c r="C6832" s="205">
        <v>33</v>
      </c>
      <c r="D6832" s="206">
        <v>22.27454925920938</v>
      </c>
      <c r="E6832" s="207">
        <v>-7</v>
      </c>
      <c r="F6832" s="208">
        <v>25.228740752018091</v>
      </c>
      <c r="I6832" s="125"/>
    </row>
    <row r="6833" spans="1:9">
      <c r="A6833" s="216">
        <v>43750</v>
      </c>
      <c r="B6833" s="194">
        <v>15</v>
      </c>
      <c r="C6833" s="205">
        <v>48</v>
      </c>
      <c r="D6833" s="206">
        <v>22.431682126558599</v>
      </c>
      <c r="E6833" s="207">
        <v>-7</v>
      </c>
      <c r="F6833" s="208">
        <v>26.166525107919849</v>
      </c>
      <c r="I6833" s="125"/>
    </row>
    <row r="6834" spans="1:9">
      <c r="A6834" s="216">
        <v>43750</v>
      </c>
      <c r="B6834" s="194">
        <v>16</v>
      </c>
      <c r="C6834" s="205">
        <v>63</v>
      </c>
      <c r="D6834" s="206">
        <v>22.588597208114152</v>
      </c>
      <c r="E6834" s="207">
        <v>-7</v>
      </c>
      <c r="F6834" s="208">
        <v>27.104132416724571</v>
      </c>
      <c r="I6834" s="125"/>
    </row>
    <row r="6835" spans="1:9">
      <c r="A6835" s="216">
        <v>43750</v>
      </c>
      <c r="B6835" s="194">
        <v>17</v>
      </c>
      <c r="C6835" s="205">
        <v>78</v>
      </c>
      <c r="D6835" s="206">
        <v>22.745304148593277</v>
      </c>
      <c r="E6835" s="207">
        <v>-7</v>
      </c>
      <c r="F6835" s="208">
        <v>28.041562286448052</v>
      </c>
      <c r="I6835" s="125"/>
    </row>
    <row r="6836" spans="1:9">
      <c r="A6836" s="216">
        <v>43750</v>
      </c>
      <c r="B6836" s="194">
        <v>18</v>
      </c>
      <c r="C6836" s="205">
        <v>93</v>
      </c>
      <c r="D6836" s="206">
        <v>22.901782456817728</v>
      </c>
      <c r="E6836" s="207">
        <v>-7</v>
      </c>
      <c r="F6836" s="208">
        <v>28.978814262285351</v>
      </c>
      <c r="I6836" s="125"/>
    </row>
    <row r="6837" spans="1:9">
      <c r="A6837" s="216">
        <v>43750</v>
      </c>
      <c r="B6837" s="194">
        <v>19</v>
      </c>
      <c r="C6837" s="205">
        <v>108</v>
      </c>
      <c r="D6837" s="206">
        <v>23.058041777139806</v>
      </c>
      <c r="E6837" s="207">
        <v>-7</v>
      </c>
      <c r="F6837" s="208">
        <v>29.915887930987139</v>
      </c>
      <c r="I6837" s="125"/>
    </row>
    <row r="6838" spans="1:9">
      <c r="A6838" s="216">
        <v>43750</v>
      </c>
      <c r="B6838" s="194">
        <v>20</v>
      </c>
      <c r="C6838" s="205">
        <v>123</v>
      </c>
      <c r="D6838" s="206">
        <v>23.21409181373042</v>
      </c>
      <c r="E6838" s="207">
        <v>-7</v>
      </c>
      <c r="F6838" s="208">
        <v>30.852782879475793</v>
      </c>
      <c r="I6838" s="125"/>
    </row>
    <row r="6839" spans="1:9">
      <c r="A6839" s="216">
        <v>43750</v>
      </c>
      <c r="B6839" s="194">
        <v>21</v>
      </c>
      <c r="C6839" s="205">
        <v>138</v>
      </c>
      <c r="D6839" s="206">
        <v>23.369912055861732</v>
      </c>
      <c r="E6839" s="207">
        <v>-7</v>
      </c>
      <c r="F6839" s="208">
        <v>31.789498663185061</v>
      </c>
      <c r="I6839" s="125"/>
    </row>
    <row r="6840" spans="1:9">
      <c r="A6840" s="216">
        <v>43750</v>
      </c>
      <c r="B6840" s="194">
        <v>22</v>
      </c>
      <c r="C6840" s="205">
        <v>153</v>
      </c>
      <c r="D6840" s="206">
        <v>23.525512148175949</v>
      </c>
      <c r="E6840" s="207">
        <v>-7</v>
      </c>
      <c r="F6840" s="208">
        <v>32.726034868724184</v>
      </c>
      <c r="I6840" s="125"/>
    </row>
    <row r="6841" spans="1:9">
      <c r="A6841" s="216">
        <v>43750</v>
      </c>
      <c r="B6841" s="194">
        <v>23</v>
      </c>
      <c r="C6841" s="205">
        <v>168</v>
      </c>
      <c r="D6841" s="206">
        <v>23.680901795164573</v>
      </c>
      <c r="E6841" s="207">
        <v>-7</v>
      </c>
      <c r="F6841" s="208">
        <v>33.662391082697226</v>
      </c>
      <c r="I6841" s="125"/>
    </row>
    <row r="6842" spans="1:9">
      <c r="A6842" s="216">
        <v>43751</v>
      </c>
      <c r="B6842" s="194">
        <v>0</v>
      </c>
      <c r="C6842" s="205">
        <v>183</v>
      </c>
      <c r="D6842" s="206">
        <v>23.836060524770915</v>
      </c>
      <c r="E6842" s="207">
        <v>-7</v>
      </c>
      <c r="F6842" s="208">
        <v>34.598566849843664</v>
      </c>
      <c r="I6842" s="125"/>
    </row>
    <row r="6843" spans="1:9">
      <c r="A6843" s="216">
        <v>43751</v>
      </c>
      <c r="B6843" s="194">
        <v>1</v>
      </c>
      <c r="C6843" s="205">
        <v>198</v>
      </c>
      <c r="D6843" s="206">
        <v>23.990997903590596</v>
      </c>
      <c r="E6843" s="207">
        <v>-7</v>
      </c>
      <c r="F6843" s="208">
        <v>35.534561777514284</v>
      </c>
      <c r="I6843" s="125"/>
    </row>
    <row r="6844" spans="1:9">
      <c r="A6844" s="216">
        <v>43751</v>
      </c>
      <c r="B6844" s="194">
        <v>2</v>
      </c>
      <c r="C6844" s="205">
        <v>213</v>
      </c>
      <c r="D6844" s="206">
        <v>24.145723695272068</v>
      </c>
      <c r="E6844" s="207">
        <v>-7</v>
      </c>
      <c r="F6844" s="208">
        <v>36.470375441710644</v>
      </c>
      <c r="I6844" s="125"/>
    </row>
    <row r="6845" spans="1:9">
      <c r="A6845" s="216">
        <v>43751</v>
      </c>
      <c r="B6845" s="194">
        <v>3</v>
      </c>
      <c r="C6845" s="205">
        <v>228</v>
      </c>
      <c r="D6845" s="206">
        <v>24.300217329727616</v>
      </c>
      <c r="E6845" s="207">
        <v>-7</v>
      </c>
      <c r="F6845" s="208">
        <v>37.406007397211773</v>
      </c>
      <c r="I6845" s="125"/>
    </row>
    <row r="6846" spans="1:9">
      <c r="A6846" s="216">
        <v>43751</v>
      </c>
      <c r="B6846" s="194">
        <v>4</v>
      </c>
      <c r="C6846" s="205">
        <v>243</v>
      </c>
      <c r="D6846" s="206">
        <v>24.45448851159199</v>
      </c>
      <c r="E6846" s="207">
        <v>-7</v>
      </c>
      <c r="F6846" s="208">
        <v>38.341457230308919</v>
      </c>
      <c r="I6846" s="125"/>
    </row>
    <row r="6847" spans="1:9">
      <c r="A6847" s="216">
        <v>43751</v>
      </c>
      <c r="B6847" s="194">
        <v>5</v>
      </c>
      <c r="C6847" s="205">
        <v>258</v>
      </c>
      <c r="D6847" s="206">
        <v>24.608546945325998</v>
      </c>
      <c r="E6847" s="207">
        <v>-7</v>
      </c>
      <c r="F6847" s="208">
        <v>39.276724527142562</v>
      </c>
      <c r="I6847" s="125"/>
    </row>
    <row r="6848" spans="1:9">
      <c r="A6848" s="216">
        <v>43751</v>
      </c>
      <c r="B6848" s="194">
        <v>6</v>
      </c>
      <c r="C6848" s="205">
        <v>273</v>
      </c>
      <c r="D6848" s="206">
        <v>24.762372060234839</v>
      </c>
      <c r="E6848" s="207">
        <v>-7</v>
      </c>
      <c r="F6848" s="208">
        <v>40.211808842278685</v>
      </c>
      <c r="I6848" s="125"/>
    </row>
    <row r="6849" spans="1:9">
      <c r="A6849" s="216">
        <v>43751</v>
      </c>
      <c r="B6849" s="194">
        <v>7</v>
      </c>
      <c r="C6849" s="205">
        <v>288</v>
      </c>
      <c r="D6849" s="206">
        <v>24.915973562003728</v>
      </c>
      <c r="E6849" s="207">
        <v>-7</v>
      </c>
      <c r="F6849" s="208">
        <v>41.1</v>
      </c>
      <c r="I6849" s="125"/>
    </row>
    <row r="6850" spans="1:9">
      <c r="A6850" s="216">
        <v>43751</v>
      </c>
      <c r="B6850" s="194">
        <v>8</v>
      </c>
      <c r="C6850" s="205">
        <v>303</v>
      </c>
      <c r="D6850" s="206">
        <v>25.069361155042316</v>
      </c>
      <c r="E6850" s="207">
        <v>-7</v>
      </c>
      <c r="F6850" s="208">
        <v>42.081426860860503</v>
      </c>
      <c r="I6850" s="125"/>
    </row>
    <row r="6851" spans="1:9">
      <c r="A6851" s="216">
        <v>43751</v>
      </c>
      <c r="B6851" s="194">
        <v>9</v>
      </c>
      <c r="C6851" s="205">
        <v>318</v>
      </c>
      <c r="D6851" s="206">
        <v>25.222514269510157</v>
      </c>
      <c r="E6851" s="207">
        <v>-7</v>
      </c>
      <c r="F6851" s="208">
        <v>43.015959714977484</v>
      </c>
      <c r="I6851" s="125"/>
    </row>
    <row r="6852" spans="1:9">
      <c r="A6852" s="216">
        <v>43751</v>
      </c>
      <c r="B6852" s="194">
        <v>10</v>
      </c>
      <c r="C6852" s="205">
        <v>333</v>
      </c>
      <c r="D6852" s="206">
        <v>25.375442629687086</v>
      </c>
      <c r="E6852" s="207">
        <v>-7</v>
      </c>
      <c r="F6852" s="208">
        <v>43.95030789918156</v>
      </c>
      <c r="I6852" s="125"/>
    </row>
    <row r="6853" spans="1:9">
      <c r="A6853" s="216">
        <v>43751</v>
      </c>
      <c r="B6853" s="194">
        <v>11</v>
      </c>
      <c r="C6853" s="205">
        <v>348</v>
      </c>
      <c r="D6853" s="206">
        <v>25.528155881095245</v>
      </c>
      <c r="E6853" s="207">
        <v>-7</v>
      </c>
      <c r="F6853" s="208">
        <v>44.884470999086702</v>
      </c>
      <c r="I6853" s="125"/>
    </row>
    <row r="6854" spans="1:9">
      <c r="A6854" s="216">
        <v>43751</v>
      </c>
      <c r="B6854" s="194">
        <v>12</v>
      </c>
      <c r="C6854" s="205">
        <v>3</v>
      </c>
      <c r="D6854" s="206">
        <v>25.680633514466535</v>
      </c>
      <c r="E6854" s="207">
        <v>-7</v>
      </c>
      <c r="F6854" s="208">
        <v>45.818448568711112</v>
      </c>
      <c r="I6854" s="125"/>
    </row>
    <row r="6855" spans="1:9">
      <c r="A6855" s="216">
        <v>43751</v>
      </c>
      <c r="B6855" s="194">
        <v>13</v>
      </c>
      <c r="C6855" s="205">
        <v>18</v>
      </c>
      <c r="D6855" s="206">
        <v>25.832885273190413</v>
      </c>
      <c r="E6855" s="207">
        <v>-7</v>
      </c>
      <c r="F6855" s="208">
        <v>46.752240193379606</v>
      </c>
      <c r="I6855" s="125"/>
    </row>
    <row r="6856" spans="1:9">
      <c r="A6856" s="216">
        <v>43751</v>
      </c>
      <c r="B6856" s="194">
        <v>14</v>
      </c>
      <c r="C6856" s="205">
        <v>33</v>
      </c>
      <c r="D6856" s="206">
        <v>25.984920704331671</v>
      </c>
      <c r="E6856" s="207">
        <v>-7</v>
      </c>
      <c r="F6856" s="208">
        <v>47.685845458259166</v>
      </c>
      <c r="I6856" s="125"/>
    </row>
    <row r="6857" spans="1:9">
      <c r="A6857" s="216">
        <v>43751</v>
      </c>
      <c r="B6857" s="194">
        <v>15</v>
      </c>
      <c r="C6857" s="205">
        <v>48</v>
      </c>
      <c r="D6857" s="206">
        <v>26.136719377386726</v>
      </c>
      <c r="E6857" s="207">
        <v>-7</v>
      </c>
      <c r="F6857" s="208">
        <v>48.619263906791375</v>
      </c>
      <c r="I6857" s="125"/>
    </row>
    <row r="6858" spans="1:9">
      <c r="A6858" s="216">
        <v>43751</v>
      </c>
      <c r="B6858" s="194">
        <v>16</v>
      </c>
      <c r="C6858" s="205">
        <v>63</v>
      </c>
      <c r="D6858" s="206">
        <v>26.288290997038075</v>
      </c>
      <c r="E6858" s="207">
        <v>-7</v>
      </c>
      <c r="F6858" s="208">
        <v>49.552495144705432</v>
      </c>
      <c r="I6858" s="125"/>
    </row>
    <row r="6859" spans="1:9">
      <c r="A6859" s="216">
        <v>43751</v>
      </c>
      <c r="B6859" s="194">
        <v>17</v>
      </c>
      <c r="C6859" s="205">
        <v>78</v>
      </c>
      <c r="D6859" s="206">
        <v>26.439645149442867</v>
      </c>
      <c r="E6859" s="207">
        <v>-7</v>
      </c>
      <c r="F6859" s="208">
        <v>50.485538746448455</v>
      </c>
      <c r="I6859" s="125"/>
    </row>
    <row r="6860" spans="1:9">
      <c r="A6860" s="216">
        <v>43751</v>
      </c>
      <c r="B6860" s="194">
        <v>18</v>
      </c>
      <c r="C6860" s="205">
        <v>93</v>
      </c>
      <c r="D6860" s="206">
        <v>26.590761404339673</v>
      </c>
      <c r="E6860" s="207">
        <v>-7</v>
      </c>
      <c r="F6860" s="208">
        <v>51.418394265432724</v>
      </c>
      <c r="I6860" s="125"/>
    </row>
    <row r="6861" spans="1:9">
      <c r="A6861" s="216">
        <v>43751</v>
      </c>
      <c r="B6861" s="194">
        <v>19</v>
      </c>
      <c r="C6861" s="205">
        <v>108</v>
      </c>
      <c r="D6861" s="206">
        <v>26.741649407854311</v>
      </c>
      <c r="E6861" s="207">
        <v>-7</v>
      </c>
      <c r="F6861" s="208">
        <v>52.351061286301274</v>
      </c>
      <c r="I6861" s="125"/>
    </row>
    <row r="6862" spans="1:9">
      <c r="A6862" s="216">
        <v>43751</v>
      </c>
      <c r="B6862" s="194">
        <v>20</v>
      </c>
      <c r="C6862" s="205">
        <v>123</v>
      </c>
      <c r="D6862" s="206">
        <v>26.892318805955711</v>
      </c>
      <c r="E6862" s="207">
        <v>-7</v>
      </c>
      <c r="F6862" s="208">
        <v>53.283539393453992</v>
      </c>
      <c r="I6862" s="125"/>
    </row>
    <row r="6863" spans="1:9">
      <c r="A6863" s="216">
        <v>43751</v>
      </c>
      <c r="B6863" s="194">
        <v>21</v>
      </c>
      <c r="C6863" s="205">
        <v>138</v>
      </c>
      <c r="D6863" s="206">
        <v>27.042749147502718</v>
      </c>
      <c r="E6863" s="207">
        <v>-7</v>
      </c>
      <c r="F6863" s="208">
        <v>54.21582814008373</v>
      </c>
      <c r="I6863" s="125"/>
    </row>
    <row r="6864" spans="1:9">
      <c r="A6864" s="216">
        <v>43751</v>
      </c>
      <c r="B6864" s="194">
        <v>22</v>
      </c>
      <c r="C6864" s="205">
        <v>153</v>
      </c>
      <c r="D6864" s="206">
        <v>27.192950079470393</v>
      </c>
      <c r="E6864" s="207">
        <v>-7</v>
      </c>
      <c r="F6864" s="208">
        <v>55.147927110274466</v>
      </c>
      <c r="I6864" s="125"/>
    </row>
    <row r="6865" spans="1:9">
      <c r="A6865" s="216">
        <v>43751</v>
      </c>
      <c r="B6865" s="194">
        <v>23</v>
      </c>
      <c r="C6865" s="205">
        <v>168</v>
      </c>
      <c r="D6865" s="206">
        <v>27.342931247885645</v>
      </c>
      <c r="E6865" s="207">
        <v>-7</v>
      </c>
      <c r="F6865" s="208">
        <v>56.079835877751364</v>
      </c>
      <c r="I6865" s="125"/>
    </row>
    <row r="6866" spans="1:9">
      <c r="A6866" s="216">
        <v>43752</v>
      </c>
      <c r="B6866" s="194">
        <v>0</v>
      </c>
      <c r="C6866" s="205">
        <v>183</v>
      </c>
      <c r="D6866" s="206">
        <v>27.492672202323547</v>
      </c>
      <c r="E6866" s="207">
        <v>-7</v>
      </c>
      <c r="F6866" s="208">
        <v>57.011554016038275</v>
      </c>
      <c r="I6866" s="125"/>
    </row>
    <row r="6867" spans="1:9">
      <c r="A6867" s="216">
        <v>43752</v>
      </c>
      <c r="B6867" s="194">
        <v>1</v>
      </c>
      <c r="C6867" s="205">
        <v>198</v>
      </c>
      <c r="D6867" s="206">
        <v>27.642182569832698</v>
      </c>
      <c r="E6867" s="207">
        <v>-7</v>
      </c>
      <c r="F6867" s="208">
        <v>57.943081098571142</v>
      </c>
      <c r="I6867" s="125"/>
    </row>
    <row r="6868" spans="1:9">
      <c r="A6868" s="216">
        <v>43752</v>
      </c>
      <c r="B6868" s="194">
        <v>2</v>
      </c>
      <c r="C6868" s="205">
        <v>213</v>
      </c>
      <c r="D6868" s="206">
        <v>27.791472114428188</v>
      </c>
      <c r="E6868" s="207">
        <v>-7</v>
      </c>
      <c r="F6868" s="208">
        <v>58.874416708888702</v>
      </c>
      <c r="I6868" s="125"/>
    </row>
    <row r="6869" spans="1:9">
      <c r="A6869" s="216">
        <v>43752</v>
      </c>
      <c r="B6869" s="194">
        <v>3</v>
      </c>
      <c r="C6869" s="205">
        <v>228</v>
      </c>
      <c r="D6869" s="206">
        <v>27.940520189401354</v>
      </c>
      <c r="E6869" s="207">
        <v>-7</v>
      </c>
      <c r="F6869" s="208">
        <v>59.805560399396889</v>
      </c>
      <c r="I6869" s="125"/>
    </row>
    <row r="6870" spans="1:9">
      <c r="A6870" s="216">
        <v>43752</v>
      </c>
      <c r="B6870" s="194">
        <v>4</v>
      </c>
      <c r="C6870" s="205">
        <v>243</v>
      </c>
      <c r="D6870" s="206">
        <v>28.089336540303975</v>
      </c>
      <c r="E6870" s="207">
        <v>-8</v>
      </c>
      <c r="F6870" s="208">
        <v>0.7365117534910226</v>
      </c>
      <c r="I6870" s="125"/>
    </row>
    <row r="6871" spans="1:9">
      <c r="A6871" s="216">
        <v>43752</v>
      </c>
      <c r="B6871" s="194">
        <v>5</v>
      </c>
      <c r="C6871" s="205">
        <v>258</v>
      </c>
      <c r="D6871" s="206">
        <v>28.23793087264221</v>
      </c>
      <c r="E6871" s="207">
        <v>-8</v>
      </c>
      <c r="F6871" s="208">
        <v>1.6672703542947076</v>
      </c>
      <c r="I6871" s="125"/>
    </row>
    <row r="6872" spans="1:9">
      <c r="A6872" s="216">
        <v>43752</v>
      </c>
      <c r="B6872" s="194">
        <v>6</v>
      </c>
      <c r="C6872" s="205">
        <v>273</v>
      </c>
      <c r="D6872" s="206">
        <v>28.386282618159839</v>
      </c>
      <c r="E6872" s="207">
        <v>-8</v>
      </c>
      <c r="F6872" s="208">
        <v>2.5978357537330865</v>
      </c>
      <c r="I6872" s="125"/>
    </row>
    <row r="6873" spans="1:9">
      <c r="A6873" s="216">
        <v>43752</v>
      </c>
      <c r="B6873" s="194">
        <v>7</v>
      </c>
      <c r="C6873" s="205">
        <v>288</v>
      </c>
      <c r="D6873" s="206">
        <v>28.534401482606881</v>
      </c>
      <c r="E6873" s="207">
        <v>-8</v>
      </c>
      <c r="F6873" s="208">
        <v>3.5</v>
      </c>
      <c r="I6873" s="125"/>
    </row>
    <row r="6874" spans="1:9">
      <c r="A6874" s="216">
        <v>43752</v>
      </c>
      <c r="B6874" s="194">
        <v>8</v>
      </c>
      <c r="C6874" s="205">
        <v>303</v>
      </c>
      <c r="D6874" s="206">
        <v>28.68229717250415</v>
      </c>
      <c r="E6874" s="207">
        <v>-8</v>
      </c>
      <c r="F6874" s="208">
        <v>4.4583852697355297</v>
      </c>
      <c r="I6874" s="125"/>
    </row>
    <row r="6875" spans="1:9">
      <c r="A6875" s="216">
        <v>43752</v>
      </c>
      <c r="B6875" s="194">
        <v>9</v>
      </c>
      <c r="C6875" s="205">
        <v>318</v>
      </c>
      <c r="D6875" s="206">
        <v>28.829949119747198</v>
      </c>
      <c r="E6875" s="207">
        <v>-8</v>
      </c>
      <c r="F6875" s="208">
        <v>5.3883685308616336</v>
      </c>
      <c r="I6875" s="125"/>
    </row>
    <row r="6876" spans="1:9">
      <c r="A6876" s="216">
        <v>43752</v>
      </c>
      <c r="B6876" s="194">
        <v>10</v>
      </c>
      <c r="C6876" s="205">
        <v>333</v>
      </c>
      <c r="D6876" s="206">
        <v>28.977367050310932</v>
      </c>
      <c r="E6876" s="207">
        <v>-8</v>
      </c>
      <c r="F6876" s="208">
        <v>6.3181568902768603</v>
      </c>
      <c r="I6876" s="125"/>
    </row>
    <row r="6877" spans="1:9">
      <c r="A6877" s="216">
        <v>43752</v>
      </c>
      <c r="B6877" s="194">
        <v>11</v>
      </c>
      <c r="C6877" s="205">
        <v>348</v>
      </c>
      <c r="D6877" s="206">
        <v>29.124560611419383</v>
      </c>
      <c r="E6877" s="207">
        <v>-8</v>
      </c>
      <c r="F6877" s="208">
        <v>7.247749930154157</v>
      </c>
      <c r="I6877" s="125"/>
    </row>
    <row r="6878" spans="1:9">
      <c r="A6878" s="216">
        <v>43752</v>
      </c>
      <c r="B6878" s="194">
        <v>12</v>
      </c>
      <c r="C6878" s="205">
        <v>3</v>
      </c>
      <c r="D6878" s="206">
        <v>29.271509294421776</v>
      </c>
      <c r="E6878" s="207">
        <v>-8</v>
      </c>
      <c r="F6878" s="208">
        <v>8.1771472015928737</v>
      </c>
      <c r="I6878" s="125"/>
    </row>
    <row r="6879" spans="1:9">
      <c r="A6879" s="216">
        <v>43752</v>
      </c>
      <c r="B6879" s="194">
        <v>13</v>
      </c>
      <c r="C6879" s="205">
        <v>18</v>
      </c>
      <c r="D6879" s="206">
        <v>29.418222805733194</v>
      </c>
      <c r="E6879" s="207">
        <v>-8</v>
      </c>
      <c r="F6879" s="208">
        <v>9.1063482864768019</v>
      </c>
      <c r="I6879" s="125"/>
    </row>
    <row r="6880" spans="1:9">
      <c r="A6880" s="216">
        <v>43752</v>
      </c>
      <c r="B6880" s="194">
        <v>14</v>
      </c>
      <c r="C6880" s="205">
        <v>33</v>
      </c>
      <c r="D6880" s="206">
        <v>29.564710793222275</v>
      </c>
      <c r="E6880" s="207">
        <v>-8</v>
      </c>
      <c r="F6880" s="208">
        <v>10.035352756247313</v>
      </c>
      <c r="I6880" s="125"/>
    </row>
    <row r="6881" spans="1:9">
      <c r="A6881" s="216">
        <v>43752</v>
      </c>
      <c r="B6881" s="194">
        <v>15</v>
      </c>
      <c r="C6881" s="205">
        <v>48</v>
      </c>
      <c r="D6881" s="206">
        <v>29.710952748200725</v>
      </c>
      <c r="E6881" s="207">
        <v>-8</v>
      </c>
      <c r="F6881" s="208">
        <v>10.96416018217429</v>
      </c>
      <c r="I6881" s="125"/>
    </row>
    <row r="6882" spans="1:9">
      <c r="A6882" s="216">
        <v>43752</v>
      </c>
      <c r="B6882" s="194">
        <v>16</v>
      </c>
      <c r="C6882" s="205">
        <v>63</v>
      </c>
      <c r="D6882" s="206">
        <v>29.856958416510224</v>
      </c>
      <c r="E6882" s="207">
        <v>-8</v>
      </c>
      <c r="F6882" s="208">
        <v>11.892770135291535</v>
      </c>
      <c r="I6882" s="125"/>
    </row>
    <row r="6883" spans="1:9">
      <c r="A6883" s="216">
        <v>43752</v>
      </c>
      <c r="B6883" s="194">
        <v>17</v>
      </c>
      <c r="C6883" s="205">
        <v>78</v>
      </c>
      <c r="D6883" s="206">
        <v>30.002737348452229</v>
      </c>
      <c r="E6883" s="207">
        <v>-8</v>
      </c>
      <c r="F6883" s="208">
        <v>12.821182196903784</v>
      </c>
      <c r="I6883" s="125"/>
    </row>
    <row r="6884" spans="1:9">
      <c r="A6884" s="216">
        <v>43752</v>
      </c>
      <c r="B6884" s="194">
        <v>18</v>
      </c>
      <c r="C6884" s="205">
        <v>93</v>
      </c>
      <c r="D6884" s="206">
        <v>30.148269153515912</v>
      </c>
      <c r="E6884" s="207">
        <v>-8</v>
      </c>
      <c r="F6884" s="208">
        <v>13.749395917057363</v>
      </c>
      <c r="I6884" s="125"/>
    </row>
    <row r="6885" spans="1:9">
      <c r="A6885" s="216">
        <v>43752</v>
      </c>
      <c r="B6885" s="194">
        <v>19</v>
      </c>
      <c r="C6885" s="205">
        <v>108</v>
      </c>
      <c r="D6885" s="206">
        <v>30.293563420399323</v>
      </c>
      <c r="E6885" s="207">
        <v>-8</v>
      </c>
      <c r="F6885" s="208">
        <v>14.677410876564174</v>
      </c>
      <c r="I6885" s="125"/>
    </row>
    <row r="6886" spans="1:9">
      <c r="A6886" s="216">
        <v>43752</v>
      </c>
      <c r="B6886" s="194">
        <v>20</v>
      </c>
      <c r="C6886" s="205">
        <v>123</v>
      </c>
      <c r="D6886" s="206">
        <v>30.438629856932948</v>
      </c>
      <c r="E6886" s="207">
        <v>-8</v>
      </c>
      <c r="F6886" s="208">
        <v>15.605226656308702</v>
      </c>
      <c r="I6886" s="125"/>
    </row>
    <row r="6887" spans="1:9">
      <c r="A6887" s="216">
        <v>43752</v>
      </c>
      <c r="B6887" s="194">
        <v>21</v>
      </c>
      <c r="C6887" s="205">
        <v>138</v>
      </c>
      <c r="D6887" s="206">
        <v>30.583448013551333</v>
      </c>
      <c r="E6887" s="207">
        <v>-8</v>
      </c>
      <c r="F6887" s="208">
        <v>16.532842805564876</v>
      </c>
      <c r="I6887" s="125"/>
    </row>
    <row r="6888" spans="1:9">
      <c r="A6888" s="216">
        <v>43752</v>
      </c>
      <c r="B6888" s="194">
        <v>22</v>
      </c>
      <c r="C6888" s="205">
        <v>153</v>
      </c>
      <c r="D6888" s="206">
        <v>30.72802748105687</v>
      </c>
      <c r="E6888" s="207">
        <v>-8</v>
      </c>
      <c r="F6888" s="208">
        <v>17.460258894462157</v>
      </c>
      <c r="I6888" s="125"/>
    </row>
    <row r="6889" spans="1:9">
      <c r="A6889" s="216">
        <v>43752</v>
      </c>
      <c r="B6889" s="194">
        <v>23</v>
      </c>
      <c r="C6889" s="205">
        <v>168</v>
      </c>
      <c r="D6889" s="206">
        <v>30.872377965189344</v>
      </c>
      <c r="E6889" s="207">
        <v>-8</v>
      </c>
      <c r="F6889" s="208">
        <v>18.387474523988949</v>
      </c>
      <c r="I6889" s="125"/>
    </row>
    <row r="6890" spans="1:9">
      <c r="A6890" s="216">
        <v>43753</v>
      </c>
      <c r="B6890" s="194">
        <v>0</v>
      </c>
      <c r="C6890" s="205">
        <v>183</v>
      </c>
      <c r="D6890" s="206">
        <v>31.016479018373388</v>
      </c>
      <c r="E6890" s="207">
        <v>-8</v>
      </c>
      <c r="F6890" s="208">
        <v>19.314489232557257</v>
      </c>
      <c r="I6890" s="125"/>
    </row>
    <row r="6891" spans="1:9">
      <c r="A6891" s="216">
        <v>43753</v>
      </c>
      <c r="B6891" s="194">
        <v>1</v>
      </c>
      <c r="C6891" s="205">
        <v>198</v>
      </c>
      <c r="D6891" s="206">
        <v>31.160340230330235</v>
      </c>
      <c r="E6891" s="207">
        <v>-8</v>
      </c>
      <c r="F6891" s="208">
        <v>20.241302600077091</v>
      </c>
      <c r="I6891" s="125"/>
    </row>
    <row r="6892" spans="1:9">
      <c r="A6892" s="216">
        <v>43753</v>
      </c>
      <c r="B6892" s="194">
        <v>2</v>
      </c>
      <c r="C6892" s="205">
        <v>213</v>
      </c>
      <c r="D6892" s="206">
        <v>31.303971328267721</v>
      </c>
      <c r="E6892" s="207">
        <v>-8</v>
      </c>
      <c r="F6892" s="208">
        <v>21.167914206074236</v>
      </c>
      <c r="I6892" s="125"/>
    </row>
    <row r="6893" spans="1:9">
      <c r="A6893" s="216">
        <v>43753</v>
      </c>
      <c r="B6893" s="194">
        <v>3</v>
      </c>
      <c r="C6893" s="205">
        <v>228</v>
      </c>
      <c r="D6893" s="206">
        <v>31.447351805555854</v>
      </c>
      <c r="E6893" s="207">
        <v>-8</v>
      </c>
      <c r="F6893" s="208">
        <v>22.094323598911458</v>
      </c>
      <c r="I6893" s="125"/>
    </row>
    <row r="6894" spans="1:9">
      <c r="A6894" s="216">
        <v>43753</v>
      </c>
      <c r="B6894" s="194">
        <v>4</v>
      </c>
      <c r="C6894" s="205">
        <v>243</v>
      </c>
      <c r="D6894" s="206">
        <v>31.590491310939797</v>
      </c>
      <c r="E6894" s="207">
        <v>-8</v>
      </c>
      <c r="F6894" s="208">
        <v>23.020530357877504</v>
      </c>
      <c r="I6894" s="125"/>
    </row>
    <row r="6895" spans="1:9">
      <c r="A6895" s="216">
        <v>43753</v>
      </c>
      <c r="B6895" s="194">
        <v>5</v>
      </c>
      <c r="C6895" s="205">
        <v>258</v>
      </c>
      <c r="D6895" s="206">
        <v>31.733399591862508</v>
      </c>
      <c r="E6895" s="207">
        <v>-8</v>
      </c>
      <c r="F6895" s="208">
        <v>23.946534061959177</v>
      </c>
      <c r="I6895" s="125"/>
    </row>
    <row r="6896" spans="1:9">
      <c r="A6896" s="216">
        <v>43753</v>
      </c>
      <c r="B6896" s="194">
        <v>6</v>
      </c>
      <c r="C6896" s="205">
        <v>273</v>
      </c>
      <c r="D6896" s="206">
        <v>31.87605604408418</v>
      </c>
      <c r="E6896" s="207">
        <v>-8</v>
      </c>
      <c r="F6896" s="208">
        <v>24.872334248563632</v>
      </c>
      <c r="I6896" s="125"/>
    </row>
    <row r="6897" spans="1:9">
      <c r="A6897" s="216">
        <v>43753</v>
      </c>
      <c r="B6897" s="194">
        <v>7</v>
      </c>
      <c r="C6897" s="205">
        <v>288</v>
      </c>
      <c r="D6897" s="206">
        <v>32.018470394500582</v>
      </c>
      <c r="E6897" s="207">
        <v>-8</v>
      </c>
      <c r="F6897" s="208">
        <v>25.8</v>
      </c>
      <c r="I6897" s="125"/>
    </row>
    <row r="6898" spans="1:9">
      <c r="A6898" s="216">
        <v>43753</v>
      </c>
      <c r="B6898" s="194">
        <v>8</v>
      </c>
      <c r="C6898" s="205">
        <v>303</v>
      </c>
      <c r="D6898" s="206">
        <v>32.160652352732768</v>
      </c>
      <c r="E6898" s="207">
        <v>-8</v>
      </c>
      <c r="F6898" s="208">
        <v>26.723322435321784</v>
      </c>
      <c r="I6898" s="125"/>
    </row>
    <row r="6899" spans="1:9">
      <c r="A6899" s="216">
        <v>43753</v>
      </c>
      <c r="B6899" s="194">
        <v>9</v>
      </c>
      <c r="C6899" s="205">
        <v>318</v>
      </c>
      <c r="D6899" s="206">
        <v>32.302581353067126</v>
      </c>
      <c r="E6899" s="207">
        <v>-8</v>
      </c>
      <c r="F6899" s="208">
        <v>27.648509550701519</v>
      </c>
      <c r="I6899" s="125"/>
    </row>
    <row r="6900" spans="1:9">
      <c r="A6900" s="216">
        <v>43753</v>
      </c>
      <c r="B6900" s="194">
        <v>10</v>
      </c>
      <c r="C6900" s="205">
        <v>333</v>
      </c>
      <c r="D6900" s="206">
        <v>32.44426712407062</v>
      </c>
      <c r="E6900" s="207">
        <v>-8</v>
      </c>
      <c r="F6900" s="208">
        <v>28.573491441140533</v>
      </c>
      <c r="I6900" s="125"/>
    </row>
    <row r="6901" spans="1:9">
      <c r="A6901" s="216">
        <v>43753</v>
      </c>
      <c r="B6901" s="194">
        <v>11</v>
      </c>
      <c r="C6901" s="205">
        <v>348</v>
      </c>
      <c r="D6901" s="206">
        <v>32.585719316023187</v>
      </c>
      <c r="E6901" s="207">
        <v>-8</v>
      </c>
      <c r="F6901" s="208">
        <v>29.498267684325974</v>
      </c>
      <c r="I6901" s="125"/>
    </row>
    <row r="6902" spans="1:9">
      <c r="A6902" s="216">
        <v>43753</v>
      </c>
      <c r="B6902" s="194">
        <v>12</v>
      </c>
      <c r="C6902" s="205">
        <v>3</v>
      </c>
      <c r="D6902" s="206">
        <v>32.726917423108262</v>
      </c>
      <c r="E6902" s="207">
        <v>-8</v>
      </c>
      <c r="F6902" s="208">
        <v>30.422837826932358</v>
      </c>
      <c r="I6902" s="125"/>
    </row>
    <row r="6903" spans="1:9">
      <c r="A6903" s="216">
        <v>43753</v>
      </c>
      <c r="B6903" s="194">
        <v>13</v>
      </c>
      <c r="C6903" s="205">
        <v>18</v>
      </c>
      <c r="D6903" s="206">
        <v>32.867871154353452</v>
      </c>
      <c r="E6903" s="207">
        <v>-8</v>
      </c>
      <c r="F6903" s="208">
        <v>31.347201435815606</v>
      </c>
      <c r="I6903" s="125"/>
    </row>
    <row r="6904" spans="1:9">
      <c r="A6904" s="216">
        <v>43753</v>
      </c>
      <c r="B6904" s="194">
        <v>14</v>
      </c>
      <c r="C6904" s="205">
        <v>33</v>
      </c>
      <c r="D6904" s="206">
        <v>33.008590160536642</v>
      </c>
      <c r="E6904" s="207">
        <v>-8</v>
      </c>
      <c r="F6904" s="208">
        <v>32.271358108888819</v>
      </c>
      <c r="I6904" s="125"/>
    </row>
    <row r="6905" spans="1:9">
      <c r="A6905" s="216">
        <v>43753</v>
      </c>
      <c r="B6905" s="194">
        <v>15</v>
      </c>
      <c r="C6905" s="205">
        <v>48</v>
      </c>
      <c r="D6905" s="206">
        <v>33.149053936185737</v>
      </c>
      <c r="E6905" s="207">
        <v>-8</v>
      </c>
      <c r="F6905" s="208">
        <v>33.195307381631523</v>
      </c>
      <c r="I6905" s="125"/>
    </row>
    <row r="6906" spans="1:9">
      <c r="A6906" s="216">
        <v>43753</v>
      </c>
      <c r="B6906" s="194">
        <v>16</v>
      </c>
      <c r="C6906" s="205">
        <v>63</v>
      </c>
      <c r="D6906" s="206">
        <v>33.289272191491364</v>
      </c>
      <c r="E6906" s="207">
        <v>-8</v>
      </c>
      <c r="F6906" s="208">
        <v>34.119048830754366</v>
      </c>
      <c r="I6906" s="125"/>
    </row>
    <row r="6907" spans="1:9">
      <c r="A6907" s="216">
        <v>43753</v>
      </c>
      <c r="B6907" s="194">
        <v>17</v>
      </c>
      <c r="C6907" s="205">
        <v>78</v>
      </c>
      <c r="D6907" s="206">
        <v>33.429254576965377</v>
      </c>
      <c r="E6907" s="207">
        <v>-8</v>
      </c>
      <c r="F6907" s="208">
        <v>35.042582032727658</v>
      </c>
      <c r="I6907" s="125"/>
    </row>
    <row r="6908" spans="1:9">
      <c r="A6908" s="216">
        <v>43753</v>
      </c>
      <c r="B6908" s="194">
        <v>18</v>
      </c>
      <c r="C6908" s="205">
        <v>93</v>
      </c>
      <c r="D6908" s="206">
        <v>33.568980647407898</v>
      </c>
      <c r="E6908" s="207">
        <v>-8</v>
      </c>
      <c r="F6908" s="208">
        <v>35.965906532743155</v>
      </c>
      <c r="I6908" s="125"/>
    </row>
    <row r="6909" spans="1:9">
      <c r="A6909" s="216">
        <v>43753</v>
      </c>
      <c r="B6909" s="194">
        <v>19</v>
      </c>
      <c r="C6909" s="205">
        <v>108</v>
      </c>
      <c r="D6909" s="206">
        <v>33.708459975006235</v>
      </c>
      <c r="E6909" s="207">
        <v>-8</v>
      </c>
      <c r="F6909" s="208">
        <v>36.889021906776733</v>
      </c>
      <c r="I6909" s="125"/>
    </row>
    <row r="6910" spans="1:9">
      <c r="A6910" s="216">
        <v>43753</v>
      </c>
      <c r="B6910" s="194">
        <v>20</v>
      </c>
      <c r="C6910" s="205">
        <v>123</v>
      </c>
      <c r="D6910" s="206">
        <v>33.847702290240704</v>
      </c>
      <c r="E6910" s="207">
        <v>-8</v>
      </c>
      <c r="F6910" s="208">
        <v>37.811927730675308</v>
      </c>
      <c r="I6910" s="125"/>
    </row>
    <row r="6911" spans="1:9">
      <c r="A6911" s="216">
        <v>43753</v>
      </c>
      <c r="B6911" s="194">
        <v>21</v>
      </c>
      <c r="C6911" s="205">
        <v>138</v>
      </c>
      <c r="D6911" s="206">
        <v>33.986687147580597</v>
      </c>
      <c r="E6911" s="207">
        <v>-8</v>
      </c>
      <c r="F6911" s="208">
        <v>38.734623538571213</v>
      </c>
      <c r="I6911" s="125"/>
    </row>
    <row r="6912" spans="1:9">
      <c r="A6912" s="216">
        <v>43753</v>
      </c>
      <c r="B6912" s="194">
        <v>22</v>
      </c>
      <c r="C6912" s="205">
        <v>153</v>
      </c>
      <c r="D6912" s="206">
        <v>34.125424140188443</v>
      </c>
      <c r="E6912" s="207">
        <v>-8</v>
      </c>
      <c r="F6912" s="208">
        <v>39.657108926540729</v>
      </c>
      <c r="I6912" s="125"/>
    </row>
    <row r="6913" spans="1:9">
      <c r="A6913" s="216">
        <v>43753</v>
      </c>
      <c r="B6913" s="194">
        <v>23</v>
      </c>
      <c r="C6913" s="205">
        <v>168</v>
      </c>
      <c r="D6913" s="206">
        <v>34.263923018346532</v>
      </c>
      <c r="E6913" s="207">
        <v>-8</v>
      </c>
      <c r="F6913" s="208">
        <v>40.579383459145824</v>
      </c>
      <c r="I6913" s="125"/>
    </row>
    <row r="6914" spans="1:9">
      <c r="A6914" s="216">
        <v>43754</v>
      </c>
      <c r="B6914" s="194">
        <v>0</v>
      </c>
      <c r="C6914" s="205">
        <v>183</v>
      </c>
      <c r="D6914" s="206">
        <v>34.402163219995714</v>
      </c>
      <c r="E6914" s="207">
        <v>-8</v>
      </c>
      <c r="F6914" s="208">
        <v>41.501446680354057</v>
      </c>
      <c r="I6914" s="125"/>
    </row>
    <row r="6915" spans="1:9">
      <c r="A6915" s="216">
        <v>43754</v>
      </c>
      <c r="B6915" s="194">
        <v>1</v>
      </c>
      <c r="C6915" s="205">
        <v>198</v>
      </c>
      <c r="D6915" s="206">
        <v>34.540154456252594</v>
      </c>
      <c r="E6915" s="207">
        <v>-8</v>
      </c>
      <c r="F6915" s="208">
        <v>42.423298164781436</v>
      </c>
      <c r="I6915" s="125"/>
    </row>
    <row r="6916" spans="1:9">
      <c r="A6916" s="216">
        <v>43754</v>
      </c>
      <c r="B6916" s="194">
        <v>2</v>
      </c>
      <c r="C6916" s="205">
        <v>213</v>
      </c>
      <c r="D6916" s="206">
        <v>34.677906438714672</v>
      </c>
      <c r="E6916" s="207">
        <v>-8</v>
      </c>
      <c r="F6916" s="208">
        <v>43.344937486632773</v>
      </c>
      <c r="I6916" s="125"/>
    </row>
    <row r="6917" spans="1:9">
      <c r="A6917" s="216">
        <v>43754</v>
      </c>
      <c r="B6917" s="194">
        <v>3</v>
      </c>
      <c r="C6917" s="205">
        <v>228</v>
      </c>
      <c r="D6917" s="206">
        <v>34.8153986056451</v>
      </c>
      <c r="E6917" s="207">
        <v>-8</v>
      </c>
      <c r="F6917" s="208">
        <v>44.266364189160683</v>
      </c>
      <c r="I6917" s="125"/>
    </row>
    <row r="6918" spans="1:9">
      <c r="A6918" s="216">
        <v>43754</v>
      </c>
      <c r="B6918" s="194">
        <v>4</v>
      </c>
      <c r="C6918" s="205">
        <v>243</v>
      </c>
      <c r="D6918" s="206">
        <v>34.952640669262109</v>
      </c>
      <c r="E6918" s="207">
        <v>-8</v>
      </c>
      <c r="F6918" s="208">
        <v>45.187577846162412</v>
      </c>
      <c r="I6918" s="125"/>
    </row>
    <row r="6919" spans="1:9">
      <c r="A6919" s="216">
        <v>43754</v>
      </c>
      <c r="B6919" s="194">
        <v>5</v>
      </c>
      <c r="C6919" s="205">
        <v>258</v>
      </c>
      <c r="D6919" s="206">
        <v>35.08964234162022</v>
      </c>
      <c r="E6919" s="207">
        <v>-8</v>
      </c>
      <c r="F6919" s="208">
        <v>46.108578020951008</v>
      </c>
      <c r="I6919" s="125"/>
    </row>
    <row r="6920" spans="1:9">
      <c r="A6920" s="216">
        <v>43754</v>
      </c>
      <c r="B6920" s="194">
        <v>6</v>
      </c>
      <c r="C6920" s="205">
        <v>273</v>
      </c>
      <c r="D6920" s="206">
        <v>35.226383061949491</v>
      </c>
      <c r="E6920" s="207">
        <v>-8</v>
      </c>
      <c r="F6920" s="208">
        <v>47.029364276553345</v>
      </c>
      <c r="I6920" s="125"/>
    </row>
    <row r="6921" spans="1:9">
      <c r="A6921" s="216">
        <v>43754</v>
      </c>
      <c r="B6921" s="194">
        <v>7</v>
      </c>
      <c r="C6921" s="205">
        <v>288</v>
      </c>
      <c r="D6921" s="206">
        <v>35.362872562217262</v>
      </c>
      <c r="E6921" s="207">
        <v>-8</v>
      </c>
      <c r="F6921" s="208">
        <v>47.9</v>
      </c>
      <c r="I6921" s="125"/>
    </row>
    <row r="6922" spans="1:9">
      <c r="A6922" s="216">
        <v>43754</v>
      </c>
      <c r="B6922" s="194">
        <v>8</v>
      </c>
      <c r="C6922" s="205">
        <v>303</v>
      </c>
      <c r="D6922" s="206">
        <v>35.499120516860785</v>
      </c>
      <c r="E6922" s="207">
        <v>-8</v>
      </c>
      <c r="F6922" s="208">
        <v>48.870293291273974</v>
      </c>
      <c r="I6922" s="125"/>
    </row>
    <row r="6923" spans="1:9">
      <c r="A6923" s="216">
        <v>43754</v>
      </c>
      <c r="B6923" s="194">
        <v>9</v>
      </c>
      <c r="C6923" s="205">
        <v>318</v>
      </c>
      <c r="D6923" s="206">
        <v>35.635106384006576</v>
      </c>
      <c r="E6923" s="207">
        <v>-8</v>
      </c>
      <c r="F6923" s="208">
        <v>49.790435164959845</v>
      </c>
      <c r="I6923" s="125"/>
    </row>
    <row r="6924" spans="1:9">
      <c r="A6924" s="216">
        <v>43754</v>
      </c>
      <c r="B6924" s="194">
        <v>10</v>
      </c>
      <c r="C6924" s="205">
        <v>333</v>
      </c>
      <c r="D6924" s="206">
        <v>35.770839898227678</v>
      </c>
      <c r="E6924" s="207">
        <v>-8</v>
      </c>
      <c r="F6924" s="208">
        <v>50.710361369029364</v>
      </c>
      <c r="I6924" s="125"/>
    </row>
    <row r="6925" spans="1:9">
      <c r="A6925" s="216">
        <v>43754</v>
      </c>
      <c r="B6925" s="194">
        <v>11</v>
      </c>
      <c r="C6925" s="205">
        <v>348</v>
      </c>
      <c r="D6925" s="206">
        <v>35.906330713327179</v>
      </c>
      <c r="E6925" s="207">
        <v>-8</v>
      </c>
      <c r="F6925" s="208">
        <v>51.630071475624888</v>
      </c>
      <c r="I6925" s="125"/>
    </row>
    <row r="6926" spans="1:9">
      <c r="A6926" s="216">
        <v>43754</v>
      </c>
      <c r="B6926" s="194">
        <v>12</v>
      </c>
      <c r="C6926" s="205">
        <v>3</v>
      </c>
      <c r="D6926" s="206">
        <v>36.041558329081909</v>
      </c>
      <c r="E6926" s="207">
        <v>-8</v>
      </c>
      <c r="F6926" s="208">
        <v>52.549565025586453</v>
      </c>
      <c r="I6926" s="125"/>
    </row>
    <row r="6927" spans="1:9">
      <c r="A6927" s="216">
        <v>43754</v>
      </c>
      <c r="B6927" s="194">
        <v>13</v>
      </c>
      <c r="C6927" s="205">
        <v>18</v>
      </c>
      <c r="D6927" s="206">
        <v>36.176532459782038</v>
      </c>
      <c r="E6927" s="207">
        <v>-8</v>
      </c>
      <c r="F6927" s="208">
        <v>53.468841580230944</v>
      </c>
      <c r="I6927" s="125"/>
    </row>
    <row r="6928" spans="1:9">
      <c r="A6928" s="216">
        <v>43754</v>
      </c>
      <c r="B6928" s="194">
        <v>14</v>
      </c>
      <c r="C6928" s="205">
        <v>33</v>
      </c>
      <c r="D6928" s="206">
        <v>36.311262760557383</v>
      </c>
      <c r="E6928" s="207">
        <v>-8</v>
      </c>
      <c r="F6928" s="208">
        <v>54.387900731296348</v>
      </c>
      <c r="I6928" s="125"/>
    </row>
    <row r="6929" spans="1:9">
      <c r="A6929" s="216">
        <v>43754</v>
      </c>
      <c r="B6929" s="194">
        <v>15</v>
      </c>
      <c r="C6929" s="205">
        <v>48</v>
      </c>
      <c r="D6929" s="206">
        <v>36.445728752153173</v>
      </c>
      <c r="E6929" s="207">
        <v>-8</v>
      </c>
      <c r="F6929" s="208">
        <v>55.306742008775487</v>
      </c>
      <c r="I6929" s="125"/>
    </row>
    <row r="6930" spans="1:9">
      <c r="A6930" s="216">
        <v>43754</v>
      </c>
      <c r="B6930" s="194">
        <v>16</v>
      </c>
      <c r="C6930" s="205">
        <v>63</v>
      </c>
      <c r="D6930" s="206">
        <v>36.579940090463197</v>
      </c>
      <c r="E6930" s="207">
        <v>-8</v>
      </c>
      <c r="F6930" s="208">
        <v>56.225364983246848</v>
      </c>
      <c r="I6930" s="125"/>
    </row>
    <row r="6931" spans="1:9">
      <c r="A6931" s="216">
        <v>43754</v>
      </c>
      <c r="B6931" s="194">
        <v>17</v>
      </c>
      <c r="C6931" s="205">
        <v>78</v>
      </c>
      <c r="D6931" s="206">
        <v>36.713906490422232</v>
      </c>
      <c r="E6931" s="207">
        <v>-8</v>
      </c>
      <c r="F6931" s="208">
        <v>57.143769225329422</v>
      </c>
      <c r="I6931" s="125"/>
    </row>
    <row r="6932" spans="1:9">
      <c r="A6932" s="216">
        <v>43754</v>
      </c>
      <c r="B6932" s="194">
        <v>18</v>
      </c>
      <c r="C6932" s="205">
        <v>93</v>
      </c>
      <c r="D6932" s="206">
        <v>36.847607453693172</v>
      </c>
      <c r="E6932" s="207">
        <v>-8</v>
      </c>
      <c r="F6932" s="208">
        <v>58.061954274249601</v>
      </c>
      <c r="I6932" s="125"/>
    </row>
    <row r="6933" spans="1:9">
      <c r="A6933" s="216">
        <v>43754</v>
      </c>
      <c r="B6933" s="194">
        <v>19</v>
      </c>
      <c r="C6933" s="205">
        <v>108</v>
      </c>
      <c r="D6933" s="206">
        <v>36.981052636824643</v>
      </c>
      <c r="E6933" s="207">
        <v>-8</v>
      </c>
      <c r="F6933" s="208">
        <v>58.979919699966636</v>
      </c>
      <c r="I6933" s="125"/>
    </row>
    <row r="6934" spans="1:9">
      <c r="A6934" s="216">
        <v>43754</v>
      </c>
      <c r="B6934" s="194">
        <v>20</v>
      </c>
      <c r="C6934" s="205">
        <v>123</v>
      </c>
      <c r="D6934" s="206">
        <v>37.114251756586327</v>
      </c>
      <c r="E6934" s="207">
        <v>-8</v>
      </c>
      <c r="F6934" s="208">
        <v>59.897665061943748</v>
      </c>
      <c r="I6934" s="125"/>
    </row>
    <row r="6935" spans="1:9">
      <c r="A6935" s="216">
        <v>43754</v>
      </c>
      <c r="B6935" s="194">
        <v>21</v>
      </c>
      <c r="C6935" s="205">
        <v>138</v>
      </c>
      <c r="D6935" s="206">
        <v>37.247184354105229</v>
      </c>
      <c r="E6935" s="207">
        <v>-9</v>
      </c>
      <c r="F6935" s="208">
        <v>0.81518991910112248</v>
      </c>
      <c r="I6935" s="125"/>
    </row>
    <row r="6936" spans="1:9">
      <c r="A6936" s="216">
        <v>43754</v>
      </c>
      <c r="B6936" s="194">
        <v>22</v>
      </c>
      <c r="C6936" s="205">
        <v>153</v>
      </c>
      <c r="D6936" s="206">
        <v>37.37986000895944</v>
      </c>
      <c r="E6936" s="207">
        <v>-9</v>
      </c>
      <c r="F6936" s="208">
        <v>1.7324938303815429</v>
      </c>
      <c r="I6936" s="125"/>
    </row>
    <row r="6937" spans="1:9">
      <c r="A6937" s="216">
        <v>43754</v>
      </c>
      <c r="B6937" s="194">
        <v>23</v>
      </c>
      <c r="C6937" s="205">
        <v>168</v>
      </c>
      <c r="D6937" s="206">
        <v>37.512288497164263</v>
      </c>
      <c r="E6937" s="207">
        <v>-9</v>
      </c>
      <c r="F6937" s="208">
        <v>2.6495763645189996</v>
      </c>
      <c r="I6937" s="125"/>
    </row>
    <row r="6938" spans="1:9">
      <c r="A6938" s="216">
        <v>43755</v>
      </c>
      <c r="B6938" s="194">
        <v>0</v>
      </c>
      <c r="C6938" s="205">
        <v>183</v>
      </c>
      <c r="D6938" s="206">
        <v>37.644449263101478</v>
      </c>
      <c r="E6938" s="207">
        <v>-9</v>
      </c>
      <c r="F6938" s="208">
        <v>3.5664370592689565</v>
      </c>
      <c r="I6938" s="125"/>
    </row>
    <row r="6939" spans="1:9">
      <c r="A6939" s="216">
        <v>43755</v>
      </c>
      <c r="B6939" s="194">
        <v>1</v>
      </c>
      <c r="C6939" s="205">
        <v>198</v>
      </c>
      <c r="D6939" s="206">
        <v>37.77635202468332</v>
      </c>
      <c r="E6939" s="207">
        <v>-9</v>
      </c>
      <c r="F6939" s="208">
        <v>4.4830754829087027</v>
      </c>
      <c r="I6939" s="125"/>
    </row>
    <row r="6940" spans="1:9">
      <c r="A6940" s="216">
        <v>43755</v>
      </c>
      <c r="B6940" s="194">
        <v>2</v>
      </c>
      <c r="C6940" s="205">
        <v>213</v>
      </c>
      <c r="D6940" s="206">
        <v>37.908006500011311</v>
      </c>
      <c r="E6940" s="207">
        <v>-9</v>
      </c>
      <c r="F6940" s="208">
        <v>5.3994912033002862</v>
      </c>
      <c r="I6940" s="125"/>
    </row>
    <row r="6941" spans="1:9">
      <c r="A6941" s="216">
        <v>43755</v>
      </c>
      <c r="B6941" s="194">
        <v>3</v>
      </c>
      <c r="C6941" s="205">
        <v>228</v>
      </c>
      <c r="D6941" s="206">
        <v>38.039392134157879</v>
      </c>
      <c r="E6941" s="207">
        <v>-9</v>
      </c>
      <c r="F6941" s="208">
        <v>6.3156837573828639</v>
      </c>
      <c r="I6941" s="125"/>
    </row>
    <row r="6942" spans="1:9">
      <c r="A6942" s="216">
        <v>43755</v>
      </c>
      <c r="B6942" s="194">
        <v>4</v>
      </c>
      <c r="C6942" s="205">
        <v>243</v>
      </c>
      <c r="D6942" s="206">
        <v>38.170518646934966</v>
      </c>
      <c r="E6942" s="207">
        <v>-9</v>
      </c>
      <c r="F6942" s="208">
        <v>7.2316527024136334</v>
      </c>
      <c r="I6942" s="125"/>
    </row>
    <row r="6943" spans="1:9">
      <c r="A6943" s="216">
        <v>43755</v>
      </c>
      <c r="B6943" s="194">
        <v>5</v>
      </c>
      <c r="C6943" s="205">
        <v>258</v>
      </c>
      <c r="D6943" s="206">
        <v>38.301395756462853</v>
      </c>
      <c r="E6943" s="207">
        <v>-9</v>
      </c>
      <c r="F6943" s="208">
        <v>8.1473976257170477</v>
      </c>
      <c r="I6943" s="125"/>
    </row>
    <row r="6944" spans="1:9">
      <c r="A6944" s="216">
        <v>43755</v>
      </c>
      <c r="B6944" s="194">
        <v>6</v>
      </c>
      <c r="C6944" s="205">
        <v>273</v>
      </c>
      <c r="D6944" s="206">
        <v>38.432002910303709</v>
      </c>
      <c r="E6944" s="207">
        <v>-9</v>
      </c>
      <c r="F6944" s="208">
        <v>9.0629180532939202</v>
      </c>
      <c r="I6944" s="125"/>
    </row>
    <row r="6945" spans="1:9">
      <c r="A6945" s="216">
        <v>43755</v>
      </c>
      <c r="B6945" s="194">
        <v>7</v>
      </c>
      <c r="C6945" s="205">
        <v>288</v>
      </c>
      <c r="D6945" s="206">
        <v>38.562349847360338</v>
      </c>
      <c r="E6945" s="207">
        <v>-9</v>
      </c>
      <c r="F6945" s="208">
        <v>9.9</v>
      </c>
      <c r="I6945" s="125"/>
    </row>
    <row r="6946" spans="1:9">
      <c r="A6946" s="216">
        <v>43755</v>
      </c>
      <c r="B6946" s="194">
        <v>8</v>
      </c>
      <c r="C6946" s="205">
        <v>303</v>
      </c>
      <c r="D6946" s="206">
        <v>38.692446229648567</v>
      </c>
      <c r="E6946" s="207">
        <v>-9</v>
      </c>
      <c r="F6946" s="208">
        <v>10.893283686810555</v>
      </c>
      <c r="I6946" s="125"/>
    </row>
    <row r="6947" spans="1:9">
      <c r="A6947" s="216">
        <v>43755</v>
      </c>
      <c r="B6947" s="194">
        <v>9</v>
      </c>
      <c r="C6947" s="205">
        <v>318</v>
      </c>
      <c r="D6947" s="206">
        <v>38.822271563715276</v>
      </c>
      <c r="E6947" s="207">
        <v>-9</v>
      </c>
      <c r="F6947" s="208">
        <v>11.808127994217443</v>
      </c>
      <c r="I6947" s="125"/>
    </row>
    <row r="6948" spans="1:9">
      <c r="A6948" s="216">
        <v>43755</v>
      </c>
      <c r="B6948" s="194">
        <v>10</v>
      </c>
      <c r="C6948" s="205">
        <v>333</v>
      </c>
      <c r="D6948" s="206">
        <v>38.951835609764203</v>
      </c>
      <c r="E6948" s="207">
        <v>-9</v>
      </c>
      <c r="F6948" s="208">
        <v>12.722746039320185</v>
      </c>
      <c r="I6948" s="125"/>
    </row>
    <row r="6949" spans="1:9">
      <c r="A6949" s="216">
        <v>43755</v>
      </c>
      <c r="B6949" s="194">
        <v>11</v>
      </c>
      <c r="C6949" s="205">
        <v>348</v>
      </c>
      <c r="D6949" s="206">
        <v>39.081147932646445</v>
      </c>
      <c r="E6949" s="207">
        <v>-9</v>
      </c>
      <c r="F6949" s="208">
        <v>13.637137387463696</v>
      </c>
      <c r="I6949" s="125"/>
    </row>
    <row r="6950" spans="1:9">
      <c r="A6950" s="216">
        <v>43755</v>
      </c>
      <c r="B6950" s="194">
        <v>12</v>
      </c>
      <c r="C6950" s="205">
        <v>3</v>
      </c>
      <c r="D6950" s="206">
        <v>39.210188118297538</v>
      </c>
      <c r="E6950" s="207">
        <v>-9</v>
      </c>
      <c r="F6950" s="208">
        <v>14.551301562795977</v>
      </c>
      <c r="I6950" s="125"/>
    </row>
    <row r="6951" spans="1:9">
      <c r="A6951" s="216">
        <v>43755</v>
      </c>
      <c r="B6951" s="194">
        <v>13</v>
      </c>
      <c r="C6951" s="205">
        <v>18</v>
      </c>
      <c r="D6951" s="206">
        <v>39.338965889472775</v>
      </c>
      <c r="E6951" s="207">
        <v>-9</v>
      </c>
      <c r="F6951" s="208">
        <v>15.465238150466263</v>
      </c>
      <c r="I6951" s="125"/>
    </row>
    <row r="6952" spans="1:9">
      <c r="A6952" s="216">
        <v>43755</v>
      </c>
      <c r="B6952" s="194">
        <v>14</v>
      </c>
      <c r="C6952" s="205">
        <v>33</v>
      </c>
      <c r="D6952" s="206">
        <v>39.467490851254752</v>
      </c>
      <c r="E6952" s="207">
        <v>-9</v>
      </c>
      <c r="F6952" s="208">
        <v>16.378946704628099</v>
      </c>
      <c r="I6952" s="125"/>
    </row>
    <row r="6953" spans="1:9">
      <c r="A6953" s="216">
        <v>43755</v>
      </c>
      <c r="B6953" s="194">
        <v>15</v>
      </c>
      <c r="C6953" s="205">
        <v>48</v>
      </c>
      <c r="D6953" s="206">
        <v>39.595742591656062</v>
      </c>
      <c r="E6953" s="207">
        <v>-9</v>
      </c>
      <c r="F6953" s="208">
        <v>17.292426758717738</v>
      </c>
      <c r="I6953" s="125"/>
    </row>
    <row r="6954" spans="1:9">
      <c r="A6954" s="216">
        <v>43755</v>
      </c>
      <c r="B6954" s="194">
        <v>16</v>
      </c>
      <c r="C6954" s="205">
        <v>63</v>
      </c>
      <c r="D6954" s="206">
        <v>39.723730755223414</v>
      </c>
      <c r="E6954" s="207">
        <v>-9</v>
      </c>
      <c r="F6954" s="208">
        <v>18.205677876567385</v>
      </c>
      <c r="I6954" s="125"/>
    </row>
    <row r="6955" spans="1:9">
      <c r="A6955" s="216">
        <v>43755</v>
      </c>
      <c r="B6955" s="194">
        <v>17</v>
      </c>
      <c r="C6955" s="205">
        <v>78</v>
      </c>
      <c r="D6955" s="206">
        <v>39.851465066738001</v>
      </c>
      <c r="E6955" s="207">
        <v>-9</v>
      </c>
      <c r="F6955" s="208">
        <v>19.118699621712736</v>
      </c>
      <c r="I6955" s="125"/>
    </row>
    <row r="6956" spans="1:9">
      <c r="A6956" s="216">
        <v>43755</v>
      </c>
      <c r="B6956" s="194">
        <v>18</v>
      </c>
      <c r="C6956" s="205">
        <v>93</v>
      </c>
      <c r="D6956" s="206">
        <v>39.978925036464261</v>
      </c>
      <c r="E6956" s="207">
        <v>-9</v>
      </c>
      <c r="F6956" s="208">
        <v>20.031491526582421</v>
      </c>
      <c r="I6956" s="125"/>
    </row>
    <row r="6957" spans="1:9">
      <c r="A6957" s="216">
        <v>43755</v>
      </c>
      <c r="B6957" s="194">
        <v>19</v>
      </c>
      <c r="C6957" s="205">
        <v>108</v>
      </c>
      <c r="D6957" s="206">
        <v>40.106120330715385</v>
      </c>
      <c r="E6957" s="207">
        <v>-9</v>
      </c>
      <c r="F6957" s="208">
        <v>20.94405315414928</v>
      </c>
      <c r="I6957" s="125"/>
    </row>
    <row r="6958" spans="1:9">
      <c r="A6958" s="216">
        <v>43755</v>
      </c>
      <c r="B6958" s="194">
        <v>20</v>
      </c>
      <c r="C6958" s="205">
        <v>123</v>
      </c>
      <c r="D6958" s="206">
        <v>40.23306067537078</v>
      </c>
      <c r="E6958" s="207">
        <v>-9</v>
      </c>
      <c r="F6958" s="208">
        <v>21.856384056840561</v>
      </c>
      <c r="I6958" s="125"/>
    </row>
    <row r="6959" spans="1:9">
      <c r="A6959" s="216">
        <v>43755</v>
      </c>
      <c r="B6959" s="194">
        <v>21</v>
      </c>
      <c r="C6959" s="205">
        <v>138</v>
      </c>
      <c r="D6959" s="206">
        <v>40.359725581888597</v>
      </c>
      <c r="E6959" s="207">
        <v>-9</v>
      </c>
      <c r="F6959" s="208">
        <v>22.768483786552629</v>
      </c>
      <c r="I6959" s="125"/>
    </row>
    <row r="6960" spans="1:9">
      <c r="A6960" s="216">
        <v>43755</v>
      </c>
      <c r="B6960" s="194">
        <v>22</v>
      </c>
      <c r="C6960" s="205">
        <v>153</v>
      </c>
      <c r="D6960" s="206">
        <v>40.4861247186318</v>
      </c>
      <c r="E6960" s="207">
        <v>-9</v>
      </c>
      <c r="F6960" s="208">
        <v>23.680351895090936</v>
      </c>
      <c r="I6960" s="125"/>
    </row>
    <row r="6961" spans="1:9">
      <c r="A6961" s="216">
        <v>43755</v>
      </c>
      <c r="B6961" s="194">
        <v>23</v>
      </c>
      <c r="C6961" s="205">
        <v>168</v>
      </c>
      <c r="D6961" s="206">
        <v>40.612267831643294</v>
      </c>
      <c r="E6961" s="207">
        <v>-9</v>
      </c>
      <c r="F6961" s="208">
        <v>24.591987944131546</v>
      </c>
      <c r="I6961" s="125"/>
    </row>
    <row r="6962" spans="1:9">
      <c r="A6962" s="216">
        <v>43756</v>
      </c>
      <c r="B6962" s="194">
        <v>0</v>
      </c>
      <c r="C6962" s="205">
        <v>183</v>
      </c>
      <c r="D6962" s="206">
        <v>40.738134415234413</v>
      </c>
      <c r="E6962" s="207">
        <v>-9</v>
      </c>
      <c r="F6962" s="208">
        <v>25.503391464272021</v>
      </c>
      <c r="I6962" s="125"/>
    </row>
    <row r="6963" spans="1:9">
      <c r="A6963" s="216">
        <v>43756</v>
      </c>
      <c r="B6963" s="194">
        <v>1</v>
      </c>
      <c r="C6963" s="205">
        <v>198</v>
      </c>
      <c r="D6963" s="206">
        <v>40.863734118726711</v>
      </c>
      <c r="E6963" s="207">
        <v>-9</v>
      </c>
      <c r="F6963" s="208">
        <v>26.414562016709979</v>
      </c>
      <c r="I6963" s="125"/>
    </row>
    <row r="6964" spans="1:9">
      <c r="A6964" s="216">
        <v>43756</v>
      </c>
      <c r="B6964" s="194">
        <v>2</v>
      </c>
      <c r="C6964" s="205">
        <v>213</v>
      </c>
      <c r="D6964" s="206">
        <v>40.989076710139329</v>
      </c>
      <c r="E6964" s="207">
        <v>-9</v>
      </c>
      <c r="F6964" s="208">
        <v>27.325499161955698</v>
      </c>
      <c r="I6964" s="125"/>
    </row>
    <row r="6965" spans="1:9">
      <c r="A6965" s="216">
        <v>43756</v>
      </c>
      <c r="B6965" s="194">
        <v>3</v>
      </c>
      <c r="C6965" s="205">
        <v>228</v>
      </c>
      <c r="D6965" s="206">
        <v>41.114141645845734</v>
      </c>
      <c r="E6965" s="207">
        <v>-9</v>
      </c>
      <c r="F6965" s="208">
        <v>28.236202419690564</v>
      </c>
      <c r="I6965" s="125"/>
    </row>
    <row r="6966" spans="1:9">
      <c r="A6966" s="216">
        <v>43756</v>
      </c>
      <c r="B6966" s="194">
        <v>4</v>
      </c>
      <c r="C6966" s="205">
        <v>243</v>
      </c>
      <c r="D6966" s="206">
        <v>41.238938655124002</v>
      </c>
      <c r="E6966" s="207">
        <v>-9</v>
      </c>
      <c r="F6966" s="208">
        <v>29.146671370292481</v>
      </c>
      <c r="I6966" s="125"/>
    </row>
    <row r="6967" spans="1:9">
      <c r="A6967" s="216">
        <v>43756</v>
      </c>
      <c r="B6967" s="194">
        <v>5</v>
      </c>
      <c r="C6967" s="205">
        <v>258</v>
      </c>
      <c r="D6967" s="206">
        <v>41.363477468979681</v>
      </c>
      <c r="E6967" s="207">
        <v>-9</v>
      </c>
      <c r="F6967" s="208">
        <v>30.05690556332965</v>
      </c>
      <c r="I6967" s="125"/>
    </row>
    <row r="6968" spans="1:9">
      <c r="A6968" s="216">
        <v>43756</v>
      </c>
      <c r="B6968" s="194">
        <v>6</v>
      </c>
      <c r="C6968" s="205">
        <v>273</v>
      </c>
      <c r="D6968" s="206">
        <v>41.487737544616721</v>
      </c>
      <c r="E6968" s="207">
        <v>-9</v>
      </c>
      <c r="F6968" s="208">
        <v>30.966904527686765</v>
      </c>
      <c r="I6968" s="125"/>
    </row>
    <row r="6969" spans="1:9">
      <c r="A6969" s="216">
        <v>43756</v>
      </c>
      <c r="B6969" s="194">
        <v>7</v>
      </c>
      <c r="C6969" s="205">
        <v>288</v>
      </c>
      <c r="D6969" s="206">
        <v>41.611728632726681</v>
      </c>
      <c r="E6969" s="207">
        <v>-9</v>
      </c>
      <c r="F6969" s="208">
        <v>31.8</v>
      </c>
      <c r="I6969" s="125"/>
    </row>
    <row r="6970" spans="1:9">
      <c r="A6970" s="216">
        <v>43756</v>
      </c>
      <c r="B6970" s="194">
        <v>8</v>
      </c>
      <c r="C6970" s="205">
        <v>303</v>
      </c>
      <c r="D6970" s="206">
        <v>41.735460407269329</v>
      </c>
      <c r="E6970" s="207">
        <v>-9</v>
      </c>
      <c r="F6970" s="208">
        <v>32.786195006145071</v>
      </c>
      <c r="I6970" s="125"/>
    </row>
    <row r="6971" spans="1:9">
      <c r="A6971" s="216">
        <v>43756</v>
      </c>
      <c r="B6971" s="194">
        <v>9</v>
      </c>
      <c r="C6971" s="205">
        <v>318</v>
      </c>
      <c r="D6971" s="206">
        <v>41.858912386169322</v>
      </c>
      <c r="E6971" s="207">
        <v>-9</v>
      </c>
      <c r="F6971" s="208">
        <v>33.695485607028601</v>
      </c>
      <c r="I6971" s="125"/>
    </row>
    <row r="6972" spans="1:9">
      <c r="A6972" s="216">
        <v>43756</v>
      </c>
      <c r="B6972" s="194">
        <v>10</v>
      </c>
      <c r="C6972" s="205">
        <v>333</v>
      </c>
      <c r="D6972" s="206">
        <v>41.982094302591122</v>
      </c>
      <c r="E6972" s="207">
        <v>-9</v>
      </c>
      <c r="F6972" s="208">
        <v>34.604539183020471</v>
      </c>
      <c r="I6972" s="125"/>
    </row>
    <row r="6973" spans="1:9">
      <c r="A6973" s="216">
        <v>43756</v>
      </c>
      <c r="B6973" s="194">
        <v>11</v>
      </c>
      <c r="C6973" s="205">
        <v>348</v>
      </c>
      <c r="D6973" s="206">
        <v>42.105015831104993</v>
      </c>
      <c r="E6973" s="207">
        <v>-9</v>
      </c>
      <c r="F6973" s="208">
        <v>35.513355281734391</v>
      </c>
      <c r="I6973" s="125"/>
    </row>
    <row r="6974" spans="1:9">
      <c r="A6974" s="216">
        <v>43756</v>
      </c>
      <c r="B6974" s="194">
        <v>12</v>
      </c>
      <c r="C6974" s="205">
        <v>3</v>
      </c>
      <c r="D6974" s="206">
        <v>42.227656492282222</v>
      </c>
      <c r="E6974" s="207">
        <v>-9</v>
      </c>
      <c r="F6974" s="208">
        <v>36.421933450533075</v>
      </c>
      <c r="I6974" s="125"/>
    </row>
    <row r="6975" spans="1:9">
      <c r="A6975" s="216">
        <v>43756</v>
      </c>
      <c r="B6975" s="194">
        <v>13</v>
      </c>
      <c r="C6975" s="205">
        <v>18</v>
      </c>
      <c r="D6975" s="206">
        <v>42.350026060623804</v>
      </c>
      <c r="E6975" s="207">
        <v>-9</v>
      </c>
      <c r="F6975" s="208">
        <v>37.330273236276597</v>
      </c>
      <c r="I6975" s="125"/>
    </row>
    <row r="6976" spans="1:9">
      <c r="A6976" s="216">
        <v>43756</v>
      </c>
      <c r="B6976" s="194">
        <v>14</v>
      </c>
      <c r="C6976" s="205">
        <v>33</v>
      </c>
      <c r="D6976" s="206">
        <v>42.472134114016171</v>
      </c>
      <c r="E6976" s="207">
        <v>-9</v>
      </c>
      <c r="F6976" s="208">
        <v>38.238374195879921</v>
      </c>
      <c r="I6976" s="125"/>
    </row>
    <row r="6977" spans="1:9">
      <c r="A6977" s="216">
        <v>43756</v>
      </c>
      <c r="B6977" s="194">
        <v>15</v>
      </c>
      <c r="C6977" s="205">
        <v>48</v>
      </c>
      <c r="D6977" s="206">
        <v>42.593960292766724</v>
      </c>
      <c r="E6977" s="207">
        <v>-9</v>
      </c>
      <c r="F6977" s="208">
        <v>39.146235855223637</v>
      </c>
      <c r="I6977" s="125"/>
    </row>
    <row r="6978" spans="1:9">
      <c r="A6978" s="216">
        <v>43756</v>
      </c>
      <c r="B6978" s="194">
        <v>16</v>
      </c>
      <c r="C6978" s="205">
        <v>63</v>
      </c>
      <c r="D6978" s="206">
        <v>42.715514214962695</v>
      </c>
      <c r="E6978" s="207">
        <v>-9</v>
      </c>
      <c r="F6978" s="208">
        <v>40.053857770473762</v>
      </c>
      <c r="I6978" s="125"/>
    </row>
    <row r="6979" spans="1:9">
      <c r="A6979" s="216">
        <v>43756</v>
      </c>
      <c r="B6979" s="194">
        <v>17</v>
      </c>
      <c r="C6979" s="205">
        <v>78</v>
      </c>
      <c r="D6979" s="206">
        <v>42.836805619368761</v>
      </c>
      <c r="E6979" s="207">
        <v>-9</v>
      </c>
      <c r="F6979" s="208">
        <v>40.961239497475184</v>
      </c>
      <c r="I6979" s="125"/>
    </row>
    <row r="6980" spans="1:9">
      <c r="A6980" s="216">
        <v>43756</v>
      </c>
      <c r="B6980" s="194">
        <v>18</v>
      </c>
      <c r="C6980" s="205">
        <v>93</v>
      </c>
      <c r="D6980" s="206">
        <v>42.957814088417763</v>
      </c>
      <c r="E6980" s="207">
        <v>-9</v>
      </c>
      <c r="F6980" s="208">
        <v>41.868380561184324</v>
      </c>
      <c r="I6980" s="125"/>
    </row>
    <row r="6981" spans="1:9">
      <c r="A6981" s="216">
        <v>43756</v>
      </c>
      <c r="B6981" s="194">
        <v>19</v>
      </c>
      <c r="C6981" s="205">
        <v>108</v>
      </c>
      <c r="D6981" s="206">
        <v>43.078549243191446</v>
      </c>
      <c r="E6981" s="207">
        <v>-9</v>
      </c>
      <c r="F6981" s="208">
        <v>42.775280506684865</v>
      </c>
      <c r="I6981" s="125"/>
    </row>
    <row r="6982" spans="1:9">
      <c r="A6982" s="216">
        <v>43756</v>
      </c>
      <c r="B6982" s="194">
        <v>20</v>
      </c>
      <c r="C6982" s="205">
        <v>123</v>
      </c>
      <c r="D6982" s="206">
        <v>43.199020822853527</v>
      </c>
      <c r="E6982" s="207">
        <v>-9</v>
      </c>
      <c r="F6982" s="208">
        <v>43.681938908952844</v>
      </c>
      <c r="I6982" s="125"/>
    </row>
    <row r="6983" spans="1:9">
      <c r="A6983" s="216">
        <v>43756</v>
      </c>
      <c r="B6983" s="194">
        <v>21</v>
      </c>
      <c r="C6983" s="205">
        <v>138</v>
      </c>
      <c r="D6983" s="206">
        <v>43.319208392838391</v>
      </c>
      <c r="E6983" s="207">
        <v>-9</v>
      </c>
      <c r="F6983" s="208">
        <v>44.588355281918304</v>
      </c>
      <c r="I6983" s="125"/>
    </row>
    <row r="6984" spans="1:9">
      <c r="A6984" s="216">
        <v>43756</v>
      </c>
      <c r="B6984" s="194">
        <v>22</v>
      </c>
      <c r="C6984" s="205">
        <v>153</v>
      </c>
      <c r="D6984" s="206">
        <v>43.439121634864932</v>
      </c>
      <c r="E6984" s="207">
        <v>-9</v>
      </c>
      <c r="F6984" s="208">
        <v>45.494529179784458</v>
      </c>
      <c r="I6984" s="125"/>
    </row>
    <row r="6985" spans="1:9">
      <c r="A6985" s="216">
        <v>43756</v>
      </c>
      <c r="B6985" s="194">
        <v>23</v>
      </c>
      <c r="C6985" s="205">
        <v>168</v>
      </c>
      <c r="D6985" s="206">
        <v>43.558770251886472</v>
      </c>
      <c r="E6985" s="207">
        <v>-9</v>
      </c>
      <c r="F6985" s="208">
        <v>46.400460156268721</v>
      </c>
      <c r="I6985" s="125"/>
    </row>
    <row r="6986" spans="1:9">
      <c r="A6986" s="216">
        <v>43757</v>
      </c>
      <c r="B6986" s="194">
        <v>0</v>
      </c>
      <c r="C6986" s="205">
        <v>183</v>
      </c>
      <c r="D6986" s="206">
        <v>43.678133771466037</v>
      </c>
      <c r="E6986" s="207">
        <v>-9</v>
      </c>
      <c r="F6986" s="208">
        <v>47.306147734451045</v>
      </c>
      <c r="I6986" s="125"/>
    </row>
    <row r="6987" spans="1:9">
      <c r="A6987" s="216">
        <v>43757</v>
      </c>
      <c r="B6987" s="194">
        <v>1</v>
      </c>
      <c r="C6987" s="205">
        <v>198</v>
      </c>
      <c r="D6987" s="206">
        <v>43.797221936551409</v>
      </c>
      <c r="E6987" s="207">
        <v>-9</v>
      </c>
      <c r="F6987" s="208">
        <v>48.211591467472559</v>
      </c>
      <c r="I6987" s="125"/>
    </row>
    <row r="6988" spans="1:9">
      <c r="A6988" s="216">
        <v>43757</v>
      </c>
      <c r="B6988" s="194">
        <v>2</v>
      </c>
      <c r="C6988" s="205">
        <v>213</v>
      </c>
      <c r="D6988" s="206">
        <v>43.916044471130817</v>
      </c>
      <c r="E6988" s="207">
        <v>-9</v>
      </c>
      <c r="F6988" s="208">
        <v>49.116790908105088</v>
      </c>
      <c r="I6988" s="125"/>
    </row>
    <row r="6989" spans="1:9">
      <c r="A6989" s="216">
        <v>43757</v>
      </c>
      <c r="B6989" s="194">
        <v>3</v>
      </c>
      <c r="C6989" s="205">
        <v>228</v>
      </c>
      <c r="D6989" s="206">
        <v>44.034580827517402</v>
      </c>
      <c r="E6989" s="207">
        <v>-9</v>
      </c>
      <c r="F6989" s="208">
        <v>50.021745568324931</v>
      </c>
      <c r="I6989" s="125"/>
    </row>
    <row r="6990" spans="1:9">
      <c r="A6990" s="216">
        <v>43757</v>
      </c>
      <c r="B6990" s="194">
        <v>4</v>
      </c>
      <c r="C6990" s="205">
        <v>243</v>
      </c>
      <c r="D6990" s="206">
        <v>44.152840769640989</v>
      </c>
      <c r="E6990" s="207">
        <v>-9</v>
      </c>
      <c r="F6990" s="208">
        <v>50.926455020389554</v>
      </c>
      <c r="I6990" s="125"/>
    </row>
    <row r="6991" spans="1:9">
      <c r="A6991" s="216">
        <v>43757</v>
      </c>
      <c r="B6991" s="194">
        <v>5</v>
      </c>
      <c r="C6991" s="205">
        <v>258</v>
      </c>
      <c r="D6991" s="206">
        <v>44.270834044216372</v>
      </c>
      <c r="E6991" s="207">
        <v>-9</v>
      </c>
      <c r="F6991" s="208">
        <v>51.830918805967663</v>
      </c>
      <c r="I6991" s="125"/>
    </row>
    <row r="6992" spans="1:9">
      <c r="A6992" s="216">
        <v>43757</v>
      </c>
      <c r="B6992" s="194">
        <v>6</v>
      </c>
      <c r="C6992" s="205">
        <v>273</v>
      </c>
      <c r="D6992" s="206">
        <v>44.388540124492692</v>
      </c>
      <c r="E6992" s="207">
        <v>-9</v>
      </c>
      <c r="F6992" s="208">
        <v>52.735136446249413</v>
      </c>
      <c r="I6992" s="125"/>
    </row>
    <row r="6993" spans="1:9">
      <c r="A6993" s="216">
        <v>43757</v>
      </c>
      <c r="B6993" s="194">
        <v>7</v>
      </c>
      <c r="C6993" s="205">
        <v>288</v>
      </c>
      <c r="D6993" s="206">
        <v>44.505968777266389</v>
      </c>
      <c r="E6993" s="207">
        <v>-9</v>
      </c>
      <c r="F6993" s="208">
        <v>53.6</v>
      </c>
      <c r="I6993" s="125"/>
    </row>
    <row r="6994" spans="1:9">
      <c r="A6994" s="216">
        <v>43757</v>
      </c>
      <c r="B6994" s="194">
        <v>8</v>
      </c>
      <c r="C6994" s="205">
        <v>303</v>
      </c>
      <c r="D6994" s="206">
        <v>44.623129692168959</v>
      </c>
      <c r="E6994" s="207">
        <v>-9</v>
      </c>
      <c r="F6994" s="208">
        <v>54.542831494561419</v>
      </c>
      <c r="I6994" s="125"/>
    </row>
    <row r="6995" spans="1:9">
      <c r="A6995" s="216">
        <v>43757</v>
      </c>
      <c r="B6995" s="194">
        <v>9</v>
      </c>
      <c r="C6995" s="205">
        <v>318</v>
      </c>
      <c r="D6995" s="206">
        <v>44.740002403993913</v>
      </c>
      <c r="E6995" s="207">
        <v>-9</v>
      </c>
      <c r="F6995" s="208">
        <v>55.446307973500524</v>
      </c>
      <c r="I6995" s="125"/>
    </row>
    <row r="6996" spans="1:9">
      <c r="A6996" s="216">
        <v>43757</v>
      </c>
      <c r="B6996" s="194">
        <v>10</v>
      </c>
      <c r="C6996" s="205">
        <v>333</v>
      </c>
      <c r="D6996" s="206">
        <v>44.856596662239099</v>
      </c>
      <c r="E6996" s="207">
        <v>-9</v>
      </c>
      <c r="F6996" s="208">
        <v>56.349536468847568</v>
      </c>
      <c r="I6996" s="125"/>
    </row>
    <row r="6997" spans="1:9">
      <c r="A6997" s="216">
        <v>43757</v>
      </c>
      <c r="B6997" s="194">
        <v>11</v>
      </c>
      <c r="C6997" s="205">
        <v>348</v>
      </c>
      <c r="D6997" s="206">
        <v>44.972922158694928</v>
      </c>
      <c r="E6997" s="207">
        <v>-9</v>
      </c>
      <c r="F6997" s="208">
        <v>57.252516550622126</v>
      </c>
      <c r="I6997" s="125"/>
    </row>
    <row r="6998" spans="1:9">
      <c r="A6998" s="216">
        <v>43757</v>
      </c>
      <c r="B6998" s="194">
        <v>12</v>
      </c>
      <c r="C6998" s="205">
        <v>3</v>
      </c>
      <c r="D6998" s="206">
        <v>45.088958430978892</v>
      </c>
      <c r="E6998" s="207">
        <v>-9</v>
      </c>
      <c r="F6998" s="208">
        <v>58.155247727719441</v>
      </c>
      <c r="I6998" s="125"/>
    </row>
    <row r="6999" spans="1:9">
      <c r="A6999" s="216">
        <v>43757</v>
      </c>
      <c r="B6999" s="194">
        <v>13</v>
      </c>
      <c r="C6999" s="205">
        <v>18</v>
      </c>
      <c r="D6999" s="206">
        <v>45.204715230809143</v>
      </c>
      <c r="E6999" s="207">
        <v>-9</v>
      </c>
      <c r="F6999" s="208">
        <v>59.057729549213178</v>
      </c>
      <c r="I6999" s="125"/>
    </row>
    <row r="7000" spans="1:9">
      <c r="A7000" s="216">
        <v>43757</v>
      </c>
      <c r="B7000" s="194">
        <v>14</v>
      </c>
      <c r="C7000" s="205">
        <v>33</v>
      </c>
      <c r="D7000" s="206">
        <v>45.320202251834871</v>
      </c>
      <c r="E7000" s="207">
        <v>-9</v>
      </c>
      <c r="F7000" s="208">
        <v>59.959961563810467</v>
      </c>
      <c r="I7000" s="125"/>
    </row>
    <row r="7001" spans="1:9">
      <c r="A7001" s="216">
        <v>43757</v>
      </c>
      <c r="B7001" s="194">
        <v>15</v>
      </c>
      <c r="C7001" s="205">
        <v>48</v>
      </c>
      <c r="D7001" s="206">
        <v>45.435399093657907</v>
      </c>
      <c r="E7001" s="207">
        <v>-10</v>
      </c>
      <c r="F7001" s="208">
        <v>0.86194328943996368</v>
      </c>
      <c r="I7001" s="125"/>
    </row>
    <row r="7002" spans="1:9">
      <c r="A7002" s="216">
        <v>43757</v>
      </c>
      <c r="B7002" s="194">
        <v>16</v>
      </c>
      <c r="C7002" s="205">
        <v>63</v>
      </c>
      <c r="D7002" s="206">
        <v>45.550315372636305</v>
      </c>
      <c r="E7002" s="207">
        <v>-10</v>
      </c>
      <c r="F7002" s="208">
        <v>1.7636742742434919</v>
      </c>
      <c r="I7002" s="125"/>
    </row>
    <row r="7003" spans="1:9">
      <c r="A7003" s="216">
        <v>43757</v>
      </c>
      <c r="B7003" s="194">
        <v>17</v>
      </c>
      <c r="C7003" s="205">
        <v>78</v>
      </c>
      <c r="D7003" s="206">
        <v>45.664960864829709</v>
      </c>
      <c r="E7003" s="207">
        <v>-10</v>
      </c>
      <c r="F7003" s="208">
        <v>2.6651540657742245</v>
      </c>
      <c r="I7003" s="125"/>
    </row>
    <row r="7004" spans="1:9">
      <c r="A7004" s="216">
        <v>43757</v>
      </c>
      <c r="B7004" s="194">
        <v>18</v>
      </c>
      <c r="C7004" s="205">
        <v>93</v>
      </c>
      <c r="D7004" s="206">
        <v>45.779315170273094</v>
      </c>
      <c r="E7004" s="207">
        <v>-10</v>
      </c>
      <c r="F7004" s="208">
        <v>3.5663821710361177</v>
      </c>
      <c r="I7004" s="125"/>
    </row>
    <row r="7005" spans="1:9">
      <c r="A7005" s="216">
        <v>43757</v>
      </c>
      <c r="B7005" s="194">
        <v>19</v>
      </c>
      <c r="C7005" s="205">
        <v>108</v>
      </c>
      <c r="D7005" s="206">
        <v>45.893387929379514</v>
      </c>
      <c r="E7005" s="207">
        <v>-10</v>
      </c>
      <c r="F7005" s="208">
        <v>4.4673581572102705</v>
      </c>
      <c r="I7005" s="125"/>
    </row>
    <row r="7006" spans="1:9">
      <c r="A7006" s="216">
        <v>43757</v>
      </c>
      <c r="B7006" s="194">
        <v>20</v>
      </c>
      <c r="C7006" s="205">
        <v>123</v>
      </c>
      <c r="D7006" s="206">
        <v>46.007188899569655</v>
      </c>
      <c r="E7006" s="207">
        <v>-10</v>
      </c>
      <c r="F7006" s="208">
        <v>5.3680815606998422</v>
      </c>
      <c r="I7006" s="125"/>
    </row>
    <row r="7007" spans="1:9">
      <c r="A7007" s="216">
        <v>43757</v>
      </c>
      <c r="B7007" s="194">
        <v>21</v>
      </c>
      <c r="C7007" s="205">
        <v>138</v>
      </c>
      <c r="D7007" s="206">
        <v>46.120697684800689</v>
      </c>
      <c r="E7007" s="207">
        <v>-10</v>
      </c>
      <c r="F7007" s="208">
        <v>6.2685518975790799</v>
      </c>
      <c r="I7007" s="125"/>
    </row>
    <row r="7008" spans="1:9">
      <c r="A7008" s="216">
        <v>43757</v>
      </c>
      <c r="B7008" s="194">
        <v>22</v>
      </c>
      <c r="C7008" s="205">
        <v>153</v>
      </c>
      <c r="D7008" s="206">
        <v>46.233923927525211</v>
      </c>
      <c r="E7008" s="207">
        <v>-10</v>
      </c>
      <c r="F7008" s="208">
        <v>7.1687687138571121</v>
      </c>
      <c r="I7008" s="125"/>
    </row>
    <row r="7009" spans="1:9">
      <c r="A7009" s="216">
        <v>43757</v>
      </c>
      <c r="B7009" s="194">
        <v>23</v>
      </c>
      <c r="C7009" s="205">
        <v>168</v>
      </c>
      <c r="D7009" s="206">
        <v>46.346877426901187</v>
      </c>
      <c r="E7009" s="207">
        <v>-10</v>
      </c>
      <c r="F7009" s="208">
        <v>8.0687315549869254</v>
      </c>
      <c r="I7009" s="125"/>
    </row>
    <row r="7010" spans="1:9">
      <c r="A7010" s="216">
        <v>43758</v>
      </c>
      <c r="B7010" s="194">
        <v>0</v>
      </c>
      <c r="C7010" s="205">
        <v>183</v>
      </c>
      <c r="D7010" s="206">
        <v>46.459537672151328</v>
      </c>
      <c r="E7010" s="207">
        <v>-10</v>
      </c>
      <c r="F7010" s="208">
        <v>8.9684399360642431</v>
      </c>
      <c r="I7010" s="125"/>
    </row>
    <row r="7011" spans="1:9">
      <c r="A7011" s="216">
        <v>43758</v>
      </c>
      <c r="B7011" s="194">
        <v>1</v>
      </c>
      <c r="C7011" s="205">
        <v>198</v>
      </c>
      <c r="D7011" s="206">
        <v>46.571914425767886</v>
      </c>
      <c r="E7011" s="207">
        <v>-10</v>
      </c>
      <c r="F7011" s="208">
        <v>9.8678934019535092</v>
      </c>
      <c r="I7011" s="125"/>
    </row>
    <row r="7012" spans="1:9">
      <c r="A7012" s="216">
        <v>43758</v>
      </c>
      <c r="B7012" s="194">
        <v>2</v>
      </c>
      <c r="C7012" s="205">
        <v>213</v>
      </c>
      <c r="D7012" s="206">
        <v>46.684017431535949</v>
      </c>
      <c r="E7012" s="207">
        <v>-10</v>
      </c>
      <c r="F7012" s="208">
        <v>10.767091487076961</v>
      </c>
      <c r="I7012" s="125"/>
    </row>
    <row r="7013" spans="1:9">
      <c r="A7013" s="216">
        <v>43758</v>
      </c>
      <c r="B7013" s="194">
        <v>3</v>
      </c>
      <c r="C7013" s="205">
        <v>228</v>
      </c>
      <c r="D7013" s="206">
        <v>46.795826239673488</v>
      </c>
      <c r="E7013" s="207">
        <v>-10</v>
      </c>
      <c r="F7013" s="208">
        <v>11.666033725643459</v>
      </c>
      <c r="I7013" s="125"/>
    </row>
    <row r="7014" spans="1:9">
      <c r="A7014" s="216">
        <v>43758</v>
      </c>
      <c r="B7014" s="194">
        <v>4</v>
      </c>
      <c r="C7014" s="205">
        <v>243</v>
      </c>
      <c r="D7014" s="206">
        <v>46.907350576569797</v>
      </c>
      <c r="E7014" s="207">
        <v>-10</v>
      </c>
      <c r="F7014" s="208">
        <v>12.564719651349421</v>
      </c>
      <c r="I7014" s="125"/>
    </row>
    <row r="7015" spans="1:9">
      <c r="A7015" s="216">
        <v>43758</v>
      </c>
      <c r="B7015" s="194">
        <v>5</v>
      </c>
      <c r="C7015" s="205">
        <v>258</v>
      </c>
      <c r="D7015" s="206">
        <v>47.018600188346227</v>
      </c>
      <c r="E7015" s="207">
        <v>-10</v>
      </c>
      <c r="F7015" s="208">
        <v>13.463148807696328</v>
      </c>
      <c r="I7015" s="125"/>
    </row>
    <row r="7016" spans="1:9">
      <c r="A7016" s="216">
        <v>43758</v>
      </c>
      <c r="B7016" s="194">
        <v>6</v>
      </c>
      <c r="C7016" s="205">
        <v>273</v>
      </c>
      <c r="D7016" s="206">
        <v>47.129554589291729</v>
      </c>
      <c r="E7016" s="207">
        <v>-10</v>
      </c>
      <c r="F7016" s="208">
        <v>14.361320707785232</v>
      </c>
      <c r="I7016" s="125"/>
    </row>
    <row r="7017" spans="1:9">
      <c r="A7017" s="216">
        <v>43758</v>
      </c>
      <c r="B7017" s="194">
        <v>7</v>
      </c>
      <c r="C7017" s="205">
        <v>288</v>
      </c>
      <c r="D7017" s="206">
        <v>47.240223567225712</v>
      </c>
      <c r="E7017" s="207">
        <v>-10</v>
      </c>
      <c r="F7017" s="208">
        <v>15.2</v>
      </c>
      <c r="I7017" s="125"/>
    </row>
    <row r="7018" spans="1:9">
      <c r="A7018" s="216">
        <v>43758</v>
      </c>
      <c r="B7018" s="194">
        <v>8</v>
      </c>
      <c r="C7018" s="205">
        <v>303</v>
      </c>
      <c r="D7018" s="206">
        <v>47.350616831949992</v>
      </c>
      <c r="E7018" s="207">
        <v>-10</v>
      </c>
      <c r="F7018" s="208">
        <v>16.156890909575665</v>
      </c>
      <c r="I7018" s="125"/>
    </row>
    <row r="7019" spans="1:9">
      <c r="A7019" s="216">
        <v>43758</v>
      </c>
      <c r="B7019" s="194">
        <v>9</v>
      </c>
      <c r="C7019" s="205">
        <v>318</v>
      </c>
      <c r="D7019" s="206">
        <v>47.460713939922243</v>
      </c>
      <c r="E7019" s="207">
        <v>-10</v>
      </c>
      <c r="F7019" s="208">
        <v>17.054288265807465</v>
      </c>
      <c r="I7019" s="125"/>
    </row>
    <row r="7020" spans="1:9">
      <c r="A7020" s="216">
        <v>43758</v>
      </c>
      <c r="B7020" s="194">
        <v>10</v>
      </c>
      <c r="C7020" s="205">
        <v>333</v>
      </c>
      <c r="D7020" s="206">
        <v>47.570524661942954</v>
      </c>
      <c r="E7020" s="207">
        <v>-10</v>
      </c>
      <c r="F7020" s="208">
        <v>17.951426494605833</v>
      </c>
      <c r="I7020" s="125"/>
    </row>
    <row r="7021" spans="1:9">
      <c r="A7021" s="216">
        <v>43758</v>
      </c>
      <c r="B7021" s="194">
        <v>11</v>
      </c>
      <c r="C7021" s="205">
        <v>348</v>
      </c>
      <c r="D7021" s="206">
        <v>47.680058711766833</v>
      </c>
      <c r="E7021" s="207">
        <v>-10</v>
      </c>
      <c r="F7021" s="208">
        <v>18.848305157500285</v>
      </c>
      <c r="I7021" s="125"/>
    </row>
    <row r="7022" spans="1:9">
      <c r="A7022" s="216">
        <v>43758</v>
      </c>
      <c r="B7022" s="194">
        <v>12</v>
      </c>
      <c r="C7022" s="205">
        <v>3</v>
      </c>
      <c r="D7022" s="206">
        <v>47.789295667560054</v>
      </c>
      <c r="E7022" s="207">
        <v>-10</v>
      </c>
      <c r="F7022" s="208">
        <v>19.744923755291204</v>
      </c>
      <c r="I7022" s="125"/>
    </row>
    <row r="7023" spans="1:9">
      <c r="A7023" s="216">
        <v>43758</v>
      </c>
      <c r="B7023" s="194">
        <v>13</v>
      </c>
      <c r="C7023" s="205">
        <v>18</v>
      </c>
      <c r="D7023" s="206">
        <v>47.898245244284681</v>
      </c>
      <c r="E7023" s="207">
        <v>-10</v>
      </c>
      <c r="F7023" s="208">
        <v>20.641281828840583</v>
      </c>
      <c r="I7023" s="125"/>
    </row>
    <row r="7024" spans="1:9">
      <c r="A7024" s="216">
        <v>43758</v>
      </c>
      <c r="B7024" s="194">
        <v>14</v>
      </c>
      <c r="C7024" s="205">
        <v>33</v>
      </c>
      <c r="D7024" s="206">
        <v>48.006917217253431</v>
      </c>
      <c r="E7024" s="207">
        <v>-10</v>
      </c>
      <c r="F7024" s="208">
        <v>21.537378918400876</v>
      </c>
      <c r="I7024" s="125"/>
    </row>
    <row r="7025" spans="1:9">
      <c r="A7025" s="216">
        <v>43758</v>
      </c>
      <c r="B7025" s="194">
        <v>15</v>
      </c>
      <c r="C7025" s="205">
        <v>48</v>
      </c>
      <c r="D7025" s="206">
        <v>48.115291148841379</v>
      </c>
      <c r="E7025" s="207">
        <v>-10</v>
      </c>
      <c r="F7025" s="208">
        <v>22.433214533963408</v>
      </c>
      <c r="I7025" s="125"/>
    </row>
    <row r="7026" spans="1:9">
      <c r="A7026" s="216">
        <v>43758</v>
      </c>
      <c r="B7026" s="194">
        <v>16</v>
      </c>
      <c r="C7026" s="205">
        <v>63</v>
      </c>
      <c r="D7026" s="206">
        <v>48.223376756779999</v>
      </c>
      <c r="E7026" s="207">
        <v>-10</v>
      </c>
      <c r="F7026" s="208">
        <v>23.328788215180793</v>
      </c>
      <c r="I7026" s="125"/>
    </row>
    <row r="7027" spans="1:9">
      <c r="A7027" s="216">
        <v>43758</v>
      </c>
      <c r="B7027" s="194">
        <v>17</v>
      </c>
      <c r="C7027" s="205">
        <v>78</v>
      </c>
      <c r="D7027" s="206">
        <v>48.331183818905856</v>
      </c>
      <c r="E7027" s="207">
        <v>-10</v>
      </c>
      <c r="F7027" s="208">
        <v>24.224099491399116</v>
      </c>
      <c r="I7027" s="125"/>
    </row>
    <row r="7028" spans="1:9">
      <c r="A7028" s="216">
        <v>43758</v>
      </c>
      <c r="B7028" s="194">
        <v>18</v>
      </c>
      <c r="C7028" s="205">
        <v>93</v>
      </c>
      <c r="D7028" s="206">
        <v>48.438691941011029</v>
      </c>
      <c r="E7028" s="207">
        <v>-10</v>
      </c>
      <c r="F7028" s="208">
        <v>25.119147891511595</v>
      </c>
      <c r="I7028" s="125"/>
    </row>
    <row r="7029" spans="1:9">
      <c r="A7029" s="216">
        <v>43758</v>
      </c>
      <c r="B7029" s="194">
        <v>19</v>
      </c>
      <c r="C7029" s="205">
        <v>108</v>
      </c>
      <c r="D7029" s="206">
        <v>48.545910764398741</v>
      </c>
      <c r="E7029" s="207">
        <v>-10</v>
      </c>
      <c r="F7029" s="208">
        <v>26.013932944234632</v>
      </c>
      <c r="I7029" s="125"/>
    </row>
    <row r="7030" spans="1:9">
      <c r="A7030" s="216">
        <v>43758</v>
      </c>
      <c r="B7030" s="194">
        <v>20</v>
      </c>
      <c r="C7030" s="205">
        <v>123</v>
      </c>
      <c r="D7030" s="206">
        <v>48.652850129803937</v>
      </c>
      <c r="E7030" s="207">
        <v>-10</v>
      </c>
      <c r="F7030" s="208">
        <v>26.908454187750124</v>
      </c>
      <c r="I7030" s="125"/>
    </row>
    <row r="7031" spans="1:9">
      <c r="A7031" s="216">
        <v>43758</v>
      </c>
      <c r="B7031" s="194">
        <v>21</v>
      </c>
      <c r="C7031" s="205">
        <v>138</v>
      </c>
      <c r="D7031" s="206">
        <v>48.759489546617942</v>
      </c>
      <c r="E7031" s="207">
        <v>-10</v>
      </c>
      <c r="F7031" s="208">
        <v>27.802711130009428</v>
      </c>
      <c r="I7031" s="125"/>
    </row>
    <row r="7032" spans="1:9">
      <c r="A7032" s="216">
        <v>43758</v>
      </c>
      <c r="B7032" s="194">
        <v>22</v>
      </c>
      <c r="C7032" s="205">
        <v>153</v>
      </c>
      <c r="D7032" s="206">
        <v>48.865838798280947</v>
      </c>
      <c r="E7032" s="207">
        <v>-10</v>
      </c>
      <c r="F7032" s="208">
        <v>28.696703308628067</v>
      </c>
      <c r="I7032" s="125"/>
    </row>
    <row r="7033" spans="1:9">
      <c r="A7033" s="216">
        <v>43758</v>
      </c>
      <c r="B7033" s="194">
        <v>23</v>
      </c>
      <c r="C7033" s="205">
        <v>168</v>
      </c>
      <c r="D7033" s="206">
        <v>48.971907669140364</v>
      </c>
      <c r="E7033" s="207">
        <v>-10</v>
      </c>
      <c r="F7033" s="208">
        <v>29.59043026084192</v>
      </c>
      <c r="I7033" s="125"/>
    </row>
    <row r="7034" spans="1:9">
      <c r="A7034" s="216">
        <v>43759</v>
      </c>
      <c r="B7034" s="194">
        <v>0</v>
      </c>
      <c r="C7034" s="205">
        <v>183</v>
      </c>
      <c r="D7034" s="206">
        <v>49.077675671773022</v>
      </c>
      <c r="E7034" s="207">
        <v>-10</v>
      </c>
      <c r="F7034" s="208">
        <v>30.483891493572663</v>
      </c>
      <c r="I7034" s="125"/>
    </row>
    <row r="7035" spans="1:9">
      <c r="A7035" s="216">
        <v>43759</v>
      </c>
      <c r="B7035" s="194">
        <v>1</v>
      </c>
      <c r="C7035" s="205">
        <v>198</v>
      </c>
      <c r="D7035" s="206">
        <v>49.183152592530064</v>
      </c>
      <c r="E7035" s="207">
        <v>-10</v>
      </c>
      <c r="F7035" s="208">
        <v>31.377086533430543</v>
      </c>
      <c r="I7035" s="125"/>
    </row>
    <row r="7036" spans="1:9">
      <c r="A7036" s="216">
        <v>43759</v>
      </c>
      <c r="B7036" s="194">
        <v>2</v>
      </c>
      <c r="C7036" s="205">
        <v>213</v>
      </c>
      <c r="D7036" s="206">
        <v>49.288348219955651</v>
      </c>
      <c r="E7036" s="207">
        <v>-10</v>
      </c>
      <c r="F7036" s="208">
        <v>32.270014936563882</v>
      </c>
      <c r="I7036" s="125"/>
    </row>
    <row r="7037" spans="1:9">
      <c r="A7037" s="216">
        <v>43759</v>
      </c>
      <c r="B7037" s="194">
        <v>3</v>
      </c>
      <c r="C7037" s="205">
        <v>228</v>
      </c>
      <c r="D7037" s="206">
        <v>49.393242068913423</v>
      </c>
      <c r="E7037" s="207">
        <v>-10</v>
      </c>
      <c r="F7037" s="208">
        <v>33.162676198918071</v>
      </c>
      <c r="I7037" s="125"/>
    </row>
    <row r="7038" spans="1:9">
      <c r="A7038" s="216">
        <v>43759</v>
      </c>
      <c r="B7038" s="194">
        <v>4</v>
      </c>
      <c r="C7038" s="205">
        <v>243</v>
      </c>
      <c r="D7038" s="206">
        <v>49.497843949608296</v>
      </c>
      <c r="E7038" s="207">
        <v>-10</v>
      </c>
      <c r="F7038" s="208">
        <v>34.055069856006206</v>
      </c>
      <c r="I7038" s="125"/>
    </row>
    <row r="7039" spans="1:9">
      <c r="A7039" s="216">
        <v>43759</v>
      </c>
      <c r="B7039" s="194">
        <v>5</v>
      </c>
      <c r="C7039" s="205">
        <v>258</v>
      </c>
      <c r="D7039" s="206">
        <v>49.602163593697242</v>
      </c>
      <c r="E7039" s="207">
        <v>-10</v>
      </c>
      <c r="F7039" s="208">
        <v>34.947195442962915</v>
      </c>
      <c r="I7039" s="125"/>
    </row>
    <row r="7040" spans="1:9">
      <c r="A7040" s="216">
        <v>43759</v>
      </c>
      <c r="B7040" s="194">
        <v>6</v>
      </c>
      <c r="C7040" s="205">
        <v>273</v>
      </c>
      <c r="D7040" s="206">
        <v>49.70618057986826</v>
      </c>
      <c r="E7040" s="207">
        <v>-10</v>
      </c>
      <c r="F7040" s="208">
        <v>35.839052464837344</v>
      </c>
      <c r="I7040" s="125"/>
    </row>
    <row r="7041" spans="1:9">
      <c r="A7041" s="216">
        <v>43759</v>
      </c>
      <c r="B7041" s="194">
        <v>7</v>
      </c>
      <c r="C7041" s="205">
        <v>288</v>
      </c>
      <c r="D7041" s="206">
        <v>49.809904720459599</v>
      </c>
      <c r="E7041" s="207">
        <v>-10</v>
      </c>
      <c r="F7041" s="208">
        <v>36.700000000000003</v>
      </c>
      <c r="I7041" s="125"/>
    </row>
    <row r="7042" spans="1:9">
      <c r="A7042" s="216">
        <v>43759</v>
      </c>
      <c r="B7042" s="194">
        <v>8</v>
      </c>
      <c r="C7042" s="205">
        <v>303</v>
      </c>
      <c r="D7042" s="206">
        <v>49.91334571126572</v>
      </c>
      <c r="E7042" s="207">
        <v>-10</v>
      </c>
      <c r="F7042" s="208">
        <v>37.621958950779977</v>
      </c>
      <c r="I7042" s="125"/>
    </row>
    <row r="7043" spans="1:9">
      <c r="A7043" s="216">
        <v>43759</v>
      </c>
      <c r="B7043" s="194">
        <v>9</v>
      </c>
      <c r="C7043" s="205">
        <v>318</v>
      </c>
      <c r="D7043" s="206">
        <v>50.016483154367961</v>
      </c>
      <c r="E7043" s="207">
        <v>-10</v>
      </c>
      <c r="F7043" s="208">
        <v>38.513007443021934</v>
      </c>
      <c r="I7043" s="125"/>
    </row>
    <row r="7044" spans="1:9">
      <c r="A7044" s="216">
        <v>43759</v>
      </c>
      <c r="B7044" s="194">
        <v>10</v>
      </c>
      <c r="C7044" s="205">
        <v>333</v>
      </c>
      <c r="D7044" s="206">
        <v>50.119326845689329</v>
      </c>
      <c r="E7044" s="207">
        <v>-10</v>
      </c>
      <c r="F7044" s="208">
        <v>39.40378548611335</v>
      </c>
      <c r="I7044" s="125"/>
    </row>
    <row r="7045" spans="1:9">
      <c r="A7045" s="216">
        <v>43759</v>
      </c>
      <c r="B7045" s="194">
        <v>11</v>
      </c>
      <c r="C7045" s="205">
        <v>348</v>
      </c>
      <c r="D7045" s="206">
        <v>50.221886524482215</v>
      </c>
      <c r="E7045" s="207">
        <v>-10</v>
      </c>
      <c r="F7045" s="208">
        <v>40.294292603336785</v>
      </c>
      <c r="I7045" s="125"/>
    </row>
    <row r="7046" spans="1:9">
      <c r="A7046" s="216">
        <v>43759</v>
      </c>
      <c r="B7046" s="194">
        <v>12</v>
      </c>
      <c r="C7046" s="205">
        <v>3</v>
      </c>
      <c r="D7046" s="206">
        <v>50.324141795072137</v>
      </c>
      <c r="E7046" s="207">
        <v>-10</v>
      </c>
      <c r="F7046" s="208">
        <v>41.184528297506695</v>
      </c>
      <c r="I7046" s="125"/>
    </row>
    <row r="7047" spans="1:9">
      <c r="A7047" s="216">
        <v>43759</v>
      </c>
      <c r="B7047" s="194">
        <v>13</v>
      </c>
      <c r="C7047" s="205">
        <v>18</v>
      </c>
      <c r="D7047" s="206">
        <v>50.426102398246258</v>
      </c>
      <c r="E7047" s="207">
        <v>-10</v>
      </c>
      <c r="F7047" s="208">
        <v>42.074492101205827</v>
      </c>
      <c r="I7047" s="125"/>
    </row>
    <row r="7048" spans="1:9">
      <c r="A7048" s="216">
        <v>43759</v>
      </c>
      <c r="B7048" s="194">
        <v>14</v>
      </c>
      <c r="C7048" s="205">
        <v>33</v>
      </c>
      <c r="D7048" s="206">
        <v>50.527778135732433</v>
      </c>
      <c r="E7048" s="207">
        <v>-10</v>
      </c>
      <c r="F7048" s="208">
        <v>42.964183546508643</v>
      </c>
      <c r="I7048" s="125"/>
    </row>
    <row r="7049" spans="1:9">
      <c r="A7049" s="216">
        <v>43759</v>
      </c>
      <c r="B7049" s="194">
        <v>15</v>
      </c>
      <c r="C7049" s="205">
        <v>48</v>
      </c>
      <c r="D7049" s="206">
        <v>50.629148595771767</v>
      </c>
      <c r="E7049" s="207">
        <v>-10</v>
      </c>
      <c r="F7049" s="208">
        <v>43.853602135335485</v>
      </c>
      <c r="I7049" s="125"/>
    </row>
    <row r="7050" spans="1:9">
      <c r="A7050" s="216">
        <v>43759</v>
      </c>
      <c r="B7050" s="194">
        <v>16</v>
      </c>
      <c r="C7050" s="205">
        <v>63</v>
      </c>
      <c r="D7050" s="206">
        <v>50.730223522476763</v>
      </c>
      <c r="E7050" s="207">
        <v>-10</v>
      </c>
      <c r="F7050" s="208">
        <v>44.742747399239846</v>
      </c>
      <c r="I7050" s="125"/>
    </row>
    <row r="7051" spans="1:9">
      <c r="A7051" s="216">
        <v>43759</v>
      </c>
      <c r="B7051" s="194">
        <v>17</v>
      </c>
      <c r="C7051" s="205">
        <v>78</v>
      </c>
      <c r="D7051" s="206">
        <v>50.831012721477009</v>
      </c>
      <c r="E7051" s="207">
        <v>-10</v>
      </c>
      <c r="F7051" s="208">
        <v>45.631618859307324</v>
      </c>
      <c r="I7051" s="125"/>
    </row>
    <row r="7052" spans="1:9">
      <c r="A7052" s="216">
        <v>43759</v>
      </c>
      <c r="B7052" s="194">
        <v>18</v>
      </c>
      <c r="C7052" s="205">
        <v>93</v>
      </c>
      <c r="D7052" s="206">
        <v>50.931495783711398</v>
      </c>
      <c r="E7052" s="207">
        <v>-10</v>
      </c>
      <c r="F7052" s="208">
        <v>46.520216036463431</v>
      </c>
      <c r="I7052" s="125"/>
    </row>
    <row r="7053" spans="1:9">
      <c r="A7053" s="216">
        <v>43759</v>
      </c>
      <c r="B7053" s="194">
        <v>19</v>
      </c>
      <c r="C7053" s="205">
        <v>108</v>
      </c>
      <c r="D7053" s="206">
        <v>51.031682457937677</v>
      </c>
      <c r="E7053" s="207">
        <v>-10</v>
      </c>
      <c r="F7053" s="208">
        <v>47.408538451247537</v>
      </c>
      <c r="I7053" s="125"/>
    </row>
    <row r="7054" spans="1:9">
      <c r="A7054" s="216">
        <v>43759</v>
      </c>
      <c r="B7054" s="194">
        <v>20</v>
      </c>
      <c r="C7054" s="205">
        <v>123</v>
      </c>
      <c r="D7054" s="206">
        <v>51.131582571538274</v>
      </c>
      <c r="E7054" s="207">
        <v>-10</v>
      </c>
      <c r="F7054" s="208">
        <v>48.296585633708311</v>
      </c>
      <c r="I7054" s="125"/>
    </row>
    <row r="7055" spans="1:9">
      <c r="A7055" s="216">
        <v>43759</v>
      </c>
      <c r="B7055" s="194">
        <v>21</v>
      </c>
      <c r="C7055" s="205">
        <v>138</v>
      </c>
      <c r="D7055" s="206">
        <v>51.231175700690983</v>
      </c>
      <c r="E7055" s="207">
        <v>-10</v>
      </c>
      <c r="F7055" s="208">
        <v>49.184357083858394</v>
      </c>
      <c r="I7055" s="125"/>
    </row>
    <row r="7056" spans="1:9">
      <c r="A7056" s="216">
        <v>43759</v>
      </c>
      <c r="B7056" s="194">
        <v>22</v>
      </c>
      <c r="C7056" s="205">
        <v>153</v>
      </c>
      <c r="D7056" s="206">
        <v>51.330471577354615</v>
      </c>
      <c r="E7056" s="207">
        <v>-10</v>
      </c>
      <c r="F7056" s="208">
        <v>50.071852331204596</v>
      </c>
      <c r="I7056" s="125"/>
    </row>
    <row r="7057" spans="1:9">
      <c r="A7057" s="216">
        <v>43759</v>
      </c>
      <c r="B7057" s="194">
        <v>23</v>
      </c>
      <c r="C7057" s="205">
        <v>168</v>
      </c>
      <c r="D7057" s="206">
        <v>51.429480051975816</v>
      </c>
      <c r="E7057" s="207">
        <v>-10</v>
      </c>
      <c r="F7057" s="208">
        <v>50.959070904861505</v>
      </c>
      <c r="I7057" s="125"/>
    </row>
    <row r="7058" spans="1:9">
      <c r="A7058" s="216">
        <v>43760</v>
      </c>
      <c r="B7058" s="194">
        <v>0</v>
      </c>
      <c r="C7058" s="205">
        <v>183</v>
      </c>
      <c r="D7058" s="206">
        <v>51.528180665565628</v>
      </c>
      <c r="E7058" s="207">
        <v>-10</v>
      </c>
      <c r="F7058" s="208">
        <v>51.846012293972912</v>
      </c>
      <c r="I7058" s="125"/>
    </row>
    <row r="7059" spans="1:9">
      <c r="A7059" s="216">
        <v>43760</v>
      </c>
      <c r="B7059" s="194">
        <v>1</v>
      </c>
      <c r="C7059" s="205">
        <v>198</v>
      </c>
      <c r="D7059" s="206">
        <v>51.626583231724226</v>
      </c>
      <c r="E7059" s="207">
        <v>-10</v>
      </c>
      <c r="F7059" s="208">
        <v>52.732676046821325</v>
      </c>
      <c r="I7059" s="125"/>
    </row>
    <row r="7060" spans="1:9">
      <c r="A7060" s="216">
        <v>43760</v>
      </c>
      <c r="B7060" s="194">
        <v>2</v>
      </c>
      <c r="C7060" s="205">
        <v>213</v>
      </c>
      <c r="D7060" s="206">
        <v>51.724697565707629</v>
      </c>
      <c r="E7060" s="207">
        <v>-10</v>
      </c>
      <c r="F7060" s="208">
        <v>53.61906168165163</v>
      </c>
      <c r="I7060" s="125"/>
    </row>
    <row r="7061" spans="1:9">
      <c r="A7061" s="216">
        <v>43760</v>
      </c>
      <c r="B7061" s="194">
        <v>3</v>
      </c>
      <c r="C7061" s="205">
        <v>228</v>
      </c>
      <c r="D7061" s="206">
        <v>51.822503211990352</v>
      </c>
      <c r="E7061" s="207">
        <v>-10</v>
      </c>
      <c r="F7061" s="208">
        <v>54.505168696560133</v>
      </c>
      <c r="I7061" s="125"/>
    </row>
    <row r="7062" spans="1:9">
      <c r="A7062" s="216">
        <v>43760</v>
      </c>
      <c r="B7062" s="194">
        <v>4</v>
      </c>
      <c r="C7062" s="205">
        <v>243</v>
      </c>
      <c r="D7062" s="206">
        <v>51.920010007347628</v>
      </c>
      <c r="E7062" s="207">
        <v>-10</v>
      </c>
      <c r="F7062" s="208">
        <v>55.390996619001527</v>
      </c>
      <c r="I7062" s="125"/>
    </row>
    <row r="7063" spans="1:9">
      <c r="A7063" s="216">
        <v>43760</v>
      </c>
      <c r="B7063" s="194">
        <v>5</v>
      </c>
      <c r="C7063" s="205">
        <v>258</v>
      </c>
      <c r="D7063" s="206">
        <v>52.017227711986607</v>
      </c>
      <c r="E7063" s="207">
        <v>-10</v>
      </c>
      <c r="F7063" s="208">
        <v>56.276544976176517</v>
      </c>
      <c r="I7063" s="125"/>
    </row>
    <row r="7064" spans="1:9">
      <c r="A7064" s="216">
        <v>43760</v>
      </c>
      <c r="B7064" s="194">
        <v>6</v>
      </c>
      <c r="C7064" s="205">
        <v>273</v>
      </c>
      <c r="D7064" s="206">
        <v>52.114135932077943</v>
      </c>
      <c r="E7064" s="207">
        <v>-10</v>
      </c>
      <c r="F7064" s="208">
        <v>57.161813265288579</v>
      </c>
      <c r="I7064" s="125"/>
    </row>
    <row r="7065" spans="1:9">
      <c r="A7065" s="216">
        <v>43760</v>
      </c>
      <c r="B7065" s="194">
        <v>7</v>
      </c>
      <c r="C7065" s="205">
        <v>288</v>
      </c>
      <c r="D7065" s="206">
        <v>52.210744489884746</v>
      </c>
      <c r="E7065" s="207">
        <v>-10</v>
      </c>
      <c r="F7065" s="208">
        <v>58</v>
      </c>
      <c r="I7065" s="125"/>
    </row>
    <row r="7066" spans="1:9">
      <c r="A7066" s="216">
        <v>43760</v>
      </c>
      <c r="B7066" s="194">
        <v>8</v>
      </c>
      <c r="C7066" s="205">
        <v>303</v>
      </c>
      <c r="D7066" s="206">
        <v>52.307063147929966</v>
      </c>
      <c r="E7066" s="207">
        <v>-10</v>
      </c>
      <c r="F7066" s="208">
        <v>58.93150773493538</v>
      </c>
      <c r="I7066" s="125"/>
    </row>
    <row r="7067" spans="1:9">
      <c r="A7067" s="216">
        <v>43760</v>
      </c>
      <c r="B7067" s="194">
        <v>9</v>
      </c>
      <c r="C7067" s="205">
        <v>318</v>
      </c>
      <c r="D7067" s="206">
        <v>52.40307151718298</v>
      </c>
      <c r="E7067" s="207">
        <v>-10</v>
      </c>
      <c r="F7067" s="208">
        <v>59.81593294781014</v>
      </c>
      <c r="I7067" s="125"/>
    </row>
    <row r="7068" spans="1:9">
      <c r="A7068" s="216">
        <v>43760</v>
      </c>
      <c r="B7068" s="194">
        <v>10</v>
      </c>
      <c r="C7068" s="205">
        <v>333</v>
      </c>
      <c r="D7068" s="206">
        <v>52.498779461666345</v>
      </c>
      <c r="E7068" s="207">
        <v>-11</v>
      </c>
      <c r="F7068" s="208">
        <v>0.70007616708586795</v>
      </c>
      <c r="I7068" s="125"/>
    </row>
    <row r="7069" spans="1:9">
      <c r="A7069" s="216">
        <v>43760</v>
      </c>
      <c r="B7069" s="194">
        <v>11</v>
      </c>
      <c r="C7069" s="205">
        <v>348</v>
      </c>
      <c r="D7069" s="206">
        <v>52.594196650026106</v>
      </c>
      <c r="E7069" s="207">
        <v>-11</v>
      </c>
      <c r="F7069" s="208">
        <v>1.5839369179881047</v>
      </c>
      <c r="I7069" s="125"/>
    </row>
    <row r="7070" spans="1:9">
      <c r="A7070" s="216">
        <v>43760</v>
      </c>
      <c r="B7070" s="194">
        <v>12</v>
      </c>
      <c r="C7070" s="205">
        <v>3</v>
      </c>
      <c r="D7070" s="206">
        <v>52.689302795058666</v>
      </c>
      <c r="E7070" s="207">
        <v>-11</v>
      </c>
      <c r="F7070" s="208">
        <v>2.4675146957588012</v>
      </c>
      <c r="I7070" s="125"/>
    </row>
    <row r="7071" spans="1:9">
      <c r="A7071" s="216">
        <v>43760</v>
      </c>
      <c r="B7071" s="194">
        <v>13</v>
      </c>
      <c r="C7071" s="205">
        <v>18</v>
      </c>
      <c r="D7071" s="206">
        <v>52.784107666636828</v>
      </c>
      <c r="E7071" s="207">
        <v>-11</v>
      </c>
      <c r="F7071" s="208">
        <v>3.3508090250693812</v>
      </c>
      <c r="I7071" s="125"/>
    </row>
    <row r="7072" spans="1:9">
      <c r="A7072" s="216">
        <v>43760</v>
      </c>
      <c r="B7072" s="194">
        <v>14</v>
      </c>
      <c r="C7072" s="205">
        <v>33</v>
      </c>
      <c r="D7072" s="206">
        <v>52.878621034694788</v>
      </c>
      <c r="E7072" s="207">
        <v>-11</v>
      </c>
      <c r="F7072" s="208">
        <v>4.2338194302072552</v>
      </c>
      <c r="I7072" s="125"/>
    </row>
    <row r="7073" spans="1:9">
      <c r="A7073" s="216">
        <v>43760</v>
      </c>
      <c r="B7073" s="194">
        <v>15</v>
      </c>
      <c r="C7073" s="205">
        <v>48</v>
      </c>
      <c r="D7073" s="206">
        <v>52.972822576998624</v>
      </c>
      <c r="E7073" s="207">
        <v>-11</v>
      </c>
      <c r="F7073" s="208">
        <v>5.1165454054797621</v>
      </c>
      <c r="I7073" s="125"/>
    </row>
    <row r="7074" spans="1:9">
      <c r="A7074" s="216">
        <v>43760</v>
      </c>
      <c r="B7074" s="194">
        <v>16</v>
      </c>
      <c r="C7074" s="205">
        <v>63</v>
      </c>
      <c r="D7074" s="206">
        <v>53.066722066204193</v>
      </c>
      <c r="E7074" s="207">
        <v>-11</v>
      </c>
      <c r="F7074" s="208">
        <v>5.9989864648005309</v>
      </c>
      <c r="I7074" s="125"/>
    </row>
    <row r="7075" spans="1:9">
      <c r="A7075" s="216">
        <v>43760</v>
      </c>
      <c r="B7075" s="194">
        <v>17</v>
      </c>
      <c r="C7075" s="205">
        <v>78</v>
      </c>
      <c r="D7075" s="206">
        <v>53.160329277511664</v>
      </c>
      <c r="E7075" s="207">
        <v>-11</v>
      </c>
      <c r="F7075" s="208">
        <v>6.8811421511215087</v>
      </c>
      <c r="I7075" s="125"/>
    </row>
    <row r="7076" spans="1:9">
      <c r="A7076" s="216">
        <v>43760</v>
      </c>
      <c r="B7076" s="194">
        <v>18</v>
      </c>
      <c r="C7076" s="205">
        <v>93</v>
      </c>
      <c r="D7076" s="206">
        <v>53.253623891149573</v>
      </c>
      <c r="E7076" s="207">
        <v>-11</v>
      </c>
      <c r="F7076" s="208">
        <v>7.7630119481038307</v>
      </c>
      <c r="I7076" s="125"/>
    </row>
    <row r="7077" spans="1:9">
      <c r="A7077" s="216">
        <v>43760</v>
      </c>
      <c r="B7077" s="194">
        <v>19</v>
      </c>
      <c r="C7077" s="205">
        <v>108</v>
      </c>
      <c r="D7077" s="206">
        <v>53.346615664521551</v>
      </c>
      <c r="E7077" s="207">
        <v>-11</v>
      </c>
      <c r="F7077" s="208">
        <v>8.644595378528912</v>
      </c>
      <c r="I7077" s="125"/>
    </row>
    <row r="7078" spans="1:9">
      <c r="A7078" s="216">
        <v>43760</v>
      </c>
      <c r="B7078" s="194">
        <v>20</v>
      </c>
      <c r="C7078" s="205">
        <v>123</v>
      </c>
      <c r="D7078" s="206">
        <v>53.439314454733449</v>
      </c>
      <c r="E7078" s="207">
        <v>-11</v>
      </c>
      <c r="F7078" s="208">
        <v>9.5258919647411844</v>
      </c>
      <c r="I7078" s="125"/>
    </row>
    <row r="7079" spans="1:9">
      <c r="A7079" s="216">
        <v>43760</v>
      </c>
      <c r="B7079" s="194">
        <v>21</v>
      </c>
      <c r="C7079" s="205">
        <v>138</v>
      </c>
      <c r="D7079" s="206">
        <v>53.531699827840384</v>
      </c>
      <c r="E7079" s="207">
        <v>-11</v>
      </c>
      <c r="F7079" s="208">
        <v>10.406901199416332</v>
      </c>
      <c r="I7079" s="125"/>
    </row>
    <row r="7080" spans="1:9">
      <c r="A7080" s="216">
        <v>43760</v>
      </c>
      <c r="B7080" s="194">
        <v>22</v>
      </c>
      <c r="C7080" s="205">
        <v>153</v>
      </c>
      <c r="D7080" s="206">
        <v>53.62378162404184</v>
      </c>
      <c r="E7080" s="207">
        <v>-11</v>
      </c>
      <c r="F7080" s="208">
        <v>11.287622604301824</v>
      </c>
      <c r="I7080" s="125"/>
    </row>
    <row r="7081" spans="1:9">
      <c r="A7081" s="216">
        <v>43760</v>
      </c>
      <c r="B7081" s="194">
        <v>23</v>
      </c>
      <c r="C7081" s="205">
        <v>168</v>
      </c>
      <c r="D7081" s="206">
        <v>53.71556972349083</v>
      </c>
      <c r="E7081" s="207">
        <v>-11</v>
      </c>
      <c r="F7081" s="208">
        <v>12.168055700875477</v>
      </c>
      <c r="I7081" s="125"/>
    </row>
    <row r="7082" spans="1:9">
      <c r="A7082" s="216">
        <v>43761</v>
      </c>
      <c r="B7082" s="194">
        <v>0</v>
      </c>
      <c r="C7082" s="205">
        <v>183</v>
      </c>
      <c r="D7082" s="206">
        <v>53.807043617243266</v>
      </c>
      <c r="E7082" s="207">
        <v>-11</v>
      </c>
      <c r="F7082" s="208">
        <v>13.048199971072343</v>
      </c>
      <c r="I7082" s="125"/>
    </row>
    <row r="7083" spans="1:9">
      <c r="A7083" s="216">
        <v>43761</v>
      </c>
      <c r="B7083" s="194">
        <v>1</v>
      </c>
      <c r="C7083" s="205">
        <v>198</v>
      </c>
      <c r="D7083" s="206">
        <v>53.898213189081048</v>
      </c>
      <c r="E7083" s="207">
        <v>-11</v>
      </c>
      <c r="F7083" s="208">
        <v>13.928054955401308</v>
      </c>
      <c r="I7083" s="125"/>
    </row>
    <row r="7084" spans="1:9">
      <c r="A7084" s="216">
        <v>43761</v>
      </c>
      <c r="B7084" s="194">
        <v>2</v>
      </c>
      <c r="C7084" s="205">
        <v>213</v>
      </c>
      <c r="D7084" s="206">
        <v>53.9890882831412</v>
      </c>
      <c r="E7084" s="207">
        <v>-11</v>
      </c>
      <c r="F7084" s="208">
        <v>14.807620164701873</v>
      </c>
      <c r="I7084" s="125"/>
    </row>
    <row r="7085" spans="1:9">
      <c r="A7085" s="216">
        <v>43761</v>
      </c>
      <c r="B7085" s="194">
        <v>3</v>
      </c>
      <c r="C7085" s="205">
        <v>228</v>
      </c>
      <c r="D7085" s="206">
        <v>54.079648473166344</v>
      </c>
      <c r="E7085" s="207">
        <v>-11</v>
      </c>
      <c r="F7085" s="208">
        <v>15.686895089797659</v>
      </c>
      <c r="I7085" s="125"/>
    </row>
    <row r="7086" spans="1:9">
      <c r="A7086" s="216">
        <v>43761</v>
      </c>
      <c r="B7086" s="194">
        <v>4</v>
      </c>
      <c r="C7086" s="205">
        <v>243</v>
      </c>
      <c r="D7086" s="206">
        <v>54.169903625997904</v>
      </c>
      <c r="E7086" s="207">
        <v>-11</v>
      </c>
      <c r="F7086" s="208">
        <v>16.565879250630537</v>
      </c>
      <c r="I7086" s="125"/>
    </row>
    <row r="7087" spans="1:9">
      <c r="A7087" s="216">
        <v>43761</v>
      </c>
      <c r="B7087" s="194">
        <v>5</v>
      </c>
      <c r="C7087" s="205">
        <v>258</v>
      </c>
      <c r="D7087" s="206">
        <v>54.259863531818837</v>
      </c>
      <c r="E7087" s="207">
        <v>-11</v>
      </c>
      <c r="F7087" s="208">
        <v>17.444572166957464</v>
      </c>
      <c r="I7087" s="125"/>
    </row>
    <row r="7088" spans="1:9">
      <c r="A7088" s="216">
        <v>43761</v>
      </c>
      <c r="B7088" s="194">
        <v>6</v>
      </c>
      <c r="C7088" s="205">
        <v>273</v>
      </c>
      <c r="D7088" s="206">
        <v>54.349507826843819</v>
      </c>
      <c r="E7088" s="207">
        <v>-11</v>
      </c>
      <c r="F7088" s="208">
        <v>18.322973328721481</v>
      </c>
      <c r="I7088" s="125"/>
    </row>
    <row r="7089" spans="1:9">
      <c r="A7089" s="216">
        <v>43761</v>
      </c>
      <c r="B7089" s="194">
        <v>7</v>
      </c>
      <c r="C7089" s="205">
        <v>288</v>
      </c>
      <c r="D7089" s="206">
        <v>54.438846362165805</v>
      </c>
      <c r="E7089" s="207">
        <v>-11</v>
      </c>
      <c r="F7089" s="208">
        <v>19.2</v>
      </c>
      <c r="I7089" s="125"/>
    </row>
    <row r="7090" spans="1:9">
      <c r="A7090" s="216">
        <v>43761</v>
      </c>
      <c r="B7090" s="194">
        <v>8</v>
      </c>
      <c r="C7090" s="205">
        <v>303</v>
      </c>
      <c r="D7090" s="206">
        <v>54.527888930679183</v>
      </c>
      <c r="E7090" s="207">
        <v>-11</v>
      </c>
      <c r="F7090" s="208">
        <v>20.07889845510622</v>
      </c>
      <c r="I7090" s="125"/>
    </row>
    <row r="7091" spans="1:9">
      <c r="A7091" s="216">
        <v>43761</v>
      </c>
      <c r="B7091" s="194">
        <v>9</v>
      </c>
      <c r="C7091" s="205">
        <v>318</v>
      </c>
      <c r="D7091" s="206">
        <v>54.616615173049468</v>
      </c>
      <c r="E7091" s="207">
        <v>-11</v>
      </c>
      <c r="F7091" s="208">
        <v>20.956421437475434</v>
      </c>
      <c r="I7091" s="125"/>
    </row>
    <row r="7092" spans="1:9">
      <c r="A7092" s="216">
        <v>43761</v>
      </c>
      <c r="B7092" s="194">
        <v>10</v>
      </c>
      <c r="C7092" s="205">
        <v>333</v>
      </c>
      <c r="D7092" s="206">
        <v>54.70503494462946</v>
      </c>
      <c r="E7092" s="207">
        <v>-11</v>
      </c>
      <c r="F7092" s="208">
        <v>21.833650710699324</v>
      </c>
      <c r="I7092" s="125"/>
    </row>
    <row r="7093" spans="1:9">
      <c r="A7093" s="216">
        <v>43761</v>
      </c>
      <c r="B7093" s="194">
        <v>11</v>
      </c>
      <c r="C7093" s="205">
        <v>348</v>
      </c>
      <c r="D7093" s="206">
        <v>54.79315804158432</v>
      </c>
      <c r="E7093" s="207">
        <v>-11</v>
      </c>
      <c r="F7093" s="208">
        <v>22.710585792645581</v>
      </c>
      <c r="I7093" s="125"/>
    </row>
    <row r="7094" spans="1:9">
      <c r="A7094" s="216">
        <v>43761</v>
      </c>
      <c r="B7094" s="194">
        <v>12</v>
      </c>
      <c r="C7094" s="205">
        <v>3</v>
      </c>
      <c r="D7094" s="206">
        <v>54.880964127430616</v>
      </c>
      <c r="E7094" s="207">
        <v>-11</v>
      </c>
      <c r="F7094" s="208">
        <v>23.587226171683575</v>
      </c>
      <c r="I7094" s="125"/>
    </row>
    <row r="7095" spans="1:9">
      <c r="A7095" s="216">
        <v>43761</v>
      </c>
      <c r="B7095" s="194">
        <v>13</v>
      </c>
      <c r="C7095" s="205">
        <v>18</v>
      </c>
      <c r="D7095" s="206">
        <v>54.968463042166604</v>
      </c>
      <c r="E7095" s="207">
        <v>-11</v>
      </c>
      <c r="F7095" s="208">
        <v>24.463571365264798</v>
      </c>
      <c r="I7095" s="125"/>
    </row>
    <row r="7096" spans="1:9">
      <c r="A7096" s="216">
        <v>43761</v>
      </c>
      <c r="B7096" s="194">
        <v>14</v>
      </c>
      <c r="C7096" s="205">
        <v>33</v>
      </c>
      <c r="D7096" s="206">
        <v>55.055664546016487</v>
      </c>
      <c r="E7096" s="207">
        <v>-11</v>
      </c>
      <c r="F7096" s="208">
        <v>25.339620890420278</v>
      </c>
      <c r="I7096" s="125"/>
    </row>
    <row r="7097" spans="1:9">
      <c r="A7097" s="216">
        <v>43761</v>
      </c>
      <c r="B7097" s="194">
        <v>15</v>
      </c>
      <c r="C7097" s="205">
        <v>48</v>
      </c>
      <c r="D7097" s="206">
        <v>55.142548385688315</v>
      </c>
      <c r="E7097" s="207">
        <v>-11</v>
      </c>
      <c r="F7097" s="208">
        <v>26.21537422482767</v>
      </c>
      <c r="I7097" s="125"/>
    </row>
    <row r="7098" spans="1:9">
      <c r="A7098" s="216">
        <v>43761</v>
      </c>
      <c r="B7098" s="194">
        <v>16</v>
      </c>
      <c r="C7098" s="205">
        <v>63</v>
      </c>
      <c r="D7098" s="206">
        <v>55.229124305444657</v>
      </c>
      <c r="E7098" s="207">
        <v>-11</v>
      </c>
      <c r="F7098" s="208">
        <v>27.090830904759464</v>
      </c>
      <c r="I7098" s="125"/>
    </row>
    <row r="7099" spans="1:9">
      <c r="A7099" s="216">
        <v>43761</v>
      </c>
      <c r="B7099" s="194">
        <v>17</v>
      </c>
      <c r="C7099" s="205">
        <v>78</v>
      </c>
      <c r="D7099" s="206">
        <v>55.315402168479295</v>
      </c>
      <c r="E7099" s="207">
        <v>-11</v>
      </c>
      <c r="F7099" s="208">
        <v>27.965990436634272</v>
      </c>
      <c r="I7099" s="125"/>
    </row>
    <row r="7100" spans="1:9">
      <c r="A7100" s="216">
        <v>43761</v>
      </c>
      <c r="B7100" s="194">
        <v>18</v>
      </c>
      <c r="C7100" s="205">
        <v>93</v>
      </c>
      <c r="D7100" s="206">
        <v>55.401361685173924</v>
      </c>
      <c r="E7100" s="207">
        <v>-11</v>
      </c>
      <c r="F7100" s="208">
        <v>28.840852307075444</v>
      </c>
      <c r="I7100" s="125"/>
    </row>
    <row r="7101" spans="1:9">
      <c r="A7101" s="216">
        <v>43761</v>
      </c>
      <c r="B7101" s="194">
        <v>19</v>
      </c>
      <c r="C7101" s="205">
        <v>108</v>
      </c>
      <c r="D7101" s="206">
        <v>55.487012603607582</v>
      </c>
      <c r="E7101" s="207">
        <v>-11</v>
      </c>
      <c r="F7101" s="208">
        <v>29.715416031921684</v>
      </c>
      <c r="I7101" s="125"/>
    </row>
    <row r="7102" spans="1:9">
      <c r="A7102" s="216">
        <v>43761</v>
      </c>
      <c r="B7102" s="194">
        <v>20</v>
      </c>
      <c r="C7102" s="205">
        <v>123</v>
      </c>
      <c r="D7102" s="206">
        <v>55.57236481065388</v>
      </c>
      <c r="E7102" s="207">
        <v>-11</v>
      </c>
      <c r="F7102" s="208">
        <v>30.589681126590484</v>
      </c>
      <c r="I7102" s="125"/>
    </row>
    <row r="7103" spans="1:9">
      <c r="A7103" s="216">
        <v>43761</v>
      </c>
      <c r="B7103" s="194">
        <v>21</v>
      </c>
      <c r="C7103" s="205">
        <v>138</v>
      </c>
      <c r="D7103" s="206">
        <v>55.657397961913375</v>
      </c>
      <c r="E7103" s="207">
        <v>-11</v>
      </c>
      <c r="F7103" s="208">
        <v>31.463647076991315</v>
      </c>
      <c r="I7103" s="125"/>
    </row>
    <row r="7104" spans="1:9">
      <c r="A7104" s="216">
        <v>43761</v>
      </c>
      <c r="B7104" s="194">
        <v>22</v>
      </c>
      <c r="C7104" s="205">
        <v>153</v>
      </c>
      <c r="D7104" s="206">
        <v>55.742121867052106</v>
      </c>
      <c r="E7104" s="207">
        <v>-11</v>
      </c>
      <c r="F7104" s="208">
        <v>32.337313398003005</v>
      </c>
      <c r="I7104" s="125"/>
    </row>
    <row r="7105" spans="1:9">
      <c r="A7105" s="216">
        <v>43761</v>
      </c>
      <c r="B7105" s="194">
        <v>23</v>
      </c>
      <c r="C7105" s="205">
        <v>168</v>
      </c>
      <c r="D7105" s="206">
        <v>55.826546397512402</v>
      </c>
      <c r="E7105" s="207">
        <v>-11</v>
      </c>
      <c r="F7105" s="208">
        <v>33.210679594583574</v>
      </c>
      <c r="I7105" s="125"/>
    </row>
    <row r="7106" spans="1:9">
      <c r="A7106" s="216">
        <v>43762</v>
      </c>
      <c r="B7106" s="194">
        <v>0</v>
      </c>
      <c r="C7106" s="205">
        <v>183</v>
      </c>
      <c r="D7106" s="206">
        <v>55.910651192162391</v>
      </c>
      <c r="E7106" s="207">
        <v>-11</v>
      </c>
      <c r="F7106" s="208">
        <v>34.083745171341029</v>
      </c>
      <c r="I7106" s="125"/>
    </row>
    <row r="7107" spans="1:9">
      <c r="A7107" s="216">
        <v>43762</v>
      </c>
      <c r="B7107" s="194">
        <v>1</v>
      </c>
      <c r="C7107" s="205">
        <v>198</v>
      </c>
      <c r="D7107" s="206">
        <v>55.994446144204062</v>
      </c>
      <c r="E7107" s="207">
        <v>-11</v>
      </c>
      <c r="F7107" s="208">
        <v>34.956509632641861</v>
      </c>
      <c r="I7107" s="125"/>
    </row>
    <row r="7108" spans="1:9">
      <c r="A7108" s="216">
        <v>43762</v>
      </c>
      <c r="B7108" s="194">
        <v>2</v>
      </c>
      <c r="C7108" s="205">
        <v>213</v>
      </c>
      <c r="D7108" s="206">
        <v>56.077941049031779</v>
      </c>
      <c r="E7108" s="207">
        <v>-11</v>
      </c>
      <c r="F7108" s="208">
        <v>35.828972492394797</v>
      </c>
      <c r="I7108" s="125"/>
    </row>
    <row r="7109" spans="1:9">
      <c r="A7109" s="216">
        <v>43762</v>
      </c>
      <c r="B7109" s="194">
        <v>3</v>
      </c>
      <c r="C7109" s="205">
        <v>228</v>
      </c>
      <c r="D7109" s="206">
        <v>56.161115549775218</v>
      </c>
      <c r="E7109" s="207">
        <v>-11</v>
      </c>
      <c r="F7109" s="208">
        <v>36.701133234990202</v>
      </c>
      <c r="I7109" s="125"/>
    </row>
    <row r="7110" spans="1:9">
      <c r="A7110" s="216">
        <v>43762</v>
      </c>
      <c r="B7110" s="194">
        <v>4</v>
      </c>
      <c r="C7110" s="205">
        <v>243</v>
      </c>
      <c r="D7110" s="206">
        <v>56.243979543062324</v>
      </c>
      <c r="E7110" s="207">
        <v>-11</v>
      </c>
      <c r="F7110" s="208">
        <v>37.572991373643809</v>
      </c>
      <c r="I7110" s="125"/>
    </row>
    <row r="7111" spans="1:9">
      <c r="A7111" s="216">
        <v>43762</v>
      </c>
      <c r="B7111" s="194">
        <v>5</v>
      </c>
      <c r="C7111" s="205">
        <v>258</v>
      </c>
      <c r="D7111" s="206">
        <v>56.326542847307337</v>
      </c>
      <c r="E7111" s="207">
        <v>-11</v>
      </c>
      <c r="F7111" s="208">
        <v>38.444546421614838</v>
      </c>
      <c r="I7111" s="125"/>
    </row>
    <row r="7112" spans="1:9">
      <c r="A7112" s="216">
        <v>43762</v>
      </c>
      <c r="B7112" s="194">
        <v>6</v>
      </c>
      <c r="C7112" s="205">
        <v>273</v>
      </c>
      <c r="D7112" s="206">
        <v>56.408785129691523</v>
      </c>
      <c r="E7112" s="207">
        <v>-11</v>
      </c>
      <c r="F7112" s="208">
        <v>39.315797862432049</v>
      </c>
      <c r="I7112" s="125"/>
    </row>
    <row r="7113" spans="1:9">
      <c r="A7113" s="216">
        <v>43762</v>
      </c>
      <c r="B7113" s="194">
        <v>7</v>
      </c>
      <c r="C7113" s="205">
        <v>288</v>
      </c>
      <c r="D7113" s="206">
        <v>56.490716269629502</v>
      </c>
      <c r="E7113" s="207">
        <v>-11</v>
      </c>
      <c r="F7113" s="208">
        <v>40.200000000000003</v>
      </c>
      <c r="I7113" s="125"/>
    </row>
    <row r="7114" spans="1:9">
      <c r="A7114" s="216">
        <v>43762</v>
      </c>
      <c r="B7114" s="194">
        <v>8</v>
      </c>
      <c r="C7114" s="205">
        <v>303</v>
      </c>
      <c r="D7114" s="206">
        <v>56.572346089930079</v>
      </c>
      <c r="E7114" s="207">
        <v>-11</v>
      </c>
      <c r="F7114" s="208">
        <v>41.057387963083087</v>
      </c>
      <c r="I7114" s="125"/>
    </row>
    <row r="7115" spans="1:9">
      <c r="A7115" s="216">
        <v>43762</v>
      </c>
      <c r="B7115" s="194">
        <v>9</v>
      </c>
      <c r="C7115" s="205">
        <v>318</v>
      </c>
      <c r="D7115" s="206">
        <v>56.653654280194132</v>
      </c>
      <c r="E7115" s="207">
        <v>-11</v>
      </c>
      <c r="F7115" s="208">
        <v>41.927725627866046</v>
      </c>
      <c r="I7115" s="125"/>
    </row>
    <row r="7116" spans="1:9">
      <c r="A7116" s="216">
        <v>43762</v>
      </c>
      <c r="B7116" s="194">
        <v>10</v>
      </c>
      <c r="C7116" s="205">
        <v>333</v>
      </c>
      <c r="D7116" s="206">
        <v>56.734650665450772</v>
      </c>
      <c r="E7116" s="207">
        <v>-11</v>
      </c>
      <c r="F7116" s="208">
        <v>42.797757705227504</v>
      </c>
      <c r="I7116" s="125"/>
    </row>
    <row r="7117" spans="1:9">
      <c r="A7117" s="216">
        <v>43762</v>
      </c>
      <c r="B7117" s="194">
        <v>11</v>
      </c>
      <c r="C7117" s="205">
        <v>348</v>
      </c>
      <c r="D7117" s="206">
        <v>56.815345130851256</v>
      </c>
      <c r="E7117" s="207">
        <v>-11</v>
      </c>
      <c r="F7117" s="208">
        <v>43.667483706735233</v>
      </c>
      <c r="I7117" s="125"/>
    </row>
    <row r="7118" spans="1:9">
      <c r="A7118" s="216">
        <v>43762</v>
      </c>
      <c r="B7118" s="194">
        <v>12</v>
      </c>
      <c r="C7118" s="205">
        <v>3</v>
      </c>
      <c r="D7118" s="206">
        <v>56.895717349482311</v>
      </c>
      <c r="E7118" s="207">
        <v>-11</v>
      </c>
      <c r="F7118" s="208">
        <v>44.536903114569526</v>
      </c>
      <c r="I7118" s="125"/>
    </row>
    <row r="7119" spans="1:9">
      <c r="A7119" s="216">
        <v>43762</v>
      </c>
      <c r="B7119" s="194">
        <v>13</v>
      </c>
      <c r="C7119" s="205">
        <v>18</v>
      </c>
      <c r="D7119" s="206">
        <v>56.975777149575606</v>
      </c>
      <c r="E7119" s="207">
        <v>-11</v>
      </c>
      <c r="F7119" s="208">
        <v>45.406015439885898</v>
      </c>
      <c r="I7119" s="125"/>
    </row>
    <row r="7120" spans="1:9">
      <c r="A7120" s="216">
        <v>43762</v>
      </c>
      <c r="B7120" s="194">
        <v>14</v>
      </c>
      <c r="C7120" s="205">
        <v>33</v>
      </c>
      <c r="D7120" s="206">
        <v>57.055534420433105</v>
      </c>
      <c r="E7120" s="207">
        <v>-11</v>
      </c>
      <c r="F7120" s="208">
        <v>46.274820183850309</v>
      </c>
      <c r="I7120" s="125"/>
    </row>
    <row r="7121" spans="1:9">
      <c r="A7121" s="216">
        <v>43762</v>
      </c>
      <c r="B7121" s="194">
        <v>15</v>
      </c>
      <c r="C7121" s="205">
        <v>48</v>
      </c>
      <c r="D7121" s="206">
        <v>57.134968877282972</v>
      </c>
      <c r="E7121" s="207">
        <v>-11</v>
      </c>
      <c r="F7121" s="208">
        <v>47.143316847393173</v>
      </c>
      <c r="I7121" s="125"/>
    </row>
    <row r="7122" spans="1:9">
      <c r="A7122" s="216">
        <v>43762</v>
      </c>
      <c r="B7122" s="194">
        <v>16</v>
      </c>
      <c r="C7122" s="205">
        <v>63</v>
      </c>
      <c r="D7122" s="206">
        <v>57.214090274022738</v>
      </c>
      <c r="E7122" s="207">
        <v>-11</v>
      </c>
      <c r="F7122" s="208">
        <v>48.011504931187616</v>
      </c>
      <c r="I7122" s="125"/>
    </row>
    <row r="7123" spans="1:9">
      <c r="A7123" s="216">
        <v>43762</v>
      </c>
      <c r="B7123" s="194">
        <v>17</v>
      </c>
      <c r="C7123" s="205">
        <v>78</v>
      </c>
      <c r="D7123" s="206">
        <v>57.29290856136231</v>
      </c>
      <c r="E7123" s="207">
        <v>-11</v>
      </c>
      <c r="F7123" s="208">
        <v>48.879383945403916</v>
      </c>
      <c r="I7123" s="125"/>
    </row>
    <row r="7124" spans="1:9">
      <c r="A7124" s="216">
        <v>43762</v>
      </c>
      <c r="B7124" s="194">
        <v>18</v>
      </c>
      <c r="C7124" s="205">
        <v>93</v>
      </c>
      <c r="D7124" s="206">
        <v>57.371403361034936</v>
      </c>
      <c r="E7124" s="207">
        <v>-11</v>
      </c>
      <c r="F7124" s="208">
        <v>49.746953370892442</v>
      </c>
      <c r="I7124" s="125"/>
    </row>
    <row r="7125" spans="1:9">
      <c r="A7125" s="216">
        <v>43762</v>
      </c>
      <c r="B7125" s="194">
        <v>19</v>
      </c>
      <c r="C7125" s="205">
        <v>108</v>
      </c>
      <c r="D7125" s="206">
        <v>57.449584566940075</v>
      </c>
      <c r="E7125" s="207">
        <v>-11</v>
      </c>
      <c r="F7125" s="208">
        <v>50.61421271739075</v>
      </c>
      <c r="I7125" s="125"/>
    </row>
    <row r="7126" spans="1:9">
      <c r="A7126" s="216">
        <v>43762</v>
      </c>
      <c r="B7126" s="194">
        <v>20</v>
      </c>
      <c r="C7126" s="205">
        <v>123</v>
      </c>
      <c r="D7126" s="206">
        <v>57.527462074597224</v>
      </c>
      <c r="E7126" s="207">
        <v>-11</v>
      </c>
      <c r="F7126" s="208">
        <v>51.481161494313028</v>
      </c>
      <c r="I7126" s="125"/>
    </row>
    <row r="7127" spans="1:9">
      <c r="A7127" s="216">
        <v>43762</v>
      </c>
      <c r="B7127" s="194">
        <v>21</v>
      </c>
      <c r="C7127" s="205">
        <v>138</v>
      </c>
      <c r="D7127" s="206">
        <v>57.605015508420365</v>
      </c>
      <c r="E7127" s="207">
        <v>-11</v>
      </c>
      <c r="F7127" s="208">
        <v>52.347799181919292</v>
      </c>
      <c r="I7127" s="125"/>
    </row>
    <row r="7128" spans="1:9">
      <c r="A7128" s="216">
        <v>43762</v>
      </c>
      <c r="B7128" s="194">
        <v>22</v>
      </c>
      <c r="C7128" s="205">
        <v>153</v>
      </c>
      <c r="D7128" s="206">
        <v>57.682254766572214</v>
      </c>
      <c r="E7128" s="207">
        <v>-11</v>
      </c>
      <c r="F7128" s="208">
        <v>53.214125279562872</v>
      </c>
      <c r="I7128" s="125"/>
    </row>
    <row r="7129" spans="1:9">
      <c r="A7129" s="216">
        <v>43762</v>
      </c>
      <c r="B7129" s="194">
        <v>23</v>
      </c>
      <c r="C7129" s="205">
        <v>168</v>
      </c>
      <c r="D7129" s="206">
        <v>57.759189747328037</v>
      </c>
      <c r="E7129" s="207">
        <v>-11</v>
      </c>
      <c r="F7129" s="208">
        <v>54.080139315358835</v>
      </c>
      <c r="I7129" s="125"/>
    </row>
    <row r="7130" spans="1:9">
      <c r="A7130" s="216">
        <v>43763</v>
      </c>
      <c r="B7130" s="194">
        <v>0</v>
      </c>
      <c r="C7130" s="205">
        <v>183</v>
      </c>
      <c r="D7130" s="206">
        <v>57.835800079327555</v>
      </c>
      <c r="E7130" s="207">
        <v>-11</v>
      </c>
      <c r="F7130" s="208">
        <v>54.945840759269089</v>
      </c>
      <c r="I7130" s="125"/>
    </row>
    <row r="7131" spans="1:9">
      <c r="A7131" s="216">
        <v>43763</v>
      </c>
      <c r="B7131" s="194">
        <v>1</v>
      </c>
      <c r="C7131" s="205">
        <v>198</v>
      </c>
      <c r="D7131" s="206">
        <v>57.912095682692666</v>
      </c>
      <c r="E7131" s="207">
        <v>-11</v>
      </c>
      <c r="F7131" s="208">
        <v>55.811229119583707</v>
      </c>
      <c r="I7131" s="125"/>
    </row>
    <row r="7132" spans="1:9">
      <c r="A7132" s="216">
        <v>43763</v>
      </c>
      <c r="B7132" s="194">
        <v>2</v>
      </c>
      <c r="C7132" s="205">
        <v>213</v>
      </c>
      <c r="D7132" s="206">
        <v>57.988086400249017</v>
      </c>
      <c r="E7132" s="207">
        <v>-11</v>
      </c>
      <c r="F7132" s="208">
        <v>56.67630390451091</v>
      </c>
      <c r="I7132" s="125"/>
    </row>
    <row r="7133" spans="1:9">
      <c r="A7133" s="216">
        <v>43763</v>
      </c>
      <c r="B7133" s="194">
        <v>3</v>
      </c>
      <c r="C7133" s="205">
        <v>228</v>
      </c>
      <c r="D7133" s="206">
        <v>58.063751923093037</v>
      </c>
      <c r="E7133" s="207">
        <v>-11</v>
      </c>
      <c r="F7133" s="208">
        <v>57.541064593043885</v>
      </c>
      <c r="I7133" s="125"/>
    </row>
    <row r="7134" spans="1:9">
      <c r="A7134" s="216">
        <v>43763</v>
      </c>
      <c r="B7134" s="194">
        <v>4</v>
      </c>
      <c r="C7134" s="205">
        <v>243</v>
      </c>
      <c r="D7134" s="206">
        <v>58.139102155057572</v>
      </c>
      <c r="E7134" s="207">
        <v>-11</v>
      </c>
      <c r="F7134" s="208">
        <v>58.40551069280977</v>
      </c>
      <c r="I7134" s="125"/>
    </row>
    <row r="7135" spans="1:9">
      <c r="A7135" s="216">
        <v>43763</v>
      </c>
      <c r="B7135" s="194">
        <v>5</v>
      </c>
      <c r="C7135" s="205">
        <v>258</v>
      </c>
      <c r="D7135" s="206">
        <v>58.214146962044424</v>
      </c>
      <c r="E7135" s="207">
        <v>-11</v>
      </c>
      <c r="F7135" s="208">
        <v>59.269641711436769</v>
      </c>
      <c r="I7135" s="125"/>
    </row>
    <row r="7136" spans="1:9">
      <c r="A7136" s="216">
        <v>43763</v>
      </c>
      <c r="B7136" s="194">
        <v>6</v>
      </c>
      <c r="C7136" s="205">
        <v>273</v>
      </c>
      <c r="D7136" s="206">
        <v>58.288865998151778</v>
      </c>
      <c r="E7136" s="207">
        <v>-12</v>
      </c>
      <c r="F7136" s="208">
        <v>0.13345711758351086</v>
      </c>
      <c r="I7136" s="125"/>
    </row>
    <row r="7137" spans="1:9">
      <c r="A7137" s="216">
        <v>43763</v>
      </c>
      <c r="B7137" s="194">
        <v>7</v>
      </c>
      <c r="C7137" s="205">
        <v>288</v>
      </c>
      <c r="D7137" s="206">
        <v>58.363269190372193</v>
      </c>
      <c r="E7137" s="207">
        <v>-12</v>
      </c>
      <c r="F7137" s="208">
        <v>1</v>
      </c>
      <c r="I7137" s="125"/>
    </row>
    <row r="7138" spans="1:9">
      <c r="A7138" s="216">
        <v>43763</v>
      </c>
      <c r="B7138" s="194">
        <v>8</v>
      </c>
      <c r="C7138" s="205">
        <v>303</v>
      </c>
      <c r="D7138" s="206">
        <v>58.437366388789087</v>
      </c>
      <c r="E7138" s="207">
        <v>-12</v>
      </c>
      <c r="F7138" s="208">
        <v>1.8601391689772839</v>
      </c>
      <c r="I7138" s="125"/>
    </row>
    <row r="7139" spans="1:9">
      <c r="A7139" s="216">
        <v>43763</v>
      </c>
      <c r="B7139" s="194">
        <v>9</v>
      </c>
      <c r="C7139" s="205">
        <v>318</v>
      </c>
      <c r="D7139" s="206">
        <v>58.511137308947809</v>
      </c>
      <c r="E7139" s="207">
        <v>-12</v>
      </c>
      <c r="F7139" s="208">
        <v>2.7230047892847153</v>
      </c>
      <c r="I7139" s="125"/>
    </row>
    <row r="7140" spans="1:9">
      <c r="A7140" s="216">
        <v>43763</v>
      </c>
      <c r="B7140" s="194">
        <v>10</v>
      </c>
      <c r="C7140" s="205">
        <v>333</v>
      </c>
      <c r="D7140" s="206">
        <v>58.584591803029298</v>
      </c>
      <c r="E7140" s="207">
        <v>-12</v>
      </c>
      <c r="F7140" s="208">
        <v>3.5855528051247276</v>
      </c>
      <c r="I7140" s="125"/>
    </row>
    <row r="7141" spans="1:9">
      <c r="A7141" s="216">
        <v>43763</v>
      </c>
      <c r="B7141" s="194">
        <v>11</v>
      </c>
      <c r="C7141" s="205">
        <v>348</v>
      </c>
      <c r="D7141" s="206">
        <v>58.65773978233733</v>
      </c>
      <c r="E7141" s="207">
        <v>-12</v>
      </c>
      <c r="F7141" s="208">
        <v>4.4477827227915512</v>
      </c>
      <c r="I7141" s="125"/>
    </row>
    <row r="7142" spans="1:9">
      <c r="A7142" s="216">
        <v>43763</v>
      </c>
      <c r="B7142" s="194">
        <v>12</v>
      </c>
      <c r="C7142" s="205">
        <v>3</v>
      </c>
      <c r="D7142" s="206">
        <v>58.730560946718242</v>
      </c>
      <c r="E7142" s="207">
        <v>-12</v>
      </c>
      <c r="F7142" s="208">
        <v>5.3096940195272424</v>
      </c>
      <c r="I7142" s="125"/>
    </row>
    <row r="7143" spans="1:9">
      <c r="A7143" s="216">
        <v>43763</v>
      </c>
      <c r="B7143" s="194">
        <v>13</v>
      </c>
      <c r="C7143" s="205">
        <v>18</v>
      </c>
      <c r="D7143" s="206">
        <v>58.803065151016654</v>
      </c>
      <c r="E7143" s="207">
        <v>-12</v>
      </c>
      <c r="F7143" s="208">
        <v>6.1712862012957359</v>
      </c>
      <c r="I7143" s="125"/>
    </row>
    <row r="7144" spans="1:9">
      <c r="A7144" s="216">
        <v>43763</v>
      </c>
      <c r="B7144" s="194">
        <v>14</v>
      </c>
      <c r="C7144" s="205">
        <v>33</v>
      </c>
      <c r="D7144" s="206">
        <v>58.875262308623633</v>
      </c>
      <c r="E7144" s="207">
        <v>-12</v>
      </c>
      <c r="F7144" s="208">
        <v>7.0325587641520926</v>
      </c>
      <c r="I7144" s="125"/>
    </row>
    <row r="7145" spans="1:9">
      <c r="A7145" s="216">
        <v>43763</v>
      </c>
      <c r="B7145" s="194">
        <v>15</v>
      </c>
      <c r="C7145" s="205">
        <v>48</v>
      </c>
      <c r="D7145" s="206">
        <v>58.947132123856818</v>
      </c>
      <c r="E7145" s="207">
        <v>-12</v>
      </c>
      <c r="F7145" s="208">
        <v>7.8935112041144961</v>
      </c>
      <c r="I7145" s="125"/>
    </row>
    <row r="7146" spans="1:9">
      <c r="A7146" s="216">
        <v>43763</v>
      </c>
      <c r="B7146" s="194">
        <v>16</v>
      </c>
      <c r="C7146" s="205">
        <v>63</v>
      </c>
      <c r="D7146" s="206">
        <v>59.018684453740207</v>
      </c>
      <c r="E7146" s="207">
        <v>-12</v>
      </c>
      <c r="F7146" s="208">
        <v>8.7541430168538881</v>
      </c>
      <c r="I7146" s="125"/>
    </row>
    <row r="7147" spans="1:9">
      <c r="A7147" s="216">
        <v>43763</v>
      </c>
      <c r="B7147" s="194">
        <v>17</v>
      </c>
      <c r="C7147" s="205">
        <v>78</v>
      </c>
      <c r="D7147" s="206">
        <v>59.08992923524238</v>
      </c>
      <c r="E7147" s="207">
        <v>-12</v>
      </c>
      <c r="F7147" s="208">
        <v>9.6144537076471792</v>
      </c>
      <c r="I7147" s="125"/>
    </row>
    <row r="7148" spans="1:9">
      <c r="A7148" s="216">
        <v>43763</v>
      </c>
      <c r="B7148" s="194">
        <v>18</v>
      </c>
      <c r="C7148" s="205">
        <v>93</v>
      </c>
      <c r="D7148" s="206">
        <v>59.160846154952651</v>
      </c>
      <c r="E7148" s="207">
        <v>-12</v>
      </c>
      <c r="F7148" s="208">
        <v>10.474442752659421</v>
      </c>
      <c r="I7148" s="125"/>
    </row>
    <row r="7149" spans="1:9">
      <c r="A7149" s="216">
        <v>43763</v>
      </c>
      <c r="B7149" s="194">
        <v>19</v>
      </c>
      <c r="C7149" s="205">
        <v>108</v>
      </c>
      <c r="D7149" s="206">
        <v>59.231445052872687</v>
      </c>
      <c r="E7149" s="207">
        <v>-12</v>
      </c>
      <c r="F7149" s="208">
        <v>11.334109656713061</v>
      </c>
      <c r="I7149" s="125"/>
    </row>
    <row r="7150" spans="1:9">
      <c r="A7150" s="216">
        <v>43763</v>
      </c>
      <c r="B7150" s="194">
        <v>20</v>
      </c>
      <c r="C7150" s="205">
        <v>123</v>
      </c>
      <c r="D7150" s="206">
        <v>59.30173588987941</v>
      </c>
      <c r="E7150" s="207">
        <v>-12</v>
      </c>
      <c r="F7150" s="208">
        <v>12.193453924398625</v>
      </c>
      <c r="I7150" s="125"/>
    </row>
    <row r="7151" spans="1:9">
      <c r="A7151" s="216">
        <v>43763</v>
      </c>
      <c r="B7151" s="194">
        <v>21</v>
      </c>
      <c r="C7151" s="205">
        <v>138</v>
      </c>
      <c r="D7151" s="206">
        <v>59.37169831483061</v>
      </c>
      <c r="E7151" s="207">
        <v>-12</v>
      </c>
      <c r="F7151" s="208">
        <v>13.052475021951828</v>
      </c>
      <c r="I7151" s="125"/>
    </row>
    <row r="7152" spans="1:9">
      <c r="A7152" s="216">
        <v>43763</v>
      </c>
      <c r="B7152" s="194">
        <v>22</v>
      </c>
      <c r="C7152" s="205">
        <v>153</v>
      </c>
      <c r="D7152" s="206">
        <v>59.44134225019809</v>
      </c>
      <c r="E7152" s="207">
        <v>-12</v>
      </c>
      <c r="F7152" s="208">
        <v>13.91117247276501</v>
      </c>
      <c r="I7152" s="125"/>
    </row>
    <row r="7153" spans="1:9">
      <c r="A7153" s="216">
        <v>43763</v>
      </c>
      <c r="B7153" s="194">
        <v>23</v>
      </c>
      <c r="C7153" s="205">
        <v>168</v>
      </c>
      <c r="D7153" s="206">
        <v>59.510677619626904</v>
      </c>
      <c r="E7153" s="207">
        <v>-12</v>
      </c>
      <c r="F7153" s="208">
        <v>14.769545771438608</v>
      </c>
      <c r="I7153" s="125"/>
    </row>
    <row r="7154" spans="1:9">
      <c r="A7154" s="216">
        <v>43764</v>
      </c>
      <c r="B7154" s="194">
        <v>0</v>
      </c>
      <c r="C7154" s="205">
        <v>183</v>
      </c>
      <c r="D7154" s="206">
        <v>59.579684075397381</v>
      </c>
      <c r="E7154" s="207">
        <v>-12</v>
      </c>
      <c r="F7154" s="208">
        <v>15.627594393213187</v>
      </c>
      <c r="I7154" s="125"/>
    </row>
    <row r="7155" spans="1:9">
      <c r="A7155" s="216">
        <v>43764</v>
      </c>
      <c r="B7155" s="194">
        <v>1</v>
      </c>
      <c r="C7155" s="205">
        <v>198</v>
      </c>
      <c r="D7155" s="206">
        <v>59.648371561988256</v>
      </c>
      <c r="E7155" s="207">
        <v>-12</v>
      </c>
      <c r="F7155" s="208">
        <v>16.485317841817562</v>
      </c>
      <c r="I7155" s="125"/>
    </row>
    <row r="7156" spans="1:9">
      <c r="A7156" s="216">
        <v>43764</v>
      </c>
      <c r="B7156" s="194">
        <v>2</v>
      </c>
      <c r="C7156" s="205">
        <v>213</v>
      </c>
      <c r="D7156" s="206">
        <v>59.716749946259711</v>
      </c>
      <c r="E7156" s="207">
        <v>-12</v>
      </c>
      <c r="F7156" s="208">
        <v>17.342715621042792</v>
      </c>
      <c r="I7156" s="125"/>
    </row>
    <row r="7157" spans="1:9">
      <c r="A7157" s="216">
        <v>43764</v>
      </c>
      <c r="B7157" s="194">
        <v>3</v>
      </c>
      <c r="C7157" s="205">
        <v>228</v>
      </c>
      <c r="D7157" s="206">
        <v>59.784798942999942</v>
      </c>
      <c r="E7157" s="207">
        <v>-12</v>
      </c>
      <c r="F7157" s="208">
        <v>18.19978720549198</v>
      </c>
      <c r="I7157" s="125"/>
    </row>
    <row r="7158" spans="1:9">
      <c r="A7158" s="216">
        <v>43764</v>
      </c>
      <c r="B7158" s="194">
        <v>4</v>
      </c>
      <c r="C7158" s="205">
        <v>243</v>
      </c>
      <c r="D7158" s="206">
        <v>59.852528479869989</v>
      </c>
      <c r="E7158" s="207">
        <v>-12</v>
      </c>
      <c r="F7158" s="208">
        <v>19.056532098616827</v>
      </c>
      <c r="I7158" s="125"/>
    </row>
    <row r="7159" spans="1:9">
      <c r="A7159" s="216">
        <v>43764</v>
      </c>
      <c r="B7159" s="194">
        <v>5</v>
      </c>
      <c r="C7159" s="205">
        <v>258</v>
      </c>
      <c r="D7159" s="206">
        <v>59.919948426112342</v>
      </c>
      <c r="E7159" s="207">
        <v>-12</v>
      </c>
      <c r="F7159" s="208">
        <v>19.912949794052892</v>
      </c>
      <c r="I7159" s="125"/>
    </row>
    <row r="7160" spans="1:9">
      <c r="A7160" s="216">
        <v>43764</v>
      </c>
      <c r="B7160" s="194">
        <v>6</v>
      </c>
      <c r="C7160" s="205">
        <v>273</v>
      </c>
      <c r="D7160" s="206">
        <v>59.987038498851462</v>
      </c>
      <c r="E7160" s="207">
        <v>-12</v>
      </c>
      <c r="F7160" s="208">
        <v>20.769039785171515</v>
      </c>
      <c r="I7160" s="125"/>
    </row>
    <row r="7161" spans="1:9">
      <c r="A7161" s="216">
        <v>43764</v>
      </c>
      <c r="B7161" s="194">
        <v>7</v>
      </c>
      <c r="C7161" s="205">
        <v>289</v>
      </c>
      <c r="D7161" s="206">
        <v>5.380866773634807E-2</v>
      </c>
      <c r="E7161" s="207">
        <v>-12</v>
      </c>
      <c r="F7161" s="208">
        <v>21.6</v>
      </c>
      <c r="I7161" s="125"/>
    </row>
    <row r="7162" spans="1:9">
      <c r="A7162" s="216">
        <v>43764</v>
      </c>
      <c r="B7162" s="194">
        <v>8</v>
      </c>
      <c r="C7162" s="205">
        <v>304</v>
      </c>
      <c r="D7162" s="206">
        <v>0.12026870609815887</v>
      </c>
      <c r="E7162" s="207">
        <v>-12</v>
      </c>
      <c r="F7162" s="208">
        <v>22.480234637327143</v>
      </c>
      <c r="I7162" s="125"/>
    </row>
    <row r="7163" spans="1:9">
      <c r="A7163" s="216">
        <v>43764</v>
      </c>
      <c r="B7163" s="194">
        <v>9</v>
      </c>
      <c r="C7163" s="205">
        <v>319</v>
      </c>
      <c r="D7163" s="206">
        <v>0.18639843334540274</v>
      </c>
      <c r="E7163" s="207">
        <v>-12</v>
      </c>
      <c r="F7163" s="208">
        <v>23.335338474982876</v>
      </c>
      <c r="I7163" s="125"/>
    </row>
    <row r="7164" spans="1:9">
      <c r="A7164" s="216">
        <v>43764</v>
      </c>
      <c r="B7164" s="194">
        <v>10</v>
      </c>
      <c r="C7164" s="205">
        <v>334</v>
      </c>
      <c r="D7164" s="206">
        <v>0.25220770166242801</v>
      </c>
      <c r="E7164" s="207">
        <v>-12</v>
      </c>
      <c r="F7164" s="208">
        <v>24.190112580784096</v>
      </c>
      <c r="I7164" s="125"/>
    </row>
    <row r="7165" spans="1:9">
      <c r="A7165" s="216">
        <v>43764</v>
      </c>
      <c r="B7165" s="194">
        <v>11</v>
      </c>
      <c r="C7165" s="205">
        <v>349</v>
      </c>
      <c r="D7165" s="206">
        <v>0.31770644603284381</v>
      </c>
      <c r="E7165" s="207">
        <v>-12</v>
      </c>
      <c r="F7165" s="208">
        <v>25.044556457082798</v>
      </c>
      <c r="I7165" s="125"/>
    </row>
    <row r="7166" spans="1:9">
      <c r="A7166" s="216">
        <v>43764</v>
      </c>
      <c r="B7166" s="194">
        <v>12</v>
      </c>
      <c r="C7166" s="205">
        <v>4</v>
      </c>
      <c r="D7166" s="206">
        <v>0.38287438763632053</v>
      </c>
      <c r="E7166" s="207">
        <v>-12</v>
      </c>
      <c r="F7166" s="208">
        <v>25.898669577312248</v>
      </c>
      <c r="I7166" s="125"/>
    </row>
    <row r="7167" spans="1:9">
      <c r="A7167" s="216">
        <v>43764</v>
      </c>
      <c r="B7167" s="194">
        <v>13</v>
      </c>
      <c r="C7167" s="205">
        <v>19</v>
      </c>
      <c r="D7167" s="206">
        <v>0.44772140382747239</v>
      </c>
      <c r="E7167" s="207">
        <v>-12</v>
      </c>
      <c r="F7167" s="208">
        <v>26.752451434093985</v>
      </c>
      <c r="I7167" s="125"/>
    </row>
    <row r="7168" spans="1:9">
      <c r="A7168" s="216">
        <v>43764</v>
      </c>
      <c r="B7168" s="194">
        <v>14</v>
      </c>
      <c r="C7168" s="205">
        <v>34</v>
      </c>
      <c r="D7168" s="206">
        <v>0.51225742949441155</v>
      </c>
      <c r="E7168" s="207">
        <v>-12</v>
      </c>
      <c r="F7168" s="208">
        <v>27.605901548334231</v>
      </c>
      <c r="I7168" s="125"/>
    </row>
    <row r="7169" spans="1:9">
      <c r="A7169" s="216">
        <v>43764</v>
      </c>
      <c r="B7169" s="194">
        <v>15</v>
      </c>
      <c r="C7169" s="205">
        <v>49</v>
      </c>
      <c r="D7169" s="206">
        <v>0.57646218954118922</v>
      </c>
      <c r="E7169" s="207">
        <v>-12</v>
      </c>
      <c r="F7169" s="208">
        <v>28.459019383679625</v>
      </c>
      <c r="I7169" s="125"/>
    </row>
    <row r="7170" spans="1:9">
      <c r="A7170" s="216">
        <v>43764</v>
      </c>
      <c r="B7170" s="194">
        <v>16</v>
      </c>
      <c r="C7170" s="205">
        <v>64</v>
      </c>
      <c r="D7170" s="206">
        <v>0.64034556256387987</v>
      </c>
      <c r="E7170" s="207">
        <v>-12</v>
      </c>
      <c r="F7170" s="208">
        <v>29.311804441715417</v>
      </c>
      <c r="I7170" s="125"/>
    </row>
    <row r="7171" spans="1:9">
      <c r="A7171" s="216">
        <v>43764</v>
      </c>
      <c r="B7171" s="194">
        <v>17</v>
      </c>
      <c r="C7171" s="205">
        <v>79</v>
      </c>
      <c r="D7171" s="206">
        <v>0.70391750635280914</v>
      </c>
      <c r="E7171" s="207">
        <v>-12</v>
      </c>
      <c r="F7171" s="208">
        <v>30.164256223992112</v>
      </c>
      <c r="I7171" s="125"/>
    </row>
    <row r="7172" spans="1:9">
      <c r="A7172" s="216">
        <v>43764</v>
      </c>
      <c r="B7172" s="194">
        <v>18</v>
      </c>
      <c r="C7172" s="205">
        <v>94</v>
      </c>
      <c r="D7172" s="206">
        <v>0.76715768868098166</v>
      </c>
      <c r="E7172" s="207">
        <v>-12</v>
      </c>
      <c r="F7172" s="208">
        <v>31.016374203428292</v>
      </c>
      <c r="I7172" s="125"/>
    </row>
    <row r="7173" spans="1:9">
      <c r="A7173" s="216">
        <v>43764</v>
      </c>
      <c r="B7173" s="194">
        <v>19</v>
      </c>
      <c r="C7173" s="205">
        <v>109</v>
      </c>
      <c r="D7173" s="206">
        <v>0.83007604989006722</v>
      </c>
      <c r="E7173" s="207">
        <v>-12</v>
      </c>
      <c r="F7173" s="208">
        <v>31.868157881121491</v>
      </c>
      <c r="I7173" s="125"/>
    </row>
    <row r="7174" spans="1:9">
      <c r="A7174" s="216">
        <v>43764</v>
      </c>
      <c r="B7174" s="194">
        <v>20</v>
      </c>
      <c r="C7174" s="205">
        <v>124</v>
      </c>
      <c r="D7174" s="206">
        <v>0.89268253006594023</v>
      </c>
      <c r="E7174" s="207">
        <v>-12</v>
      </c>
      <c r="F7174" s="208">
        <v>32.719606758322612</v>
      </c>
      <c r="I7174" s="125"/>
    </row>
    <row r="7175" spans="1:9">
      <c r="A7175" s="216">
        <v>43764</v>
      </c>
      <c r="B7175" s="194">
        <v>21</v>
      </c>
      <c r="C7175" s="205">
        <v>139</v>
      </c>
      <c r="D7175" s="206">
        <v>0.95495683814760923</v>
      </c>
      <c r="E7175" s="207">
        <v>-12</v>
      </c>
      <c r="F7175" s="208">
        <v>33.57072029802282</v>
      </c>
      <c r="I7175" s="125"/>
    </row>
    <row r="7176" spans="1:9">
      <c r="A7176" s="216">
        <v>43764</v>
      </c>
      <c r="B7176" s="194">
        <v>22</v>
      </c>
      <c r="C7176" s="205">
        <v>154</v>
      </c>
      <c r="D7176" s="206">
        <v>1.0169088384390079</v>
      </c>
      <c r="E7176" s="207">
        <v>-12</v>
      </c>
      <c r="F7176" s="208">
        <v>34.42149802014054</v>
      </c>
      <c r="I7176" s="125"/>
    </row>
    <row r="7177" spans="1:9">
      <c r="A7177" s="216">
        <v>43764</v>
      </c>
      <c r="B7177" s="194">
        <v>23</v>
      </c>
      <c r="C7177" s="205">
        <v>169</v>
      </c>
      <c r="D7177" s="206">
        <v>1.0785485121800775</v>
      </c>
      <c r="E7177" s="207">
        <v>-12</v>
      </c>
      <c r="F7177" s="208">
        <v>35.271939415990197</v>
      </c>
      <c r="I7177" s="125"/>
    </row>
    <row r="7178" spans="1:9">
      <c r="A7178" s="216">
        <v>43765</v>
      </c>
      <c r="B7178" s="194">
        <v>0</v>
      </c>
      <c r="C7178" s="205">
        <v>184</v>
      </c>
      <c r="D7178" s="206">
        <v>1.1398555321079584</v>
      </c>
      <c r="E7178" s="207">
        <v>-12</v>
      </c>
      <c r="F7178" s="208">
        <v>36.122043957729169</v>
      </c>
      <c r="I7178" s="125"/>
    </row>
    <row r="7179" spans="1:9">
      <c r="A7179" s="216">
        <v>43765</v>
      </c>
      <c r="B7179" s="194">
        <v>1</v>
      </c>
      <c r="C7179" s="205">
        <v>199</v>
      </c>
      <c r="D7179" s="206">
        <v>1.2008398608577409</v>
      </c>
      <c r="E7179" s="207">
        <v>-12</v>
      </c>
      <c r="F7179" s="208">
        <v>36.971811146024507</v>
      </c>
      <c r="I7179" s="125"/>
    </row>
    <row r="7180" spans="1:9">
      <c r="A7180" s="216">
        <v>43765</v>
      </c>
      <c r="B7180" s="194">
        <v>2</v>
      </c>
      <c r="C7180" s="205">
        <v>214</v>
      </c>
      <c r="D7180" s="206">
        <v>1.2615113851700244</v>
      </c>
      <c r="E7180" s="207">
        <v>-12</v>
      </c>
      <c r="F7180" s="208">
        <v>37.821240481300897</v>
      </c>
      <c r="I7180" s="125"/>
    </row>
    <row r="7181" spans="1:9">
      <c r="A7181" s="216">
        <v>43765</v>
      </c>
      <c r="B7181" s="194">
        <v>3</v>
      </c>
      <c r="C7181" s="205">
        <v>229</v>
      </c>
      <c r="D7181" s="206">
        <v>1.3218498381871768</v>
      </c>
      <c r="E7181" s="207">
        <v>-12</v>
      </c>
      <c r="F7181" s="208">
        <v>38.670331435489445</v>
      </c>
      <c r="I7181" s="125"/>
    </row>
    <row r="7182" spans="1:9">
      <c r="A7182" s="216">
        <v>43765</v>
      </c>
      <c r="B7182" s="194">
        <v>4</v>
      </c>
      <c r="C7182" s="205">
        <v>244</v>
      </c>
      <c r="D7182" s="206">
        <v>1.3818651652320568</v>
      </c>
      <c r="E7182" s="207">
        <v>-12</v>
      </c>
      <c r="F7182" s="208">
        <v>39.519083499387335</v>
      </c>
      <c r="I7182" s="125"/>
    </row>
    <row r="7183" spans="1:9">
      <c r="A7183" s="216">
        <v>43765</v>
      </c>
      <c r="B7183" s="194">
        <v>5</v>
      </c>
      <c r="C7183" s="205">
        <v>259</v>
      </c>
      <c r="D7183" s="206">
        <v>1.4415672547863778</v>
      </c>
      <c r="E7183" s="207">
        <v>-12</v>
      </c>
      <c r="F7183" s="208">
        <v>40.367496192193144</v>
      </c>
      <c r="I7183" s="125"/>
    </row>
    <row r="7184" spans="1:9">
      <c r="A7184" s="216">
        <v>43765</v>
      </c>
      <c r="B7184" s="194">
        <v>6</v>
      </c>
      <c r="C7184" s="205">
        <v>274</v>
      </c>
      <c r="D7184" s="206">
        <v>1.5009358609711398</v>
      </c>
      <c r="E7184" s="207">
        <v>-12</v>
      </c>
      <c r="F7184" s="208">
        <v>41.215568976005414</v>
      </c>
      <c r="I7184" s="125"/>
    </row>
    <row r="7185" spans="1:9">
      <c r="A7185" s="216">
        <v>43765</v>
      </c>
      <c r="B7185" s="194">
        <v>7</v>
      </c>
      <c r="C7185" s="205">
        <v>289</v>
      </c>
      <c r="D7185" s="206">
        <v>1.5599808731872145</v>
      </c>
      <c r="E7185" s="207">
        <v>-12</v>
      </c>
      <c r="F7185" s="208">
        <v>42</v>
      </c>
      <c r="I7185" s="125"/>
    </row>
    <row r="7186" spans="1:9">
      <c r="A7186" s="216">
        <v>43765</v>
      </c>
      <c r="B7186" s="194">
        <v>8</v>
      </c>
      <c r="C7186" s="205">
        <v>304</v>
      </c>
      <c r="D7186" s="206">
        <v>1.6187122392625497</v>
      </c>
      <c r="E7186" s="207">
        <v>-12</v>
      </c>
      <c r="F7186" s="208">
        <v>42.910692816786558</v>
      </c>
      <c r="I7186" s="125"/>
    </row>
    <row r="7187" spans="1:9">
      <c r="A7187" s="216">
        <v>43765</v>
      </c>
      <c r="B7187" s="194">
        <v>9</v>
      </c>
      <c r="C7187" s="205">
        <v>319</v>
      </c>
      <c r="D7187" s="206">
        <v>1.6771096973207023</v>
      </c>
      <c r="E7187" s="207">
        <v>-12</v>
      </c>
      <c r="F7187" s="208">
        <v>43.757742845075143</v>
      </c>
      <c r="I7187" s="125"/>
    </row>
    <row r="7188" spans="1:9">
      <c r="A7188" s="216">
        <v>43765</v>
      </c>
      <c r="B7188" s="194">
        <v>10</v>
      </c>
      <c r="C7188" s="205">
        <v>334</v>
      </c>
      <c r="D7188" s="206">
        <v>1.7351831766154646</v>
      </c>
      <c r="E7188" s="207">
        <v>-12</v>
      </c>
      <c r="F7188" s="208">
        <v>44.604450935548385</v>
      </c>
      <c r="I7188" s="125"/>
    </row>
    <row r="7189" spans="1:9">
      <c r="A7189" s="216">
        <v>43765</v>
      </c>
      <c r="B7189" s="194">
        <v>11</v>
      </c>
      <c r="C7189" s="205">
        <v>349</v>
      </c>
      <c r="D7189" s="206">
        <v>1.7929425290481049</v>
      </c>
      <c r="E7189" s="207">
        <v>-12</v>
      </c>
      <c r="F7189" s="208">
        <v>45.450816587785141</v>
      </c>
      <c r="I7189" s="125"/>
    </row>
    <row r="7190" spans="1:9">
      <c r="A7190" s="216">
        <v>43765</v>
      </c>
      <c r="B7190" s="194">
        <v>12</v>
      </c>
      <c r="C7190" s="205">
        <v>4</v>
      </c>
      <c r="D7190" s="206">
        <v>1.8503675917111195</v>
      </c>
      <c r="E7190" s="207">
        <v>-12</v>
      </c>
      <c r="F7190" s="208">
        <v>46.296839263618459</v>
      </c>
      <c r="I7190" s="125"/>
    </row>
    <row r="7191" spans="1:9">
      <c r="A7191" s="216">
        <v>43765</v>
      </c>
      <c r="B7191" s="194">
        <v>13</v>
      </c>
      <c r="C7191" s="205">
        <v>19</v>
      </c>
      <c r="D7191" s="206">
        <v>1.9074681985148345</v>
      </c>
      <c r="E7191" s="207">
        <v>-12</v>
      </c>
      <c r="F7191" s="208">
        <v>47.142518481402256</v>
      </c>
      <c r="I7191" s="125"/>
    </row>
    <row r="7192" spans="1:9">
      <c r="A7192" s="216">
        <v>43765</v>
      </c>
      <c r="B7192" s="194">
        <v>14</v>
      </c>
      <c r="C7192" s="205">
        <v>34</v>
      </c>
      <c r="D7192" s="206">
        <v>1.9642543204213325</v>
      </c>
      <c r="E7192" s="207">
        <v>-12</v>
      </c>
      <c r="F7192" s="208">
        <v>47.987853731154502</v>
      </c>
      <c r="I7192" s="125"/>
    </row>
    <row r="7193" spans="1:9">
      <c r="A7193" s="216">
        <v>43765</v>
      </c>
      <c r="B7193" s="194">
        <v>15</v>
      </c>
      <c r="C7193" s="205">
        <v>49</v>
      </c>
      <c r="D7193" s="206">
        <v>2.0207056788899536</v>
      </c>
      <c r="E7193" s="207">
        <v>-12</v>
      </c>
      <c r="F7193" s="208">
        <v>48.832844483888955</v>
      </c>
      <c r="I7193" s="125"/>
    </row>
    <row r="7194" spans="1:9">
      <c r="A7194" s="216">
        <v>43765</v>
      </c>
      <c r="B7194" s="194">
        <v>16</v>
      </c>
      <c r="C7194" s="205">
        <v>64</v>
      </c>
      <c r="D7194" s="206">
        <v>2.0768322265985262</v>
      </c>
      <c r="E7194" s="207">
        <v>-12</v>
      </c>
      <c r="F7194" s="208">
        <v>49.67749023887805</v>
      </c>
      <c r="I7194" s="125"/>
    </row>
    <row r="7195" spans="1:9">
      <c r="A7195" s="216">
        <v>43765</v>
      </c>
      <c r="B7195" s="194">
        <v>17</v>
      </c>
      <c r="C7195" s="205">
        <v>79</v>
      </c>
      <c r="D7195" s="206">
        <v>2.1326438579239948</v>
      </c>
      <c r="E7195" s="207">
        <v>-12</v>
      </c>
      <c r="F7195" s="208">
        <v>50.521790495343275</v>
      </c>
      <c r="I7195" s="125"/>
    </row>
    <row r="7196" spans="1:9">
      <c r="A7196" s="216">
        <v>43765</v>
      </c>
      <c r="B7196" s="194">
        <v>18</v>
      </c>
      <c r="C7196" s="205">
        <v>94</v>
      </c>
      <c r="D7196" s="206">
        <v>2.1881203151201589</v>
      </c>
      <c r="E7196" s="207">
        <v>-12</v>
      </c>
      <c r="F7196" s="208">
        <v>51.365744724202251</v>
      </c>
      <c r="I7196" s="125"/>
    </row>
    <row r="7197" spans="1:9">
      <c r="A7197" s="216">
        <v>43765</v>
      </c>
      <c r="B7197" s="194">
        <v>19</v>
      </c>
      <c r="C7197" s="205">
        <v>109</v>
      </c>
      <c r="D7197" s="206">
        <v>2.2432715525019375</v>
      </c>
      <c r="E7197" s="207">
        <v>-12</v>
      </c>
      <c r="F7197" s="208">
        <v>52.209352424434954</v>
      </c>
      <c r="I7197" s="125"/>
    </row>
    <row r="7198" spans="1:9">
      <c r="A7198" s="216">
        <v>43765</v>
      </c>
      <c r="B7198" s="194">
        <v>20</v>
      </c>
      <c r="C7198" s="205">
        <v>124</v>
      </c>
      <c r="D7198" s="206">
        <v>2.2981074663118761</v>
      </c>
      <c r="E7198" s="207">
        <v>-12</v>
      </c>
      <c r="F7198" s="208">
        <v>53.052613085693245</v>
      </c>
      <c r="I7198" s="125"/>
    </row>
    <row r="7199" spans="1:9">
      <c r="A7199" s="216">
        <v>43765</v>
      </c>
      <c r="B7199" s="194">
        <v>21</v>
      </c>
      <c r="C7199" s="205">
        <v>139</v>
      </c>
      <c r="D7199" s="206">
        <v>2.3526077997280481</v>
      </c>
      <c r="E7199" s="207">
        <v>-12</v>
      </c>
      <c r="F7199" s="208">
        <v>53.895526197624406</v>
      </c>
      <c r="I7199" s="125"/>
    </row>
    <row r="7200" spans="1:9">
      <c r="A7200" s="216">
        <v>43765</v>
      </c>
      <c r="B7200" s="194">
        <v>22</v>
      </c>
      <c r="C7200" s="205">
        <v>154</v>
      </c>
      <c r="D7200" s="206">
        <v>2.4067825288813083</v>
      </c>
      <c r="E7200" s="207">
        <v>-12</v>
      </c>
      <c r="F7200" s="208">
        <v>54.738091249584429</v>
      </c>
      <c r="I7200" s="125"/>
    </row>
    <row r="7201" spans="1:9">
      <c r="A7201" s="216">
        <v>43765</v>
      </c>
      <c r="B7201" s="194">
        <v>23</v>
      </c>
      <c r="C7201" s="205">
        <v>169</v>
      </c>
      <c r="D7201" s="206">
        <v>2.4606415309727936</v>
      </c>
      <c r="E7201" s="207">
        <v>-12</v>
      </c>
      <c r="F7201" s="208">
        <v>55.580307740508843</v>
      </c>
      <c r="I7201" s="125"/>
    </row>
    <row r="7202" spans="1:9">
      <c r="A7202" s="216">
        <v>43766</v>
      </c>
      <c r="B7202" s="194">
        <v>0</v>
      </c>
      <c r="C7202" s="205">
        <v>184</v>
      </c>
      <c r="D7202" s="206">
        <v>2.5141645321104988</v>
      </c>
      <c r="E7202" s="207">
        <v>-12</v>
      </c>
      <c r="F7202" s="208">
        <v>56.42217514097112</v>
      </c>
      <c r="I7202" s="125"/>
    </row>
    <row r="7203" spans="1:9">
      <c r="A7203" s="216">
        <v>43766</v>
      </c>
      <c r="B7203" s="194">
        <v>1</v>
      </c>
      <c r="C7203" s="205">
        <v>199</v>
      </c>
      <c r="D7203" s="206">
        <v>2.5673615079205092</v>
      </c>
      <c r="E7203" s="207">
        <v>-12</v>
      </c>
      <c r="F7203" s="208">
        <v>57.263692949799889</v>
      </c>
      <c r="I7203" s="125"/>
    </row>
    <row r="7204" spans="1:9">
      <c r="A7204" s="216">
        <v>43766</v>
      </c>
      <c r="B7204" s="194">
        <v>2</v>
      </c>
      <c r="C7204" s="205">
        <v>214</v>
      </c>
      <c r="D7204" s="206">
        <v>2.620242358386804</v>
      </c>
      <c r="E7204" s="207">
        <v>-12</v>
      </c>
      <c r="F7204" s="208">
        <v>58.104860665622127</v>
      </c>
      <c r="I7204" s="125"/>
    </row>
    <row r="7205" spans="1:9">
      <c r="A7205" s="216">
        <v>43766</v>
      </c>
      <c r="B7205" s="194">
        <v>3</v>
      </c>
      <c r="C7205" s="205">
        <v>229</v>
      </c>
      <c r="D7205" s="206">
        <v>2.6727868288736545</v>
      </c>
      <c r="E7205" s="207">
        <v>-12</v>
      </c>
      <c r="F7205" s="208">
        <v>58.945677758977411</v>
      </c>
      <c r="I7205" s="125"/>
    </row>
    <row r="7206" spans="1:9">
      <c r="A7206" s="216">
        <v>43766</v>
      </c>
      <c r="B7206" s="194">
        <v>4</v>
      </c>
      <c r="C7206" s="205">
        <v>244</v>
      </c>
      <c r="D7206" s="206">
        <v>2.7250048785799663</v>
      </c>
      <c r="E7206" s="207">
        <v>-12</v>
      </c>
      <c r="F7206" s="208">
        <v>59.786143719116005</v>
      </c>
      <c r="I7206" s="125"/>
    </row>
    <row r="7207" spans="1:9">
      <c r="A7207" s="216">
        <v>43766</v>
      </c>
      <c r="B7207" s="194">
        <v>5</v>
      </c>
      <c r="C7207" s="205">
        <v>259</v>
      </c>
      <c r="D7207" s="206">
        <v>2.7769064069968863</v>
      </c>
      <c r="E7207" s="207">
        <v>-13</v>
      </c>
      <c r="F7207" s="208">
        <v>0.62625806335745438</v>
      </c>
      <c r="I7207" s="125"/>
    </row>
    <row r="7208" spans="1:9">
      <c r="A7208" s="216">
        <v>43766</v>
      </c>
      <c r="B7208" s="194">
        <v>6</v>
      </c>
      <c r="C7208" s="205">
        <v>274</v>
      </c>
      <c r="D7208" s="206">
        <v>2.8284711811238594</v>
      </c>
      <c r="E7208" s="207">
        <v>-13</v>
      </c>
      <c r="F7208" s="208">
        <v>1.4660202527770139</v>
      </c>
      <c r="I7208" s="125"/>
    </row>
    <row r="7209" spans="1:9">
      <c r="A7209" s="216">
        <v>43766</v>
      </c>
      <c r="B7209" s="194">
        <v>7</v>
      </c>
      <c r="C7209" s="205">
        <v>289</v>
      </c>
      <c r="D7209" s="206">
        <v>2.8797091019100662</v>
      </c>
      <c r="E7209" s="207">
        <v>-13</v>
      </c>
      <c r="F7209" s="208">
        <v>2.2999999999999998</v>
      </c>
      <c r="I7209" s="125"/>
    </row>
    <row r="7210" spans="1:9">
      <c r="A7210" s="216">
        <v>43766</v>
      </c>
      <c r="B7210" s="194">
        <v>8</v>
      </c>
      <c r="C7210" s="205">
        <v>304</v>
      </c>
      <c r="D7210" s="206">
        <v>2.9306301295400772</v>
      </c>
      <c r="E7210" s="207">
        <v>-13</v>
      </c>
      <c r="F7210" s="208">
        <v>3.1444861612791541</v>
      </c>
      <c r="I7210" s="125"/>
    </row>
    <row r="7211" spans="1:9">
      <c r="A7211" s="216">
        <v>43766</v>
      </c>
      <c r="B7211" s="194">
        <v>9</v>
      </c>
      <c r="C7211" s="205">
        <v>319</v>
      </c>
      <c r="D7211" s="206">
        <v>2.981214012017972</v>
      </c>
      <c r="E7211" s="207">
        <v>-13</v>
      </c>
      <c r="F7211" s="208">
        <v>3.9831888491584522</v>
      </c>
      <c r="I7211" s="125"/>
    </row>
    <row r="7212" spans="1:9">
      <c r="A7212" s="216">
        <v>43766</v>
      </c>
      <c r="B7212" s="194">
        <v>10</v>
      </c>
      <c r="C7212" s="205">
        <v>334</v>
      </c>
      <c r="D7212" s="206">
        <v>3.031470651745849</v>
      </c>
      <c r="E7212" s="207">
        <v>-13</v>
      </c>
      <c r="F7212" s="208">
        <v>4.8215373480995183</v>
      </c>
      <c r="I7212" s="125"/>
    </row>
    <row r="7213" spans="1:9">
      <c r="A7213" s="216">
        <v>43766</v>
      </c>
      <c r="B7213" s="194">
        <v>11</v>
      </c>
      <c r="C7213" s="205">
        <v>349</v>
      </c>
      <c r="D7213" s="206">
        <v>3.081410009457386</v>
      </c>
      <c r="E7213" s="207">
        <v>-13</v>
      </c>
      <c r="F7213" s="208">
        <v>5.6595311564084128</v>
      </c>
      <c r="I7213" s="125"/>
    </row>
    <row r="7214" spans="1:9">
      <c r="A7214" s="216">
        <v>43766</v>
      </c>
      <c r="B7214" s="194">
        <v>12</v>
      </c>
      <c r="C7214" s="205">
        <v>4</v>
      </c>
      <c r="D7214" s="206">
        <v>3.1310118347835214</v>
      </c>
      <c r="E7214" s="207">
        <v>-13</v>
      </c>
      <c r="F7214" s="208">
        <v>6.4971697351235136</v>
      </c>
      <c r="I7214" s="125"/>
    </row>
    <row r="7215" spans="1:9">
      <c r="A7215" s="216">
        <v>43766</v>
      </c>
      <c r="B7215" s="194">
        <v>13</v>
      </c>
      <c r="C7215" s="205">
        <v>19</v>
      </c>
      <c r="D7215" s="206">
        <v>3.1802860697575852</v>
      </c>
      <c r="E7215" s="207">
        <v>-13</v>
      </c>
      <c r="F7215" s="208">
        <v>7.3344526013023881</v>
      </c>
      <c r="I7215" s="125"/>
    </row>
    <row r="7216" spans="1:9">
      <c r="A7216" s="216">
        <v>43766</v>
      </c>
      <c r="B7216" s="194">
        <v>14</v>
      </c>
      <c r="C7216" s="205">
        <v>34</v>
      </c>
      <c r="D7216" s="206">
        <v>3.2292426174740285</v>
      </c>
      <c r="E7216" s="207">
        <v>-13</v>
      </c>
      <c r="F7216" s="208">
        <v>8.1713792439737176</v>
      </c>
      <c r="I7216" s="125"/>
    </row>
    <row r="7217" spans="1:9">
      <c r="A7217" s="216">
        <v>43766</v>
      </c>
      <c r="B7217" s="194">
        <v>15</v>
      </c>
      <c r="C7217" s="205">
        <v>49</v>
      </c>
      <c r="D7217" s="206">
        <v>3.2778612088259251</v>
      </c>
      <c r="E7217" s="207">
        <v>-13</v>
      </c>
      <c r="F7217" s="208">
        <v>9.0079491334509143</v>
      </c>
      <c r="I7217" s="125"/>
    </row>
    <row r="7218" spans="1:9">
      <c r="A7218" s="216">
        <v>43766</v>
      </c>
      <c r="B7218" s="194">
        <v>16</v>
      </c>
      <c r="C7218" s="205">
        <v>64</v>
      </c>
      <c r="D7218" s="206">
        <v>3.3261518064841766</v>
      </c>
      <c r="E7218" s="207">
        <v>-13</v>
      </c>
      <c r="F7218" s="208">
        <v>9.8441617680705207</v>
      </c>
      <c r="I7218" s="125"/>
    </row>
    <row r="7219" spans="1:9">
      <c r="A7219" s="216">
        <v>43766</v>
      </c>
      <c r="B7219" s="194">
        <v>17</v>
      </c>
      <c r="C7219" s="205">
        <v>79</v>
      </c>
      <c r="D7219" s="206">
        <v>3.3741243726831271</v>
      </c>
      <c r="E7219" s="207">
        <v>-13</v>
      </c>
      <c r="F7219" s="208">
        <v>10.680016646182295</v>
      </c>
      <c r="I7219" s="125"/>
    </row>
    <row r="7220" spans="1:9">
      <c r="A7220" s="216">
        <v>43766</v>
      </c>
      <c r="B7220" s="194">
        <v>18</v>
      </c>
      <c r="C7220" s="205">
        <v>94</v>
      </c>
      <c r="D7220" s="206">
        <v>3.421758601024294</v>
      </c>
      <c r="E7220" s="207">
        <v>-13</v>
      </c>
      <c r="F7220" s="208">
        <v>11.515513238060215</v>
      </c>
      <c r="I7220" s="125"/>
    </row>
    <row r="7221" spans="1:9">
      <c r="A7221" s="216">
        <v>43766</v>
      </c>
      <c r="B7221" s="194">
        <v>19</v>
      </c>
      <c r="C7221" s="205">
        <v>109</v>
      </c>
      <c r="D7221" s="206">
        <v>3.4690644543047711</v>
      </c>
      <c r="E7221" s="207">
        <v>-13</v>
      </c>
      <c r="F7221" s="208">
        <v>12.350651032727527</v>
      </c>
      <c r="I7221" s="125"/>
    </row>
    <row r="7222" spans="1:9">
      <c r="A7222" s="216">
        <v>43766</v>
      </c>
      <c r="B7222" s="194">
        <v>20</v>
      </c>
      <c r="C7222" s="205">
        <v>124</v>
      </c>
      <c r="D7222" s="206">
        <v>3.5160518763450455</v>
      </c>
      <c r="E7222" s="207">
        <v>-13</v>
      </c>
      <c r="F7222" s="208">
        <v>13.185429547195433</v>
      </c>
      <c r="I7222" s="125"/>
    </row>
    <row r="7223" spans="1:9">
      <c r="A7223" s="216">
        <v>43766</v>
      </c>
      <c r="B7223" s="194">
        <v>21</v>
      </c>
      <c r="C7223" s="205">
        <v>139</v>
      </c>
      <c r="D7223" s="206">
        <v>3.5627006193067245</v>
      </c>
      <c r="E7223" s="207">
        <v>-13</v>
      </c>
      <c r="F7223" s="208">
        <v>14.019848242383368</v>
      </c>
      <c r="I7223" s="125"/>
    </row>
    <row r="7224" spans="1:9">
      <c r="A7224" s="216">
        <v>43766</v>
      </c>
      <c r="B7224" s="194">
        <v>22</v>
      </c>
      <c r="C7224" s="205">
        <v>154</v>
      </c>
      <c r="D7224" s="206">
        <v>3.6090206086953458</v>
      </c>
      <c r="E7224" s="207">
        <v>-13</v>
      </c>
      <c r="F7224" s="208">
        <v>14.853906616686494</v>
      </c>
      <c r="I7224" s="125"/>
    </row>
    <row r="7225" spans="1:9">
      <c r="A7225" s="216">
        <v>43766</v>
      </c>
      <c r="B7225" s="194">
        <v>23</v>
      </c>
      <c r="C7225" s="205">
        <v>169</v>
      </c>
      <c r="D7225" s="206">
        <v>3.6550217491623016</v>
      </c>
      <c r="E7225" s="207">
        <v>-13</v>
      </c>
      <c r="F7225" s="208">
        <v>15.687604168461284</v>
      </c>
      <c r="I7225" s="125"/>
    </row>
    <row r="7226" spans="1:9">
      <c r="A7226" s="216">
        <v>43767</v>
      </c>
      <c r="B7226" s="194">
        <v>0</v>
      </c>
      <c r="C7226" s="205">
        <v>184</v>
      </c>
      <c r="D7226" s="206">
        <v>3.7006838527747732</v>
      </c>
      <c r="E7226" s="207">
        <v>-13</v>
      </c>
      <c r="F7226" s="208">
        <v>16.520940368043</v>
      </c>
      <c r="I7226" s="125"/>
    </row>
    <row r="7227" spans="1:9">
      <c r="A7227" s="216">
        <v>43767</v>
      </c>
      <c r="B7227" s="194">
        <v>1</v>
      </c>
      <c r="C7227" s="205">
        <v>199</v>
      </c>
      <c r="D7227" s="206">
        <v>3.746016824917433</v>
      </c>
      <c r="E7227" s="207">
        <v>-13</v>
      </c>
      <c r="F7227" s="208">
        <v>17.353914713783318</v>
      </c>
      <c r="I7227" s="125"/>
    </row>
    <row r="7228" spans="1:9">
      <c r="A7228" s="216">
        <v>43767</v>
      </c>
      <c r="B7228" s="194">
        <v>2</v>
      </c>
      <c r="C7228" s="205">
        <v>214</v>
      </c>
      <c r="D7228" s="206">
        <v>3.791030611968722</v>
      </c>
      <c r="E7228" s="207">
        <v>-13</v>
      </c>
      <c r="F7228" s="208">
        <v>18.186526704126322</v>
      </c>
      <c r="I7228" s="125"/>
    </row>
    <row r="7229" spans="1:9">
      <c r="A7229" s="216">
        <v>43767</v>
      </c>
      <c r="B7229" s="194">
        <v>3</v>
      </c>
      <c r="C7229" s="205">
        <v>229</v>
      </c>
      <c r="D7229" s="206">
        <v>3.8357049271053256</v>
      </c>
      <c r="E7229" s="207">
        <v>-13</v>
      </c>
      <c r="F7229" s="208">
        <v>19.018775800098453</v>
      </c>
      <c r="I7229" s="125"/>
    </row>
    <row r="7230" spans="1:9">
      <c r="A7230" s="216">
        <v>43767</v>
      </c>
      <c r="B7230" s="194">
        <v>4</v>
      </c>
      <c r="C7230" s="205">
        <v>244</v>
      </c>
      <c r="D7230" s="206">
        <v>3.880049755833852</v>
      </c>
      <c r="E7230" s="207">
        <v>-13</v>
      </c>
      <c r="F7230" s="208">
        <v>19.850661518834443</v>
      </c>
      <c r="I7230" s="125"/>
    </row>
    <row r="7231" spans="1:9">
      <c r="A7231" s="216">
        <v>43767</v>
      </c>
      <c r="B7231" s="194">
        <v>5</v>
      </c>
      <c r="C7231" s="205">
        <v>259</v>
      </c>
      <c r="D7231" s="206">
        <v>3.924075004780434</v>
      </c>
      <c r="E7231" s="207">
        <v>-13</v>
      </c>
      <c r="F7231" s="208">
        <v>20.68218334937832</v>
      </c>
      <c r="I7231" s="125"/>
    </row>
    <row r="7232" spans="1:9">
      <c r="A7232" s="216">
        <v>43767</v>
      </c>
      <c r="B7232" s="194">
        <v>6</v>
      </c>
      <c r="C7232" s="205">
        <v>274</v>
      </c>
      <c r="D7232" s="206">
        <v>3.9677604470205097</v>
      </c>
      <c r="E7232" s="207">
        <v>-13</v>
      </c>
      <c r="F7232" s="208">
        <v>21.513340762268811</v>
      </c>
      <c r="I7232" s="125"/>
    </row>
    <row r="7233" spans="1:9">
      <c r="A7233" s="216">
        <v>43767</v>
      </c>
      <c r="B7233" s="194">
        <v>7</v>
      </c>
      <c r="C7233" s="205">
        <v>289</v>
      </c>
      <c r="D7233" s="206">
        <v>4.0111159896218851</v>
      </c>
      <c r="E7233" s="207">
        <v>-13</v>
      </c>
      <c r="F7233" s="208">
        <v>22.3</v>
      </c>
      <c r="I7233" s="125"/>
    </row>
    <row r="7234" spans="1:9">
      <c r="A7234" s="216">
        <v>43767</v>
      </c>
      <c r="B7234" s="194">
        <v>8</v>
      </c>
      <c r="C7234" s="205">
        <v>304</v>
      </c>
      <c r="D7234" s="206">
        <v>4.0541515992254062</v>
      </c>
      <c r="E7234" s="207">
        <v>-13</v>
      </c>
      <c r="F7234" s="208">
        <v>23.174560329134977</v>
      </c>
      <c r="I7234" s="125"/>
    </row>
    <row r="7235" spans="1:9">
      <c r="A7235" s="216">
        <v>43767</v>
      </c>
      <c r="B7235" s="194">
        <v>9</v>
      </c>
      <c r="C7235" s="205">
        <v>319</v>
      </c>
      <c r="D7235" s="206">
        <v>4.0968470295888437</v>
      </c>
      <c r="E7235" s="207">
        <v>-13</v>
      </c>
      <c r="F7235" s="208">
        <v>24.004621452206862</v>
      </c>
      <c r="I7235" s="125"/>
    </row>
    <row r="7236" spans="1:9">
      <c r="A7236" s="216">
        <v>43767</v>
      </c>
      <c r="B7236" s="194">
        <v>10</v>
      </c>
      <c r="C7236" s="205">
        <v>334</v>
      </c>
      <c r="D7236" s="206">
        <v>4.1392121881892763</v>
      </c>
      <c r="E7236" s="207">
        <v>-13</v>
      </c>
      <c r="F7236" s="208">
        <v>24.834316123905715</v>
      </c>
      <c r="I7236" s="125"/>
    </row>
    <row r="7237" spans="1:9">
      <c r="A7237" s="216">
        <v>43767</v>
      </c>
      <c r="B7237" s="194">
        <v>11</v>
      </c>
      <c r="C7237" s="205">
        <v>349</v>
      </c>
      <c r="D7237" s="206">
        <v>4.1812570409888394</v>
      </c>
      <c r="E7237" s="207">
        <v>-13</v>
      </c>
      <c r="F7237" s="208">
        <v>25.663643833452383</v>
      </c>
      <c r="I7237" s="125"/>
    </row>
    <row r="7238" spans="1:9">
      <c r="A7238" s="216">
        <v>43767</v>
      </c>
      <c r="B7238" s="194">
        <v>12</v>
      </c>
      <c r="C7238" s="205">
        <v>4</v>
      </c>
      <c r="D7238" s="206">
        <v>4.2229613433789837</v>
      </c>
      <c r="E7238" s="207">
        <v>-13</v>
      </c>
      <c r="F7238" s="208">
        <v>26.492604070232382</v>
      </c>
      <c r="I7238" s="125"/>
    </row>
    <row r="7239" spans="1:9">
      <c r="A7239" s="216">
        <v>43767</v>
      </c>
      <c r="B7239" s="194">
        <v>13</v>
      </c>
      <c r="C7239" s="205">
        <v>19</v>
      </c>
      <c r="D7239" s="206">
        <v>4.2643350029015892</v>
      </c>
      <c r="E7239" s="207">
        <v>-13</v>
      </c>
      <c r="F7239" s="208">
        <v>27.321196323616306</v>
      </c>
      <c r="I7239" s="125"/>
    </row>
    <row r="7240" spans="1:9">
      <c r="A7240" s="216">
        <v>43767</v>
      </c>
      <c r="B7240" s="194">
        <v>14</v>
      </c>
      <c r="C7240" s="205">
        <v>34</v>
      </c>
      <c r="D7240" s="206">
        <v>4.3053880058118921</v>
      </c>
      <c r="E7240" s="207">
        <v>-13</v>
      </c>
      <c r="F7240" s="208">
        <v>28.149420092276642</v>
      </c>
      <c r="I7240" s="125"/>
    </row>
    <row r="7241" spans="1:9">
      <c r="A7241" s="216">
        <v>43767</v>
      </c>
      <c r="B7241" s="194">
        <v>15</v>
      </c>
      <c r="C7241" s="205">
        <v>49</v>
      </c>
      <c r="D7241" s="206">
        <v>4.3461000874162892</v>
      </c>
      <c r="E7241" s="207">
        <v>-13</v>
      </c>
      <c r="F7241" s="208">
        <v>28.977274847260297</v>
      </c>
      <c r="I7241" s="125"/>
    </row>
    <row r="7242" spans="1:9">
      <c r="A7242" s="216">
        <v>43767</v>
      </c>
      <c r="B7242" s="194">
        <v>16</v>
      </c>
      <c r="C7242" s="205">
        <v>64</v>
      </c>
      <c r="D7242" s="206">
        <v>4.3864811363414447</v>
      </c>
      <c r="E7242" s="207">
        <v>-13</v>
      </c>
      <c r="F7242" s="208">
        <v>29.804760087246898</v>
      </c>
      <c r="I7242" s="125"/>
    </row>
    <row r="7243" spans="1:9">
      <c r="A7243" s="216">
        <v>43767</v>
      </c>
      <c r="B7243" s="194">
        <v>17</v>
      </c>
      <c r="C7243" s="205">
        <v>79</v>
      </c>
      <c r="D7243" s="206">
        <v>4.4265411581670833</v>
      </c>
      <c r="E7243" s="207">
        <v>-13</v>
      </c>
      <c r="F7243" s="208">
        <v>30.631875311157692</v>
      </c>
      <c r="I7243" s="125"/>
    </row>
    <row r="7244" spans="1:9">
      <c r="A7244" s="216">
        <v>43767</v>
      </c>
      <c r="B7244" s="194">
        <v>18</v>
      </c>
      <c r="C7244" s="205">
        <v>94</v>
      </c>
      <c r="D7244" s="206">
        <v>4.4662598501031425</v>
      </c>
      <c r="E7244" s="207">
        <v>-13</v>
      </c>
      <c r="F7244" s="208">
        <v>31.458619990137642</v>
      </c>
      <c r="I7244" s="125"/>
    </row>
    <row r="7245" spans="1:9">
      <c r="A7245" s="216">
        <v>43767</v>
      </c>
      <c r="B7245" s="194">
        <v>19</v>
      </c>
      <c r="C7245" s="205">
        <v>109</v>
      </c>
      <c r="D7245" s="206">
        <v>4.5056471787393093</v>
      </c>
      <c r="E7245" s="207">
        <v>-13</v>
      </c>
      <c r="F7245" s="208">
        <v>32.284993613829123</v>
      </c>
      <c r="I7245" s="125"/>
    </row>
    <row r="7246" spans="1:9">
      <c r="A7246" s="216">
        <v>43767</v>
      </c>
      <c r="B7246" s="194">
        <v>20</v>
      </c>
      <c r="C7246" s="205">
        <v>124</v>
      </c>
      <c r="D7246" s="206">
        <v>4.5447131108733174</v>
      </c>
      <c r="E7246" s="207">
        <v>-13</v>
      </c>
      <c r="F7246" s="208">
        <v>33.110995699770491</v>
      </c>
      <c r="I7246" s="125"/>
    </row>
    <row r="7247" spans="1:9">
      <c r="A7247" s="216">
        <v>43767</v>
      </c>
      <c r="B7247" s="194">
        <v>21</v>
      </c>
      <c r="C7247" s="205">
        <v>139</v>
      </c>
      <c r="D7247" s="206">
        <v>4.5834373439436149</v>
      </c>
      <c r="E7247" s="207">
        <v>-13</v>
      </c>
      <c r="F7247" s="208">
        <v>33.936625709930048</v>
      </c>
      <c r="I7247" s="125"/>
    </row>
    <row r="7248" spans="1:9">
      <c r="A7248" s="216">
        <v>43767</v>
      </c>
      <c r="B7248" s="194">
        <v>22</v>
      </c>
      <c r="C7248" s="205">
        <v>154</v>
      </c>
      <c r="D7248" s="206">
        <v>4.6218298642327227</v>
      </c>
      <c r="E7248" s="207">
        <v>-13</v>
      </c>
      <c r="F7248" s="208">
        <v>34.761883143553263</v>
      </c>
      <c r="I7248" s="125"/>
    </row>
    <row r="7249" spans="1:9">
      <c r="A7249" s="216">
        <v>43767</v>
      </c>
      <c r="B7249" s="194">
        <v>23</v>
      </c>
      <c r="C7249" s="205">
        <v>169</v>
      </c>
      <c r="D7249" s="206">
        <v>4.6599005800260329</v>
      </c>
      <c r="E7249" s="207">
        <v>-13</v>
      </c>
      <c r="F7249" s="208">
        <v>35.586767499753442</v>
      </c>
      <c r="I7249" s="125"/>
    </row>
    <row r="7250" spans="1:9">
      <c r="A7250" s="216">
        <v>43768</v>
      </c>
      <c r="B7250" s="194">
        <v>0</v>
      </c>
      <c r="C7250" s="205">
        <v>184</v>
      </c>
      <c r="D7250" s="206">
        <v>4.6976292471140368</v>
      </c>
      <c r="E7250" s="207">
        <v>-13</v>
      </c>
      <c r="F7250" s="208">
        <v>36.411278250045811</v>
      </c>
      <c r="I7250" s="125"/>
    </row>
    <row r="7251" spans="1:9">
      <c r="A7251" s="216">
        <v>43768</v>
      </c>
      <c r="B7251" s="194">
        <v>1</v>
      </c>
      <c r="C7251" s="205">
        <v>199</v>
      </c>
      <c r="D7251" s="206">
        <v>4.7350258328572181</v>
      </c>
      <c r="E7251" s="207">
        <v>-13</v>
      </c>
      <c r="F7251" s="208">
        <v>37.235414893782419</v>
      </c>
      <c r="I7251" s="125"/>
    </row>
    <row r="7252" spans="1:9">
      <c r="A7252" s="216">
        <v>43768</v>
      </c>
      <c r="B7252" s="194">
        <v>2</v>
      </c>
      <c r="C7252" s="205">
        <v>214</v>
      </c>
      <c r="D7252" s="206">
        <v>4.7721002450600736</v>
      </c>
      <c r="E7252" s="207">
        <v>-13</v>
      </c>
      <c r="F7252" s="208">
        <v>38.059176921136526</v>
      </c>
      <c r="I7252" s="125"/>
    </row>
    <row r="7253" spans="1:9">
      <c r="A7253" s="216">
        <v>43768</v>
      </c>
      <c r="B7253" s="194">
        <v>3</v>
      </c>
      <c r="C7253" s="205">
        <v>229</v>
      </c>
      <c r="D7253" s="206">
        <v>4.8088322601370237</v>
      </c>
      <c r="E7253" s="207">
        <v>-13</v>
      </c>
      <c r="F7253" s="208">
        <v>38.882563822241849</v>
      </c>
      <c r="I7253" s="125"/>
    </row>
    <row r="7254" spans="1:9">
      <c r="A7254" s="216">
        <v>43768</v>
      </c>
      <c r="B7254" s="194">
        <v>4</v>
      </c>
      <c r="C7254" s="205">
        <v>244</v>
      </c>
      <c r="D7254" s="206">
        <v>4.845231805160779</v>
      </c>
      <c r="E7254" s="207">
        <v>-13</v>
      </c>
      <c r="F7254" s="208">
        <v>39.705575087484277</v>
      </c>
      <c r="I7254" s="125"/>
    </row>
    <row r="7255" spans="1:9">
      <c r="A7255" s="216">
        <v>43768</v>
      </c>
      <c r="B7255" s="194">
        <v>5</v>
      </c>
      <c r="C7255" s="205">
        <v>259</v>
      </c>
      <c r="D7255" s="206">
        <v>4.8813088080805755</v>
      </c>
      <c r="E7255" s="207">
        <v>-13</v>
      </c>
      <c r="F7255" s="208">
        <v>40.528210216326492</v>
      </c>
      <c r="I7255" s="125"/>
    </row>
    <row r="7256" spans="1:9">
      <c r="A7256" s="216">
        <v>43768</v>
      </c>
      <c r="B7256" s="194">
        <v>6</v>
      </c>
      <c r="C7256" s="205">
        <v>274</v>
      </c>
      <c r="D7256" s="206">
        <v>4.9170430448589286</v>
      </c>
      <c r="E7256" s="207">
        <v>-13</v>
      </c>
      <c r="F7256" s="208">
        <v>41.350468680847534</v>
      </c>
      <c r="I7256" s="125"/>
    </row>
    <row r="7257" spans="1:9">
      <c r="A7257" s="216">
        <v>43768</v>
      </c>
      <c r="B7257" s="194">
        <v>7</v>
      </c>
      <c r="C7257" s="205">
        <v>289</v>
      </c>
      <c r="D7257" s="206">
        <v>4.9524444231246889</v>
      </c>
      <c r="E7257" s="207">
        <v>-13</v>
      </c>
      <c r="F7257" s="208">
        <v>42.1</v>
      </c>
      <c r="I7257" s="125"/>
    </row>
    <row r="7258" spans="1:9">
      <c r="A7258" s="216">
        <v>43768</v>
      </c>
      <c r="B7258" s="194">
        <v>8</v>
      </c>
      <c r="C7258" s="205">
        <v>304</v>
      </c>
      <c r="D7258" s="206">
        <v>4.987522910610096</v>
      </c>
      <c r="E7258" s="207">
        <v>-13</v>
      </c>
      <c r="F7258" s="208">
        <v>42.993853616089588</v>
      </c>
      <c r="I7258" s="125"/>
    </row>
    <row r="7259" spans="1:9">
      <c r="A7259" s="216">
        <v>43768</v>
      </c>
      <c r="B7259" s="194">
        <v>9</v>
      </c>
      <c r="C7259" s="205">
        <v>319</v>
      </c>
      <c r="D7259" s="206">
        <v>5.0222582626588519</v>
      </c>
      <c r="E7259" s="207">
        <v>-13</v>
      </c>
      <c r="F7259" s="208">
        <v>43.814979058881498</v>
      </c>
      <c r="I7259" s="125"/>
    </row>
    <row r="7260" spans="1:9">
      <c r="A7260" s="216">
        <v>43768</v>
      </c>
      <c r="B7260" s="194">
        <v>10</v>
      </c>
      <c r="C7260" s="205">
        <v>334</v>
      </c>
      <c r="D7260" s="206">
        <v>5.0566603878428396</v>
      </c>
      <c r="E7260" s="207">
        <v>-13</v>
      </c>
      <c r="F7260" s="208">
        <v>44.635725800065202</v>
      </c>
      <c r="I7260" s="125"/>
    </row>
    <row r="7261" spans="1:9">
      <c r="A7261" s="216">
        <v>43768</v>
      </c>
      <c r="B7261" s="194">
        <v>11</v>
      </c>
      <c r="C7261" s="205">
        <v>349</v>
      </c>
      <c r="D7261" s="206">
        <v>5.0907392723900102</v>
      </c>
      <c r="E7261" s="207">
        <v>-13</v>
      </c>
      <c r="F7261" s="208">
        <v>45.456093358024141</v>
      </c>
      <c r="I7261" s="125"/>
    </row>
    <row r="7262" spans="1:9">
      <c r="A7262" s="216">
        <v>43768</v>
      </c>
      <c r="B7262" s="194">
        <v>12</v>
      </c>
      <c r="C7262" s="205">
        <v>4</v>
      </c>
      <c r="D7262" s="206">
        <v>5.1244746133022545</v>
      </c>
      <c r="E7262" s="207">
        <v>-13</v>
      </c>
      <c r="F7262" s="208">
        <v>46.27608119622419</v>
      </c>
      <c r="I7262" s="125"/>
    </row>
    <row r="7263" spans="1:9">
      <c r="A7263" s="216">
        <v>43768</v>
      </c>
      <c r="B7263" s="194">
        <v>13</v>
      </c>
      <c r="C7263" s="205">
        <v>19</v>
      </c>
      <c r="D7263" s="206">
        <v>5.1578763776740288</v>
      </c>
      <c r="E7263" s="207">
        <v>-13</v>
      </c>
      <c r="F7263" s="208">
        <v>47.095688814870691</v>
      </c>
      <c r="I7263" s="125"/>
    </row>
    <row r="7264" spans="1:9">
      <c r="A7264" s="216">
        <v>43768</v>
      </c>
      <c r="B7264" s="194">
        <v>14</v>
      </c>
      <c r="C7264" s="205">
        <v>34</v>
      </c>
      <c r="D7264" s="206">
        <v>5.1909545319858807</v>
      </c>
      <c r="E7264" s="207">
        <v>-13</v>
      </c>
      <c r="F7264" s="208">
        <v>47.91491571429507</v>
      </c>
      <c r="I7264" s="125"/>
    </row>
    <row r="7265" spans="1:9">
      <c r="A7265" s="216">
        <v>43768</v>
      </c>
      <c r="B7265" s="194">
        <v>15</v>
      </c>
      <c r="C7265" s="205">
        <v>49</v>
      </c>
      <c r="D7265" s="206">
        <v>5.2236887732328796</v>
      </c>
      <c r="E7265" s="207">
        <v>-13</v>
      </c>
      <c r="F7265" s="208">
        <v>48.733761367482309</v>
      </c>
      <c r="I7265" s="125"/>
    </row>
    <row r="7266" spans="1:9">
      <c r="A7266" s="216">
        <v>43768</v>
      </c>
      <c r="B7266" s="194">
        <v>16</v>
      </c>
      <c r="C7266" s="205">
        <v>64</v>
      </c>
      <c r="D7266" s="206">
        <v>5.2560890677318639</v>
      </c>
      <c r="E7266" s="207">
        <v>-13</v>
      </c>
      <c r="F7266" s="208">
        <v>49.552225274935537</v>
      </c>
      <c r="I7266" s="125"/>
    </row>
    <row r="7267" spans="1:9">
      <c r="A7267" s="216">
        <v>43768</v>
      </c>
      <c r="B7267" s="194">
        <v>17</v>
      </c>
      <c r="C7267" s="205">
        <v>79</v>
      </c>
      <c r="D7267" s="206">
        <v>5.2881653828876551</v>
      </c>
      <c r="E7267" s="207">
        <v>-13</v>
      </c>
      <c r="F7267" s="208">
        <v>50.370306937211922</v>
      </c>
      <c r="I7267" s="125"/>
    </row>
    <row r="7268" spans="1:9">
      <c r="A7268" s="216">
        <v>43768</v>
      </c>
      <c r="B7268" s="194">
        <v>18</v>
      </c>
      <c r="C7268" s="205">
        <v>94</v>
      </c>
      <c r="D7268" s="206">
        <v>5.3198974528913823</v>
      </c>
      <c r="E7268" s="207">
        <v>-13</v>
      </c>
      <c r="F7268" s="208">
        <v>51.188005818551972</v>
      </c>
      <c r="I7268" s="125"/>
    </row>
    <row r="7269" spans="1:9">
      <c r="A7269" s="216">
        <v>43768</v>
      </c>
      <c r="B7269" s="194">
        <v>19</v>
      </c>
      <c r="C7269" s="205">
        <v>109</v>
      </c>
      <c r="D7269" s="206">
        <v>5.3512951871744008</v>
      </c>
      <c r="E7269" s="207">
        <v>-13</v>
      </c>
      <c r="F7269" s="208">
        <v>52.00532143796444</v>
      </c>
      <c r="I7269" s="125"/>
    </row>
    <row r="7270" spans="1:9">
      <c r="A7270" s="216">
        <v>43768</v>
      </c>
      <c r="B7270" s="194">
        <v>20</v>
      </c>
      <c r="C7270" s="205">
        <v>124</v>
      </c>
      <c r="D7270" s="206">
        <v>5.3823685315114744</v>
      </c>
      <c r="E7270" s="207">
        <v>-13</v>
      </c>
      <c r="F7270" s="208">
        <v>52.822253287294529</v>
      </c>
      <c r="I7270" s="125"/>
    </row>
    <row r="7271" spans="1:9">
      <c r="A7271" s="216">
        <v>43768</v>
      </c>
      <c r="B7271" s="194">
        <v>21</v>
      </c>
      <c r="C7271" s="205">
        <v>139</v>
      </c>
      <c r="D7271" s="206">
        <v>5.4130972408574962</v>
      </c>
      <c r="E7271" s="207">
        <v>-13</v>
      </c>
      <c r="F7271" s="208">
        <v>53.638800840085068</v>
      </c>
      <c r="I7271" s="125"/>
    </row>
    <row r="7272" spans="1:9">
      <c r="A7272" s="216">
        <v>43768</v>
      </c>
      <c r="B7272" s="194">
        <v>22</v>
      </c>
      <c r="C7272" s="205">
        <v>154</v>
      </c>
      <c r="D7272" s="206">
        <v>5.4434912819573356</v>
      </c>
      <c r="E7272" s="207">
        <v>-13</v>
      </c>
      <c r="F7272" s="208">
        <v>54.454963597574171</v>
      </c>
      <c r="I7272" s="125"/>
    </row>
    <row r="7273" spans="1:9">
      <c r="A7273" s="216">
        <v>43768</v>
      </c>
      <c r="B7273" s="194">
        <v>23</v>
      </c>
      <c r="C7273" s="205">
        <v>169</v>
      </c>
      <c r="D7273" s="206">
        <v>5.4735605617116789</v>
      </c>
      <c r="E7273" s="207">
        <v>-13</v>
      </c>
      <c r="F7273" s="208">
        <v>55.270741060952204</v>
      </c>
      <c r="I7273" s="125"/>
    </row>
    <row r="7274" spans="1:9">
      <c r="A7274" s="216">
        <v>43769</v>
      </c>
      <c r="B7274" s="194">
        <v>0</v>
      </c>
      <c r="C7274" s="205">
        <v>184</v>
      </c>
      <c r="D7274" s="206">
        <v>5.5032848352681185</v>
      </c>
      <c r="E7274" s="207">
        <v>-13</v>
      </c>
      <c r="F7274" s="208">
        <v>56.086132704235219</v>
      </c>
      <c r="I7274" s="125"/>
    </row>
    <row r="7275" spans="1:9">
      <c r="A7275" s="216">
        <v>43769</v>
      </c>
      <c r="B7275" s="194">
        <v>1</v>
      </c>
      <c r="C7275" s="205">
        <v>199</v>
      </c>
      <c r="D7275" s="206">
        <v>5.5326740682187392</v>
      </c>
      <c r="E7275" s="207">
        <v>-13</v>
      </c>
      <c r="F7275" s="208">
        <v>56.901138028892184</v>
      </c>
      <c r="I7275" s="125"/>
    </row>
    <row r="7276" spans="1:9">
      <c r="A7276" s="216">
        <v>43769</v>
      </c>
      <c r="B7276" s="194">
        <v>2</v>
      </c>
      <c r="C7276" s="205">
        <v>214</v>
      </c>
      <c r="D7276" s="206">
        <v>5.561738167563135</v>
      </c>
      <c r="E7276" s="207">
        <v>-13</v>
      </c>
      <c r="F7276" s="208">
        <v>57.71575652736729</v>
      </c>
      <c r="I7276" s="125"/>
    </row>
    <row r="7277" spans="1:9">
      <c r="A7277" s="216">
        <v>43769</v>
      </c>
      <c r="B7277" s="194">
        <v>3</v>
      </c>
      <c r="C7277" s="205">
        <v>229</v>
      </c>
      <c r="D7277" s="206">
        <v>5.5904569078467148</v>
      </c>
      <c r="E7277" s="207">
        <v>-13</v>
      </c>
      <c r="F7277" s="208">
        <v>58.529987692309149</v>
      </c>
      <c r="I7277" s="125"/>
    </row>
    <row r="7278" spans="1:9">
      <c r="A7278" s="216">
        <v>43769</v>
      </c>
      <c r="B7278" s="194">
        <v>4</v>
      </c>
      <c r="C7278" s="205">
        <v>244</v>
      </c>
      <c r="D7278" s="206">
        <v>5.6188401949316358</v>
      </c>
      <c r="E7278" s="207">
        <v>-13</v>
      </c>
      <c r="F7278" s="208">
        <v>59.343831016412416</v>
      </c>
      <c r="I7278" s="125"/>
    </row>
    <row r="7279" spans="1:9">
      <c r="A7279" s="216">
        <v>43769</v>
      </c>
      <c r="B7279" s="194">
        <v>5</v>
      </c>
      <c r="C7279" s="205">
        <v>259</v>
      </c>
      <c r="D7279" s="206">
        <v>5.6468979947749176</v>
      </c>
      <c r="E7279" s="207">
        <v>-14</v>
      </c>
      <c r="F7279" s="208">
        <v>0.15728600165861195</v>
      </c>
      <c r="I7279" s="125"/>
    </row>
    <row r="7280" spans="1:9">
      <c r="A7280" s="216">
        <v>43769</v>
      </c>
      <c r="B7280" s="194">
        <v>6</v>
      </c>
      <c r="C7280" s="205">
        <v>274</v>
      </c>
      <c r="D7280" s="206">
        <v>5.6746100619614026</v>
      </c>
      <c r="E7280" s="207">
        <v>-14</v>
      </c>
      <c r="F7280" s="208">
        <v>0.97035212273844706</v>
      </c>
      <c r="I7280" s="125"/>
    </row>
    <row r="7281" spans="1:9">
      <c r="A7281" s="216">
        <v>43769</v>
      </c>
      <c r="B7281" s="194">
        <v>7</v>
      </c>
      <c r="C7281" s="205">
        <v>289</v>
      </c>
      <c r="D7281" s="206">
        <v>5.7019863411403549</v>
      </c>
      <c r="E7281" s="207">
        <v>-14</v>
      </c>
      <c r="F7281" s="208">
        <v>1.8</v>
      </c>
      <c r="I7281" s="125"/>
    </row>
    <row r="7282" spans="1:9">
      <c r="A7282" s="216">
        <v>43769</v>
      </c>
      <c r="B7282" s="194">
        <v>8</v>
      </c>
      <c r="C7282" s="205">
        <v>304</v>
      </c>
      <c r="D7282" s="206">
        <v>5.7290366998370246</v>
      </c>
      <c r="E7282" s="207">
        <v>-14</v>
      </c>
      <c r="F7282" s="208">
        <v>2.5953157814960193</v>
      </c>
      <c r="I7282" s="125"/>
    </row>
    <row r="7283" spans="1:9">
      <c r="A7283" s="216">
        <v>43769</v>
      </c>
      <c r="B7283" s="194">
        <v>9</v>
      </c>
      <c r="C7283" s="205">
        <v>319</v>
      </c>
      <c r="D7283" s="206">
        <v>5.755740970369061</v>
      </c>
      <c r="E7283" s="207">
        <v>-14</v>
      </c>
      <c r="F7283" s="208">
        <v>3.4072122967340235</v>
      </c>
      <c r="I7283" s="125"/>
    </row>
    <row r="7284" spans="1:9">
      <c r="A7284" s="216">
        <v>43769</v>
      </c>
      <c r="B7284" s="194">
        <v>10</v>
      </c>
      <c r="C7284" s="205">
        <v>334</v>
      </c>
      <c r="D7284" s="206">
        <v>5.7821090587844992</v>
      </c>
      <c r="E7284" s="207">
        <v>-14</v>
      </c>
      <c r="F7284" s="208">
        <v>4.2187179210839432</v>
      </c>
      <c r="I7284" s="125"/>
    </row>
    <row r="7285" spans="1:9">
      <c r="A7285" s="216">
        <v>43769</v>
      </c>
      <c r="B7285" s="194">
        <v>11</v>
      </c>
      <c r="C7285" s="205">
        <v>349</v>
      </c>
      <c r="D7285" s="206">
        <v>5.8081508900670542</v>
      </c>
      <c r="E7285" s="207">
        <v>-14</v>
      </c>
      <c r="F7285" s="208">
        <v>5.0298321754085151</v>
      </c>
      <c r="I7285" s="125"/>
    </row>
    <row r="7286" spans="1:9">
      <c r="A7286" s="216">
        <v>43769</v>
      </c>
      <c r="B7286" s="194">
        <v>12</v>
      </c>
      <c r="C7286" s="205">
        <v>4</v>
      </c>
      <c r="D7286" s="206">
        <v>5.8338462178517148</v>
      </c>
      <c r="E7286" s="207">
        <v>-14</v>
      </c>
      <c r="F7286" s="208">
        <v>5.8405545262589342</v>
      </c>
      <c r="I7286" s="125"/>
    </row>
    <row r="7287" spans="1:9">
      <c r="A7287" s="216">
        <v>43769</v>
      </c>
      <c r="B7287" s="194">
        <v>13</v>
      </c>
      <c r="C7287" s="205">
        <v>19</v>
      </c>
      <c r="D7287" s="206">
        <v>5.8592049868184404</v>
      </c>
      <c r="E7287" s="207">
        <v>-14</v>
      </c>
      <c r="F7287" s="208">
        <v>6.6508844766718767</v>
      </c>
      <c r="I7287" s="125"/>
    </row>
    <row r="7288" spans="1:9">
      <c r="A7288" s="216">
        <v>43769</v>
      </c>
      <c r="B7288" s="194">
        <v>14</v>
      </c>
      <c r="C7288" s="205">
        <v>34</v>
      </c>
      <c r="D7288" s="206">
        <v>5.8842371613945943</v>
      </c>
      <c r="E7288" s="207">
        <v>-14</v>
      </c>
      <c r="F7288" s="208">
        <v>7.4608215296895608</v>
      </c>
      <c r="I7288" s="125"/>
    </row>
    <row r="7289" spans="1:9">
      <c r="A7289" s="216">
        <v>43769</v>
      </c>
      <c r="B7289" s="194">
        <v>15</v>
      </c>
      <c r="C7289" s="205">
        <v>49</v>
      </c>
      <c r="D7289" s="206">
        <v>5.9089224361844117</v>
      </c>
      <c r="E7289" s="207">
        <v>-14</v>
      </c>
      <c r="F7289" s="208">
        <v>8.2703651614884421</v>
      </c>
      <c r="I7289" s="125"/>
    </row>
    <row r="7290" spans="1:9">
      <c r="A7290" s="216">
        <v>43769</v>
      </c>
      <c r="B7290" s="194">
        <v>16</v>
      </c>
      <c r="C7290" s="205">
        <v>64</v>
      </c>
      <c r="D7290" s="206">
        <v>5.9332707740088608</v>
      </c>
      <c r="E7290" s="207">
        <v>-14</v>
      </c>
      <c r="F7290" s="208">
        <v>9.0795148753686661</v>
      </c>
      <c r="I7290" s="125"/>
    </row>
    <row r="7291" spans="1:9">
      <c r="A7291" s="216">
        <v>43769</v>
      </c>
      <c r="B7291" s="194">
        <v>17</v>
      </c>
      <c r="C7291" s="205">
        <v>79</v>
      </c>
      <c r="D7291" s="206">
        <v>5.9572921394078548</v>
      </c>
      <c r="E7291" s="207">
        <v>-14</v>
      </c>
      <c r="F7291" s="208">
        <v>9.8882701659306704</v>
      </c>
      <c r="I7291" s="125"/>
    </row>
    <row r="7292" spans="1:9">
      <c r="A7292" s="216">
        <v>43769</v>
      </c>
      <c r="B7292" s="194">
        <v>18</v>
      </c>
      <c r="C7292" s="205">
        <v>94</v>
      </c>
      <c r="D7292" s="206">
        <v>5.9809662262523489</v>
      </c>
      <c r="E7292" s="207">
        <v>-14</v>
      </c>
      <c r="F7292" s="208">
        <v>10.696630527726612</v>
      </c>
      <c r="I7292" s="125"/>
    </row>
    <row r="7293" spans="1:9">
      <c r="A7293" s="216">
        <v>43769</v>
      </c>
      <c r="B7293" s="194">
        <v>19</v>
      </c>
      <c r="C7293" s="205">
        <v>109</v>
      </c>
      <c r="D7293" s="206">
        <v>6.0043030369706685</v>
      </c>
      <c r="E7293" s="207">
        <v>-14</v>
      </c>
      <c r="F7293" s="208">
        <v>11.504595455609845</v>
      </c>
      <c r="I7293" s="125"/>
    </row>
    <row r="7294" spans="1:9">
      <c r="A7294" s="216">
        <v>43769</v>
      </c>
      <c r="B7294" s="194">
        <v>20</v>
      </c>
      <c r="C7294" s="205">
        <v>124</v>
      </c>
      <c r="D7294" s="206">
        <v>6.0273124168884351</v>
      </c>
      <c r="E7294" s="207">
        <v>-14</v>
      </c>
      <c r="F7294" s="208">
        <v>12.312164453530023</v>
      </c>
      <c r="I7294" s="125"/>
    </row>
    <row r="7295" spans="1:9">
      <c r="A7295" s="216">
        <v>43769</v>
      </c>
      <c r="B7295" s="194">
        <v>21</v>
      </c>
      <c r="C7295" s="205">
        <v>139</v>
      </c>
      <c r="D7295" s="206">
        <v>6.0499742171396065</v>
      </c>
      <c r="E7295" s="207">
        <v>-14</v>
      </c>
      <c r="F7295" s="208">
        <v>13.119336998501865</v>
      </c>
      <c r="I7295" s="125"/>
    </row>
    <row r="7296" spans="1:9">
      <c r="A7296" s="216">
        <v>43769</v>
      </c>
      <c r="B7296" s="194">
        <v>22</v>
      </c>
      <c r="C7296" s="205">
        <v>154</v>
      </c>
      <c r="D7296" s="206">
        <v>6.0722983020536958</v>
      </c>
      <c r="E7296" s="207">
        <v>-14</v>
      </c>
      <c r="F7296" s="208">
        <v>13.926112594882163</v>
      </c>
      <c r="I7296" s="125"/>
    </row>
    <row r="7297" spans="1:9">
      <c r="A7297" s="216">
        <v>43769</v>
      </c>
      <c r="B7297" s="194">
        <v>23</v>
      </c>
      <c r="C7297" s="205">
        <v>169</v>
      </c>
      <c r="D7297" s="206">
        <v>6.0942946148713872</v>
      </c>
      <c r="E7297" s="207">
        <v>-14</v>
      </c>
      <c r="F7297" s="208">
        <v>14.732490746989662</v>
      </c>
      <c r="I7297" s="125"/>
    </row>
    <row r="7298" spans="1:9">
      <c r="A7298" s="216">
        <v>43770</v>
      </c>
      <c r="B7298" s="194">
        <v>0</v>
      </c>
      <c r="C7298" s="205">
        <v>184</v>
      </c>
      <c r="D7298" s="206">
        <v>6.1159121689934182</v>
      </c>
      <c r="E7298" s="207">
        <v>-14</v>
      </c>
      <c r="F7298" s="208">
        <v>15.538470437189531</v>
      </c>
      <c r="I7298" s="125"/>
    </row>
    <row r="7299" spans="1:9">
      <c r="A7299" s="216">
        <v>43770</v>
      </c>
      <c r="B7299" s="194">
        <v>1</v>
      </c>
      <c r="C7299" s="205">
        <v>199</v>
      </c>
      <c r="D7299" s="206">
        <v>6.1372223995681452</v>
      </c>
      <c r="E7299" s="207">
        <v>-14</v>
      </c>
      <c r="F7299" s="208">
        <v>16.344052160925244</v>
      </c>
      <c r="I7299" s="125"/>
    </row>
    <row r="7300" spans="1:9">
      <c r="A7300" s="216">
        <v>43770</v>
      </c>
      <c r="B7300" s="194">
        <v>2</v>
      </c>
      <c r="C7300" s="205">
        <v>214</v>
      </c>
      <c r="D7300" s="206">
        <v>6.1582044762258192</v>
      </c>
      <c r="E7300" s="207">
        <v>-14</v>
      </c>
      <c r="F7300" s="208">
        <v>17.149234927646226</v>
      </c>
      <c r="I7300" s="125"/>
    </row>
    <row r="7301" spans="1:9">
      <c r="A7301" s="216">
        <v>43770</v>
      </c>
      <c r="B7301" s="194">
        <v>3</v>
      </c>
      <c r="C7301" s="205">
        <v>229</v>
      </c>
      <c r="D7301" s="206">
        <v>6.1788381694890404</v>
      </c>
      <c r="E7301" s="207">
        <v>-14</v>
      </c>
      <c r="F7301" s="208">
        <v>17.954018215335488</v>
      </c>
      <c r="I7301" s="125"/>
    </row>
    <row r="7302" spans="1:9">
      <c r="A7302" s="216">
        <v>43770</v>
      </c>
      <c r="B7302" s="194">
        <v>4</v>
      </c>
      <c r="C7302" s="205">
        <v>244</v>
      </c>
      <c r="D7302" s="206">
        <v>6.1991333826006212</v>
      </c>
      <c r="E7302" s="207">
        <v>-14</v>
      </c>
      <c r="F7302" s="208">
        <v>18.758401529237858</v>
      </c>
      <c r="I7302" s="125"/>
    </row>
    <row r="7303" spans="1:9">
      <c r="A7303" s="216">
        <v>43770</v>
      </c>
      <c r="B7303" s="194">
        <v>5</v>
      </c>
      <c r="C7303" s="205">
        <v>259</v>
      </c>
      <c r="D7303" s="206">
        <v>6.2191000781444927</v>
      </c>
      <c r="E7303" s="207">
        <v>-14</v>
      </c>
      <c r="F7303" s="208">
        <v>19.562384374729902</v>
      </c>
      <c r="I7303" s="125"/>
    </row>
    <row r="7304" spans="1:9">
      <c r="A7304" s="216">
        <v>43770</v>
      </c>
      <c r="B7304" s="194">
        <v>6</v>
      </c>
      <c r="C7304" s="205">
        <v>274</v>
      </c>
      <c r="D7304" s="206">
        <v>6.2387180061932668</v>
      </c>
      <c r="E7304" s="207">
        <v>-14</v>
      </c>
      <c r="F7304" s="208">
        <v>20.365966230407153</v>
      </c>
      <c r="I7304" s="125"/>
    </row>
    <row r="7305" spans="1:9">
      <c r="A7305" s="216">
        <v>43770</v>
      </c>
      <c r="B7305" s="194">
        <v>7</v>
      </c>
      <c r="C7305" s="205">
        <v>289</v>
      </c>
      <c r="D7305" s="206">
        <v>6.2579970696197051</v>
      </c>
      <c r="E7305" s="207">
        <v>-14</v>
      </c>
      <c r="F7305" s="208">
        <v>21.1</v>
      </c>
      <c r="I7305" s="125"/>
    </row>
    <row r="7306" spans="1:9">
      <c r="A7306" s="216">
        <v>43770</v>
      </c>
      <c r="B7306" s="194">
        <v>8</v>
      </c>
      <c r="C7306" s="205">
        <v>304</v>
      </c>
      <c r="D7306" s="206">
        <v>6.2769472299385143</v>
      </c>
      <c r="E7306" s="207">
        <v>-14</v>
      </c>
      <c r="F7306" s="208">
        <v>21.971924986217353</v>
      </c>
      <c r="I7306" s="125"/>
    </row>
    <row r="7307" spans="1:9">
      <c r="A7307" s="216">
        <v>43770</v>
      </c>
      <c r="B7307" s="194">
        <v>9</v>
      </c>
      <c r="C7307" s="205">
        <v>319</v>
      </c>
      <c r="D7307" s="206">
        <v>6.2955482374115945</v>
      </c>
      <c r="E7307" s="207">
        <v>-14</v>
      </c>
      <c r="F7307" s="208">
        <v>22.774300880272733</v>
      </c>
      <c r="I7307" s="125"/>
    </row>
    <row r="7308" spans="1:9">
      <c r="A7308" s="216">
        <v>43770</v>
      </c>
      <c r="B7308" s="194">
        <v>10</v>
      </c>
      <c r="C7308" s="205">
        <v>334</v>
      </c>
      <c r="D7308" s="206">
        <v>6.31381003432125</v>
      </c>
      <c r="E7308" s="207">
        <v>-14</v>
      </c>
      <c r="F7308" s="208">
        <v>23.57627378141153</v>
      </c>
      <c r="I7308" s="125"/>
    </row>
    <row r="7309" spans="1:9">
      <c r="A7309" s="216">
        <v>43770</v>
      </c>
      <c r="B7309" s="194">
        <v>11</v>
      </c>
      <c r="C7309" s="205">
        <v>349</v>
      </c>
      <c r="D7309" s="206">
        <v>6.3317425024115437</v>
      </c>
      <c r="E7309" s="207">
        <v>-14</v>
      </c>
      <c r="F7309" s="208">
        <v>24.377843195928506</v>
      </c>
      <c r="I7309" s="125"/>
    </row>
    <row r="7310" spans="1:9">
      <c r="A7310" s="216">
        <v>43770</v>
      </c>
      <c r="B7310" s="194">
        <v>12</v>
      </c>
      <c r="C7310" s="205">
        <v>4</v>
      </c>
      <c r="D7310" s="206">
        <v>6.3493254307161351</v>
      </c>
      <c r="E7310" s="207">
        <v>-14</v>
      </c>
      <c r="F7310" s="208">
        <v>25.179008603493109</v>
      </c>
      <c r="I7310" s="125"/>
    </row>
    <row r="7311" spans="1:9">
      <c r="A7311" s="216">
        <v>43770</v>
      </c>
      <c r="B7311" s="194">
        <v>13</v>
      </c>
      <c r="C7311" s="205">
        <v>19</v>
      </c>
      <c r="D7311" s="206">
        <v>6.3665687216234801</v>
      </c>
      <c r="E7311" s="207">
        <v>-14</v>
      </c>
      <c r="F7311" s="208">
        <v>25.979769510906898</v>
      </c>
      <c r="I7311" s="125"/>
    </row>
    <row r="7312" spans="1:9">
      <c r="A7312" s="216">
        <v>43770</v>
      </c>
      <c r="B7312" s="194">
        <v>14</v>
      </c>
      <c r="C7312" s="205">
        <v>34</v>
      </c>
      <c r="D7312" s="206">
        <v>6.383482334990731</v>
      </c>
      <c r="E7312" s="207">
        <v>-14</v>
      </c>
      <c r="F7312" s="208">
        <v>26.78012542495928</v>
      </c>
      <c r="I7312" s="125"/>
    </row>
    <row r="7313" spans="1:9">
      <c r="A7313" s="216">
        <v>43770</v>
      </c>
      <c r="B7313" s="194">
        <v>15</v>
      </c>
      <c r="C7313" s="205">
        <v>49</v>
      </c>
      <c r="D7313" s="206">
        <v>6.4000460209535959</v>
      </c>
      <c r="E7313" s="207">
        <v>-14</v>
      </c>
      <c r="F7313" s="208">
        <v>27.580075816974059</v>
      </c>
      <c r="I7313" s="125"/>
    </row>
    <row r="7314" spans="1:9">
      <c r="A7314" s="216">
        <v>43770</v>
      </c>
      <c r="B7314" s="194">
        <v>16</v>
      </c>
      <c r="C7314" s="205">
        <v>64</v>
      </c>
      <c r="D7314" s="206">
        <v>6.4162696803964536</v>
      </c>
      <c r="E7314" s="207">
        <v>-14</v>
      </c>
      <c r="F7314" s="208">
        <v>28.379620212019887</v>
      </c>
      <c r="I7314" s="125"/>
    </row>
    <row r="7315" spans="1:9">
      <c r="A7315" s="216">
        <v>43770</v>
      </c>
      <c r="B7315" s="194">
        <v>17</v>
      </c>
      <c r="C7315" s="205">
        <v>79</v>
      </c>
      <c r="D7315" s="206">
        <v>6.4321632737528489</v>
      </c>
      <c r="E7315" s="207">
        <v>-14</v>
      </c>
      <c r="F7315" s="208">
        <v>29.178758108667253</v>
      </c>
      <c r="I7315" s="125"/>
    </row>
    <row r="7316" spans="1:9">
      <c r="A7316" s="216">
        <v>43770</v>
      </c>
      <c r="B7316" s="194">
        <v>18</v>
      </c>
      <c r="C7316" s="205">
        <v>94</v>
      </c>
      <c r="D7316" s="206">
        <v>6.4477065298115122</v>
      </c>
      <c r="E7316" s="207">
        <v>-14</v>
      </c>
      <c r="F7316" s="208">
        <v>29.977488987685845</v>
      </c>
      <c r="I7316" s="125"/>
    </row>
    <row r="7317" spans="1:9">
      <c r="A7317" s="216">
        <v>43770</v>
      </c>
      <c r="B7317" s="194">
        <v>19</v>
      </c>
      <c r="C7317" s="205">
        <v>109</v>
      </c>
      <c r="D7317" s="206">
        <v>6.462909428828425</v>
      </c>
      <c r="E7317" s="207">
        <v>-14</v>
      </c>
      <c r="F7317" s="208">
        <v>30.775812356772079</v>
      </c>
      <c r="I7317" s="125"/>
    </row>
    <row r="7318" spans="1:9">
      <c r="A7318" s="216">
        <v>43770</v>
      </c>
      <c r="B7318" s="194">
        <v>20</v>
      </c>
      <c r="C7318" s="205">
        <v>124</v>
      </c>
      <c r="D7318" s="206">
        <v>6.4777818116408525</v>
      </c>
      <c r="E7318" s="207">
        <v>-14</v>
      </c>
      <c r="F7318" s="208">
        <v>31.57372772400457</v>
      </c>
      <c r="I7318" s="125"/>
    </row>
    <row r="7319" spans="1:9">
      <c r="A7319" s="216">
        <v>43770</v>
      </c>
      <c r="B7319" s="194">
        <v>21</v>
      </c>
      <c r="C7319" s="205">
        <v>139</v>
      </c>
      <c r="D7319" s="206">
        <v>6.4923034868252216</v>
      </c>
      <c r="E7319" s="207">
        <v>-14</v>
      </c>
      <c r="F7319" s="208">
        <v>32.371234570692629</v>
      </c>
      <c r="I7319" s="125"/>
    </row>
    <row r="7320" spans="1:9">
      <c r="A7320" s="216">
        <v>43770</v>
      </c>
      <c r="B7320" s="194">
        <v>22</v>
      </c>
      <c r="C7320" s="205">
        <v>154</v>
      </c>
      <c r="D7320" s="206">
        <v>6.5064844128778532</v>
      </c>
      <c r="E7320" s="207">
        <v>-14</v>
      </c>
      <c r="F7320" s="208">
        <v>33.168332405202214</v>
      </c>
      <c r="I7320" s="125"/>
    </row>
    <row r="7321" spans="1:9">
      <c r="A7321" s="216">
        <v>43770</v>
      </c>
      <c r="B7321" s="194">
        <v>23</v>
      </c>
      <c r="C7321" s="205">
        <v>169</v>
      </c>
      <c r="D7321" s="206">
        <v>6.5203344705827249</v>
      </c>
      <c r="E7321" s="207">
        <v>-14</v>
      </c>
      <c r="F7321" s="208">
        <v>33.965020727116766</v>
      </c>
      <c r="I7321" s="125"/>
    </row>
    <row r="7322" spans="1:9">
      <c r="A7322" s="216">
        <v>43771</v>
      </c>
      <c r="B7322" s="194">
        <v>0</v>
      </c>
      <c r="C7322" s="205">
        <v>184</v>
      </c>
      <c r="D7322" s="206">
        <v>6.5338334086874283</v>
      </c>
      <c r="E7322" s="207">
        <v>-14</v>
      </c>
      <c r="F7322" s="208">
        <v>34.761299036222226</v>
      </c>
      <c r="I7322" s="125"/>
    </row>
    <row r="7323" spans="1:9">
      <c r="A7323" s="216">
        <v>43771</v>
      </c>
      <c r="B7323" s="194">
        <v>1</v>
      </c>
      <c r="C7323" s="205">
        <v>199</v>
      </c>
      <c r="D7323" s="206">
        <v>6.5469911466863095</v>
      </c>
      <c r="E7323" s="207">
        <v>-14</v>
      </c>
      <c r="F7323" s="208">
        <v>35.557166832534115</v>
      </c>
      <c r="I7323" s="125"/>
    </row>
    <row r="7324" spans="1:9">
      <c r="A7324" s="216">
        <v>43771</v>
      </c>
      <c r="B7324" s="194">
        <v>2</v>
      </c>
      <c r="C7324" s="205">
        <v>214</v>
      </c>
      <c r="D7324" s="206">
        <v>6.5598176427124599</v>
      </c>
      <c r="E7324" s="207">
        <v>-14</v>
      </c>
      <c r="F7324" s="208">
        <v>36.352623625123321</v>
      </c>
      <c r="I7324" s="125"/>
    </row>
    <row r="7325" spans="1:9">
      <c r="A7325" s="216">
        <v>43771</v>
      </c>
      <c r="B7325" s="194">
        <v>3</v>
      </c>
      <c r="C7325" s="205">
        <v>229</v>
      </c>
      <c r="D7325" s="206">
        <v>6.5722926455356401</v>
      </c>
      <c r="E7325" s="207">
        <v>-14</v>
      </c>
      <c r="F7325" s="208">
        <v>37.147668896528359</v>
      </c>
      <c r="I7325" s="125"/>
    </row>
    <row r="7326" spans="1:9">
      <c r="A7326" s="216">
        <v>43771</v>
      </c>
      <c r="B7326" s="194">
        <v>4</v>
      </c>
      <c r="C7326" s="205">
        <v>244</v>
      </c>
      <c r="D7326" s="206">
        <v>6.5844260537755872</v>
      </c>
      <c r="E7326" s="207">
        <v>-14</v>
      </c>
      <c r="F7326" s="208">
        <v>37.942302156281293</v>
      </c>
      <c r="I7326" s="125"/>
    </row>
    <row r="7327" spans="1:9">
      <c r="A7327" s="216">
        <v>43771</v>
      </c>
      <c r="B7327" s="194">
        <v>5</v>
      </c>
      <c r="C7327" s="205">
        <v>259</v>
      </c>
      <c r="D7327" s="206">
        <v>6.596227826755694</v>
      </c>
      <c r="E7327" s="207">
        <v>-14</v>
      </c>
      <c r="F7327" s="208">
        <v>38.736522913973772</v>
      </c>
      <c r="I7327" s="125"/>
    </row>
    <row r="7328" spans="1:9">
      <c r="A7328" s="216">
        <v>43771</v>
      </c>
      <c r="B7328" s="194">
        <v>6</v>
      </c>
      <c r="C7328" s="205">
        <v>274</v>
      </c>
      <c r="D7328" s="206">
        <v>6.6076777108378337</v>
      </c>
      <c r="E7328" s="207">
        <v>-14</v>
      </c>
      <c r="F7328" s="208">
        <v>39.530330652833037</v>
      </c>
      <c r="I7328" s="125"/>
    </row>
    <row r="7329" spans="1:9">
      <c r="A7329" s="216">
        <v>43771</v>
      </c>
      <c r="B7329" s="194">
        <v>7</v>
      </c>
      <c r="C7329" s="205">
        <v>289</v>
      </c>
      <c r="D7329" s="206">
        <v>6.6187856065141659</v>
      </c>
      <c r="E7329" s="207">
        <v>-14</v>
      </c>
      <c r="F7329" s="208">
        <v>40.299999999999997</v>
      </c>
      <c r="I7329" s="125"/>
    </row>
    <row r="7330" spans="1:9">
      <c r="A7330" s="216">
        <v>43771</v>
      </c>
      <c r="B7330" s="194">
        <v>8</v>
      </c>
      <c r="C7330" s="205">
        <v>304</v>
      </c>
      <c r="D7330" s="206">
        <v>6.6295614902378475</v>
      </c>
      <c r="E7330" s="207">
        <v>-14</v>
      </c>
      <c r="F7330" s="208">
        <v>41.116705105550402</v>
      </c>
      <c r="I7330" s="125"/>
    </row>
    <row r="7331" spans="1:9">
      <c r="A7331" s="216">
        <v>43771</v>
      </c>
      <c r="B7331" s="194">
        <v>9</v>
      </c>
      <c r="C7331" s="205">
        <v>319</v>
      </c>
      <c r="D7331" s="206">
        <v>6.639985051340318</v>
      </c>
      <c r="E7331" s="207">
        <v>-14</v>
      </c>
      <c r="F7331" s="208">
        <v>41.909270822314575</v>
      </c>
      <c r="I7331" s="125"/>
    </row>
    <row r="7332" spans="1:9">
      <c r="A7332" s="216">
        <v>43771</v>
      </c>
      <c r="B7332" s="194">
        <v>10</v>
      </c>
      <c r="C7332" s="205">
        <v>334</v>
      </c>
      <c r="D7332" s="206">
        <v>6.6500662467319671</v>
      </c>
      <c r="E7332" s="207">
        <v>-14</v>
      </c>
      <c r="F7332" s="208">
        <v>42.701421535026611</v>
      </c>
      <c r="I7332" s="125"/>
    </row>
    <row r="7333" spans="1:9">
      <c r="A7333" s="216">
        <v>43771</v>
      </c>
      <c r="B7333" s="194">
        <v>11</v>
      </c>
      <c r="C7333" s="205">
        <v>349</v>
      </c>
      <c r="D7333" s="206">
        <v>6.6598150342679219</v>
      </c>
      <c r="E7333" s="207">
        <v>-14</v>
      </c>
      <c r="F7333" s="208">
        <v>43.493156754394491</v>
      </c>
      <c r="I7333" s="125"/>
    </row>
    <row r="7334" spans="1:9">
      <c r="A7334" s="216">
        <v>43771</v>
      </c>
      <c r="B7334" s="194">
        <v>12</v>
      </c>
      <c r="C7334" s="205">
        <v>4</v>
      </c>
      <c r="D7334" s="206">
        <v>6.6692111412942268</v>
      </c>
      <c r="E7334" s="207">
        <v>-14</v>
      </c>
      <c r="F7334" s="208">
        <v>44.284475964997014</v>
      </c>
      <c r="I7334" s="125"/>
    </row>
    <row r="7335" spans="1:9">
      <c r="A7335" s="216">
        <v>43771</v>
      </c>
      <c r="B7335" s="194">
        <v>13</v>
      </c>
      <c r="C7335" s="205">
        <v>19</v>
      </c>
      <c r="D7335" s="206">
        <v>6.6782644470242758</v>
      </c>
      <c r="E7335" s="207">
        <v>-14</v>
      </c>
      <c r="F7335" s="208">
        <v>45.075378678004512</v>
      </c>
      <c r="I7335" s="125"/>
    </row>
    <row r="7336" spans="1:9">
      <c r="A7336" s="216">
        <v>43771</v>
      </c>
      <c r="B7336" s="194">
        <v>14</v>
      </c>
      <c r="C7336" s="205">
        <v>34</v>
      </c>
      <c r="D7336" s="206">
        <v>6.6869849469185283</v>
      </c>
      <c r="E7336" s="207">
        <v>-14</v>
      </c>
      <c r="F7336" s="208">
        <v>45.865864395975109</v>
      </c>
      <c r="I7336" s="125"/>
    </row>
    <row r="7337" spans="1:9">
      <c r="A7337" s="216">
        <v>43771</v>
      </c>
      <c r="B7337" s="194">
        <v>15</v>
      </c>
      <c r="C7337" s="205">
        <v>49</v>
      </c>
      <c r="D7337" s="206">
        <v>6.6953523299571316</v>
      </c>
      <c r="E7337" s="207">
        <v>-14</v>
      </c>
      <c r="F7337" s="208">
        <v>46.655932621818224</v>
      </c>
      <c r="I7337" s="125"/>
    </row>
    <row r="7338" spans="1:9">
      <c r="A7338" s="216">
        <v>43771</v>
      </c>
      <c r="B7338" s="194">
        <v>16</v>
      </c>
      <c r="C7338" s="205">
        <v>64</v>
      </c>
      <c r="D7338" s="206">
        <v>6.7033765723408578</v>
      </c>
      <c r="E7338" s="207">
        <v>-14</v>
      </c>
      <c r="F7338" s="208">
        <v>47.445582858403306</v>
      </c>
      <c r="I7338" s="125"/>
    </row>
    <row r="7339" spans="1:9">
      <c r="A7339" s="216">
        <v>43771</v>
      </c>
      <c r="B7339" s="194">
        <v>17</v>
      </c>
      <c r="C7339" s="205">
        <v>79</v>
      </c>
      <c r="D7339" s="206">
        <v>6.7110675719868595</v>
      </c>
      <c r="E7339" s="207">
        <v>-14</v>
      </c>
      <c r="F7339" s="208">
        <v>48.234814617849473</v>
      </c>
      <c r="I7339" s="125"/>
    </row>
    <row r="7340" spans="1:9">
      <c r="A7340" s="216">
        <v>43771</v>
      </c>
      <c r="B7340" s="194">
        <v>18</v>
      </c>
      <c r="C7340" s="205">
        <v>94</v>
      </c>
      <c r="D7340" s="206">
        <v>6.7184050753712654</v>
      </c>
      <c r="E7340" s="207">
        <v>-14</v>
      </c>
      <c r="F7340" s="208">
        <v>49.023627385839497</v>
      </c>
      <c r="I7340" s="125"/>
    </row>
    <row r="7341" spans="1:9">
      <c r="A7341" s="216">
        <v>43771</v>
      </c>
      <c r="B7341" s="194">
        <v>19</v>
      </c>
      <c r="C7341" s="205">
        <v>109</v>
      </c>
      <c r="D7341" s="206">
        <v>6.7253990395033725</v>
      </c>
      <c r="E7341" s="207">
        <v>-14</v>
      </c>
      <c r="F7341" s="208">
        <v>49.81202067488173</v>
      </c>
      <c r="I7341" s="125"/>
    </row>
    <row r="7342" spans="1:9">
      <c r="A7342" s="216">
        <v>43771</v>
      </c>
      <c r="B7342" s="194">
        <v>20</v>
      </c>
      <c r="C7342" s="205">
        <v>124</v>
      </c>
      <c r="D7342" s="206">
        <v>6.7320593613487745</v>
      </c>
      <c r="E7342" s="207">
        <v>-14</v>
      </c>
      <c r="F7342" s="208">
        <v>50.599993997642372</v>
      </c>
      <c r="I7342" s="125"/>
    </row>
    <row r="7343" spans="1:9">
      <c r="A7343" s="216">
        <v>43771</v>
      </c>
      <c r="B7343" s="194">
        <v>21</v>
      </c>
      <c r="C7343" s="205">
        <v>139</v>
      </c>
      <c r="D7343" s="206">
        <v>6.7383657884715831</v>
      </c>
      <c r="E7343" s="207">
        <v>-14</v>
      </c>
      <c r="F7343" s="208">
        <v>51.387546840490579</v>
      </c>
      <c r="I7343" s="125"/>
    </row>
    <row r="7344" spans="1:9">
      <c r="A7344" s="216">
        <v>43771</v>
      </c>
      <c r="B7344" s="194">
        <v>22</v>
      </c>
      <c r="C7344" s="205">
        <v>154</v>
      </c>
      <c r="D7344" s="206">
        <v>6.7443282765748336</v>
      </c>
      <c r="E7344" s="207">
        <v>-14</v>
      </c>
      <c r="F7344" s="208">
        <v>52.174678707721753</v>
      </c>
      <c r="I7344" s="125"/>
    </row>
    <row r="7345" spans="1:9">
      <c r="A7345" s="216">
        <v>43771</v>
      </c>
      <c r="B7345" s="194">
        <v>23</v>
      </c>
      <c r="C7345" s="205">
        <v>169</v>
      </c>
      <c r="D7345" s="206">
        <v>6.7499567036509234</v>
      </c>
      <c r="E7345" s="207">
        <v>-14</v>
      </c>
      <c r="F7345" s="208">
        <v>52.961389130238814</v>
      </c>
      <c r="I7345" s="125"/>
    </row>
    <row r="7346" spans="1:9">
      <c r="A7346" s="216">
        <v>43772</v>
      </c>
      <c r="B7346" s="194">
        <v>0</v>
      </c>
      <c r="C7346" s="205">
        <v>184</v>
      </c>
      <c r="D7346" s="206">
        <v>6.7552308944902961</v>
      </c>
      <c r="E7346" s="207">
        <v>-14</v>
      </c>
      <c r="F7346" s="208">
        <v>53.747677586287068</v>
      </c>
      <c r="I7346" s="125"/>
    </row>
    <row r="7347" spans="1:9">
      <c r="A7347" s="216">
        <v>43772</v>
      </c>
      <c r="B7347" s="194">
        <v>1</v>
      </c>
      <c r="C7347" s="205">
        <v>199</v>
      </c>
      <c r="D7347" s="206">
        <v>6.7601606870687192</v>
      </c>
      <c r="E7347" s="207">
        <v>-14</v>
      </c>
      <c r="F7347" s="208">
        <v>54.53354358958574</v>
      </c>
      <c r="I7347" s="125"/>
    </row>
    <row r="7348" spans="1:9">
      <c r="A7348" s="216">
        <v>43772</v>
      </c>
      <c r="B7348" s="194">
        <v>2</v>
      </c>
      <c r="C7348" s="205">
        <v>214</v>
      </c>
      <c r="D7348" s="206">
        <v>6.7647560777589888</v>
      </c>
      <c r="E7348" s="207">
        <v>-14</v>
      </c>
      <c r="F7348" s="208">
        <v>55.318986654064446</v>
      </c>
      <c r="I7348" s="125"/>
    </row>
    <row r="7349" spans="1:9">
      <c r="A7349" s="216">
        <v>43772</v>
      </c>
      <c r="B7349" s="194">
        <v>3</v>
      </c>
      <c r="C7349" s="205">
        <v>229</v>
      </c>
      <c r="D7349" s="206">
        <v>6.7689967725942779</v>
      </c>
      <c r="E7349" s="207">
        <v>-14</v>
      </c>
      <c r="F7349" s="208">
        <v>56.104006267437505</v>
      </c>
      <c r="I7349" s="125"/>
    </row>
    <row r="7350" spans="1:9">
      <c r="A7350" s="216">
        <v>43772</v>
      </c>
      <c r="B7350" s="194">
        <v>4</v>
      </c>
      <c r="C7350" s="205">
        <v>244</v>
      </c>
      <c r="D7350" s="206">
        <v>6.7728926886456975</v>
      </c>
      <c r="E7350" s="207">
        <v>-14</v>
      </c>
      <c r="F7350" s="208">
        <v>56.888601944119372</v>
      </c>
      <c r="I7350" s="125"/>
    </row>
    <row r="7351" spans="1:9">
      <c r="A7351" s="216">
        <v>43772</v>
      </c>
      <c r="B7351" s="194">
        <v>5</v>
      </c>
      <c r="C7351" s="205">
        <v>259</v>
      </c>
      <c r="D7351" s="206">
        <v>6.7764537819334691</v>
      </c>
      <c r="E7351" s="207">
        <v>-14</v>
      </c>
      <c r="F7351" s="208">
        <v>57.672773198557117</v>
      </c>
      <c r="I7351" s="125"/>
    </row>
    <row r="7352" spans="1:9">
      <c r="A7352" s="216">
        <v>43772</v>
      </c>
      <c r="B7352" s="194">
        <v>6</v>
      </c>
      <c r="C7352" s="205">
        <v>274</v>
      </c>
      <c r="D7352" s="206">
        <v>6.7796597980964179</v>
      </c>
      <c r="E7352" s="207">
        <v>-14</v>
      </c>
      <c r="F7352" s="208">
        <v>58.456519510507796</v>
      </c>
      <c r="I7352" s="125"/>
    </row>
    <row r="7353" spans="1:9">
      <c r="A7353" s="216">
        <v>43772</v>
      </c>
      <c r="B7353" s="194">
        <v>7</v>
      </c>
      <c r="C7353" s="205">
        <v>289</v>
      </c>
      <c r="D7353" s="206">
        <v>6.7825206349289147</v>
      </c>
      <c r="E7353" s="207">
        <v>-14</v>
      </c>
      <c r="F7353" s="208">
        <v>59.2</v>
      </c>
      <c r="I7353" s="125"/>
    </row>
    <row r="7354" spans="1:9">
      <c r="A7354" s="216">
        <v>43772</v>
      </c>
      <c r="B7354" s="194">
        <v>8</v>
      </c>
      <c r="C7354" s="205">
        <v>304</v>
      </c>
      <c r="D7354" s="206">
        <v>6.7850462673322909</v>
      </c>
      <c r="E7354" s="207">
        <v>-15</v>
      </c>
      <c r="F7354" s="208">
        <v>2.2735410820970969E-2</v>
      </c>
      <c r="I7354" s="125"/>
    </row>
    <row r="7355" spans="1:9">
      <c r="A7355" s="216">
        <v>43772</v>
      </c>
      <c r="B7355" s="194">
        <v>9</v>
      </c>
      <c r="C7355" s="205">
        <v>319</v>
      </c>
      <c r="D7355" s="206">
        <v>6.7872163822642051</v>
      </c>
      <c r="E7355" s="207">
        <v>-15</v>
      </c>
      <c r="F7355" s="208">
        <v>0.8052039947365941</v>
      </c>
      <c r="I7355" s="125"/>
    </row>
    <row r="7356" spans="1:9">
      <c r="A7356" s="216">
        <v>43772</v>
      </c>
      <c r="B7356" s="194">
        <v>10</v>
      </c>
      <c r="C7356" s="205">
        <v>334</v>
      </c>
      <c r="D7356" s="206">
        <v>6.7890409360688864</v>
      </c>
      <c r="E7356" s="207">
        <v>-15</v>
      </c>
      <c r="F7356" s="208">
        <v>1.5872456798071966</v>
      </c>
      <c r="I7356" s="125"/>
    </row>
    <row r="7357" spans="1:9">
      <c r="A7357" s="216">
        <v>43772</v>
      </c>
      <c r="B7357" s="194">
        <v>11</v>
      </c>
      <c r="C7357" s="205">
        <v>349</v>
      </c>
      <c r="D7357" s="206">
        <v>6.7905298842276807</v>
      </c>
      <c r="E7357" s="207">
        <v>-15</v>
      </c>
      <c r="F7357" s="208">
        <v>2.3688599818839506</v>
      </c>
      <c r="I7357" s="125"/>
    </row>
    <row r="7358" spans="1:9">
      <c r="A7358" s="216">
        <v>43772</v>
      </c>
      <c r="B7358" s="194">
        <v>12</v>
      </c>
      <c r="C7358" s="205">
        <v>4</v>
      </c>
      <c r="D7358" s="206">
        <v>6.7916629137903328</v>
      </c>
      <c r="E7358" s="207">
        <v>-15</v>
      </c>
      <c r="F7358" s="208">
        <v>3.1500463908124843</v>
      </c>
      <c r="I7358" s="125"/>
    </row>
    <row r="7359" spans="1:9">
      <c r="A7359" s="216">
        <v>43772</v>
      </c>
      <c r="B7359" s="194">
        <v>13</v>
      </c>
      <c r="C7359" s="205">
        <v>19</v>
      </c>
      <c r="D7359" s="206">
        <v>6.7924499802825267</v>
      </c>
      <c r="E7359" s="207">
        <v>-15</v>
      </c>
      <c r="F7359" s="208">
        <v>3.9308044228293681</v>
      </c>
      <c r="I7359" s="125"/>
    </row>
    <row r="7360" spans="1:9">
      <c r="A7360" s="216">
        <v>43772</v>
      </c>
      <c r="B7360" s="194">
        <v>14</v>
      </c>
      <c r="C7360" s="205">
        <v>34</v>
      </c>
      <c r="D7360" s="206">
        <v>6.7929010403076973</v>
      </c>
      <c r="E7360" s="207">
        <v>-15</v>
      </c>
      <c r="F7360" s="208">
        <v>4.7111335856980574</v>
      </c>
      <c r="I7360" s="125"/>
    </row>
    <row r="7361" spans="1:9">
      <c r="A7361" s="216">
        <v>43772</v>
      </c>
      <c r="B7361" s="194">
        <v>15</v>
      </c>
      <c r="C7361" s="205">
        <v>49</v>
      </c>
      <c r="D7361" s="206">
        <v>6.7929958187289685</v>
      </c>
      <c r="E7361" s="207">
        <v>-15</v>
      </c>
      <c r="F7361" s="208">
        <v>5.4910333874073203</v>
      </c>
      <c r="I7361" s="125"/>
    </row>
    <row r="7362" spans="1:9">
      <c r="A7362" s="216">
        <v>43772</v>
      </c>
      <c r="B7362" s="194">
        <v>16</v>
      </c>
      <c r="C7362" s="205">
        <v>64</v>
      </c>
      <c r="D7362" s="206">
        <v>6.792744213576043</v>
      </c>
      <c r="E7362" s="207">
        <v>-15</v>
      </c>
      <c r="F7362" s="208">
        <v>6.2705033361971374</v>
      </c>
      <c r="I7362" s="125"/>
    </row>
    <row r="7363" spans="1:9">
      <c r="A7363" s="216">
        <v>43772</v>
      </c>
      <c r="B7363" s="194">
        <v>17</v>
      </c>
      <c r="C7363" s="205">
        <v>79</v>
      </c>
      <c r="D7363" s="206">
        <v>6.7921561609784931</v>
      </c>
      <c r="E7363" s="207">
        <v>-15</v>
      </c>
      <c r="F7363" s="208">
        <v>7.0495429491262485</v>
      </c>
      <c r="I7363" s="125"/>
    </row>
    <row r="7364" spans="1:9">
      <c r="A7364" s="216">
        <v>43772</v>
      </c>
      <c r="B7364" s="194">
        <v>18</v>
      </c>
      <c r="C7364" s="205">
        <v>94</v>
      </c>
      <c r="D7364" s="206">
        <v>6.7912114062460205</v>
      </c>
      <c r="E7364" s="207">
        <v>-15</v>
      </c>
      <c r="F7364" s="208">
        <v>7.8281517175243209</v>
      </c>
      <c r="I7364" s="125"/>
    </row>
    <row r="7365" spans="1:9">
      <c r="A7365" s="216">
        <v>43772</v>
      </c>
      <c r="B7365" s="194">
        <v>19</v>
      </c>
      <c r="C7365" s="205">
        <v>109</v>
      </c>
      <c r="D7365" s="206">
        <v>6.7899199055864301</v>
      </c>
      <c r="E7365" s="207">
        <v>-15</v>
      </c>
      <c r="F7365" s="208">
        <v>8.6063291588597934</v>
      </c>
      <c r="I7365" s="125"/>
    </row>
    <row r="7366" spans="1:9">
      <c r="A7366" s="216">
        <v>43772</v>
      </c>
      <c r="B7366" s="194">
        <v>20</v>
      </c>
      <c r="C7366" s="205">
        <v>124</v>
      </c>
      <c r="D7366" s="206">
        <v>6.7882915558493551</v>
      </c>
      <c r="E7366" s="207">
        <v>-15</v>
      </c>
      <c r="F7366" s="208">
        <v>9.3840747910439504</v>
      </c>
      <c r="I7366" s="125"/>
    </row>
    <row r="7367" spans="1:9">
      <c r="A7367" s="216">
        <v>43772</v>
      </c>
      <c r="B7367" s="194">
        <v>21</v>
      </c>
      <c r="C7367" s="205">
        <v>139</v>
      </c>
      <c r="D7367" s="206">
        <v>6.786306102992512</v>
      </c>
      <c r="E7367" s="207">
        <v>-15</v>
      </c>
      <c r="F7367" s="208">
        <v>10.161388105925511</v>
      </c>
      <c r="I7367" s="125"/>
    </row>
    <row r="7368" spans="1:9">
      <c r="A7368" s="216">
        <v>43772</v>
      </c>
      <c r="B7368" s="194">
        <v>22</v>
      </c>
      <c r="C7368" s="205">
        <v>154</v>
      </c>
      <c r="D7368" s="206">
        <v>6.7839735030787551</v>
      </c>
      <c r="E7368" s="207">
        <v>-15</v>
      </c>
      <c r="F7368" s="208">
        <v>10.938268613109976</v>
      </c>
      <c r="I7368" s="125"/>
    </row>
    <row r="7369" spans="1:9">
      <c r="A7369" s="216">
        <v>43772</v>
      </c>
      <c r="B7369" s="194">
        <v>23</v>
      </c>
      <c r="C7369" s="205">
        <v>169</v>
      </c>
      <c r="D7369" s="206">
        <v>6.7813036529850024</v>
      </c>
      <c r="E7369" s="207">
        <v>-15</v>
      </c>
      <c r="F7369" s="208">
        <v>11.714715848479216</v>
      </c>
      <c r="I7369" s="125"/>
    </row>
    <row r="7370" spans="1:9">
      <c r="A7370" s="216">
        <v>43773</v>
      </c>
      <c r="B7370" s="194">
        <v>0</v>
      </c>
      <c r="C7370" s="205">
        <v>184</v>
      </c>
      <c r="D7370" s="206">
        <v>6.7782763193406481</v>
      </c>
      <c r="E7370" s="207">
        <v>-15</v>
      </c>
      <c r="F7370" s="208">
        <v>12.490729295871184</v>
      </c>
      <c r="I7370" s="125"/>
    </row>
    <row r="7371" spans="1:9">
      <c r="A7371" s="216">
        <v>43773</v>
      </c>
      <c r="B7371" s="194">
        <v>1</v>
      </c>
      <c r="C7371" s="205">
        <v>199</v>
      </c>
      <c r="D7371" s="206">
        <v>6.7749013978578887</v>
      </c>
      <c r="E7371" s="207">
        <v>-15</v>
      </c>
      <c r="F7371" s="208">
        <v>13.266308474336519</v>
      </c>
      <c r="I7371" s="125"/>
    </row>
    <row r="7372" spans="1:9">
      <c r="A7372" s="216">
        <v>43773</v>
      </c>
      <c r="B7372" s="194">
        <v>2</v>
      </c>
      <c r="C7372" s="205">
        <v>214</v>
      </c>
      <c r="D7372" s="206">
        <v>6.7711888456517499</v>
      </c>
      <c r="E7372" s="207">
        <v>-15</v>
      </c>
      <c r="F7372" s="208">
        <v>14.041452902868734</v>
      </c>
      <c r="I7372" s="125"/>
    </row>
    <row r="7373" spans="1:9">
      <c r="A7373" s="216">
        <v>43773</v>
      </c>
      <c r="B7373" s="194">
        <v>3</v>
      </c>
      <c r="C7373" s="205">
        <v>229</v>
      </c>
      <c r="D7373" s="206">
        <v>6.7671184087771508</v>
      </c>
      <c r="E7373" s="207">
        <v>-15</v>
      </c>
      <c r="F7373" s="208">
        <v>14.81616207491836</v>
      </c>
      <c r="I7373" s="125"/>
    </row>
    <row r="7374" spans="1:9">
      <c r="A7374" s="216">
        <v>43773</v>
      </c>
      <c r="B7374" s="194">
        <v>4</v>
      </c>
      <c r="C7374" s="205">
        <v>244</v>
      </c>
      <c r="D7374" s="206">
        <v>6.7627000038362439</v>
      </c>
      <c r="E7374" s="207">
        <v>-15</v>
      </c>
      <c r="F7374" s="208">
        <v>15.590435510051144</v>
      </c>
      <c r="I7374" s="125"/>
    </row>
    <row r="7375" spans="1:9">
      <c r="A7375" s="216">
        <v>43773</v>
      </c>
      <c r="B7375" s="194">
        <v>5</v>
      </c>
      <c r="C7375" s="205">
        <v>259</v>
      </c>
      <c r="D7375" s="206">
        <v>6.7579435483742145</v>
      </c>
      <c r="E7375" s="207">
        <v>-15</v>
      </c>
      <c r="F7375" s="208">
        <v>16.364272719388815</v>
      </c>
      <c r="I7375" s="125"/>
    </row>
    <row r="7376" spans="1:9">
      <c r="A7376" s="216">
        <v>43773</v>
      </c>
      <c r="B7376" s="194">
        <v>6</v>
      </c>
      <c r="C7376" s="205">
        <v>274</v>
      </c>
      <c r="D7376" s="206">
        <v>6.7528288083008192</v>
      </c>
      <c r="E7376" s="207">
        <v>-15</v>
      </c>
      <c r="F7376" s="208">
        <v>17.13767321432158</v>
      </c>
      <c r="I7376" s="125"/>
    </row>
    <row r="7377" spans="1:9">
      <c r="A7377" s="216">
        <v>43773</v>
      </c>
      <c r="B7377" s="194">
        <v>7</v>
      </c>
      <c r="C7377" s="205">
        <v>289</v>
      </c>
      <c r="D7377" s="206">
        <v>6.7473656811375804</v>
      </c>
      <c r="E7377" s="207">
        <v>-15</v>
      </c>
      <c r="F7377" s="208">
        <v>17.899999999999999</v>
      </c>
      <c r="I7377" s="125"/>
    </row>
    <row r="7378" spans="1:9">
      <c r="A7378" s="216">
        <v>43773</v>
      </c>
      <c r="B7378" s="194">
        <v>8</v>
      </c>
      <c r="C7378" s="205">
        <v>304</v>
      </c>
      <c r="D7378" s="206">
        <v>6.7415641434058671</v>
      </c>
      <c r="E7378" s="207">
        <v>-15</v>
      </c>
      <c r="F7378" s="208">
        <v>18.683162116276684</v>
      </c>
      <c r="I7378" s="125"/>
    </row>
    <row r="7379" spans="1:9">
      <c r="A7379" s="216">
        <v>43773</v>
      </c>
      <c r="B7379" s="194">
        <v>9</v>
      </c>
      <c r="C7379" s="205">
        <v>319</v>
      </c>
      <c r="D7379" s="206">
        <v>6.7354038824282725</v>
      </c>
      <c r="E7379" s="207">
        <v>-15</v>
      </c>
      <c r="F7379" s="208">
        <v>19.455249538514714</v>
      </c>
      <c r="I7379" s="125"/>
    </row>
    <row r="7380" spans="1:9">
      <c r="A7380" s="216">
        <v>43773</v>
      </c>
      <c r="B7380" s="194">
        <v>10</v>
      </c>
      <c r="C7380" s="205">
        <v>334</v>
      </c>
      <c r="D7380" s="206">
        <v>6.7288948555346906</v>
      </c>
      <c r="E7380" s="207">
        <v>-15</v>
      </c>
      <c r="F7380" s="208">
        <v>20.22689829411064</v>
      </c>
      <c r="I7380" s="125"/>
    </row>
    <row r="7381" spans="1:9">
      <c r="A7381" s="216">
        <v>43773</v>
      </c>
      <c r="B7381" s="194">
        <v>11</v>
      </c>
      <c r="C7381" s="205">
        <v>349</v>
      </c>
      <c r="D7381" s="206">
        <v>6.7220470192569337</v>
      </c>
      <c r="E7381" s="207">
        <v>-15</v>
      </c>
      <c r="F7381" s="208">
        <v>20.998107904246091</v>
      </c>
      <c r="I7381" s="125"/>
    </row>
    <row r="7382" spans="1:9">
      <c r="A7382" s="216">
        <v>43773</v>
      </c>
      <c r="B7382" s="194">
        <v>12</v>
      </c>
      <c r="C7382" s="205">
        <v>4</v>
      </c>
      <c r="D7382" s="206">
        <v>6.7148400616883919</v>
      </c>
      <c r="E7382" s="207">
        <v>-15</v>
      </c>
      <c r="F7382" s="208">
        <v>21.768877864410179</v>
      </c>
      <c r="I7382" s="125"/>
    </row>
    <row r="7383" spans="1:9">
      <c r="A7383" s="216">
        <v>43773</v>
      </c>
      <c r="B7383" s="194">
        <v>13</v>
      </c>
      <c r="C7383" s="205">
        <v>19</v>
      </c>
      <c r="D7383" s="206">
        <v>6.7072839793434014</v>
      </c>
      <c r="E7383" s="207">
        <v>-15</v>
      </c>
      <c r="F7383" s="208">
        <v>22.539207687553038</v>
      </c>
      <c r="I7383" s="125"/>
    </row>
    <row r="7384" spans="1:9">
      <c r="A7384" s="216">
        <v>43773</v>
      </c>
      <c r="B7384" s="194">
        <v>14</v>
      </c>
      <c r="C7384" s="205">
        <v>34</v>
      </c>
      <c r="D7384" s="206">
        <v>6.6993886113914414</v>
      </c>
      <c r="E7384" s="207">
        <v>-15</v>
      </c>
      <c r="F7384" s="208">
        <v>23.309096912717848</v>
      </c>
      <c r="I7384" s="125"/>
    </row>
    <row r="7385" spans="1:9">
      <c r="A7385" s="216">
        <v>43773</v>
      </c>
      <c r="B7385" s="194">
        <v>15</v>
      </c>
      <c r="C7385" s="205">
        <v>49</v>
      </c>
      <c r="D7385" s="206">
        <v>6.6911337644137348</v>
      </c>
      <c r="E7385" s="207">
        <v>-15</v>
      </c>
      <c r="F7385" s="208">
        <v>24.078545027569369</v>
      </c>
      <c r="I7385" s="125"/>
    </row>
    <row r="7386" spans="1:9">
      <c r="A7386" s="216">
        <v>43773</v>
      </c>
      <c r="B7386" s="194">
        <v>16</v>
      </c>
      <c r="C7386" s="205">
        <v>64</v>
      </c>
      <c r="D7386" s="206">
        <v>6.6825293956821952</v>
      </c>
      <c r="E7386" s="207">
        <v>-15</v>
      </c>
      <c r="F7386" s="208">
        <v>24.847551554306548</v>
      </c>
      <c r="I7386" s="125"/>
    </row>
    <row r="7387" spans="1:9">
      <c r="A7387" s="216">
        <v>43773</v>
      </c>
      <c r="B7387" s="194">
        <v>17</v>
      </c>
      <c r="C7387" s="205">
        <v>79</v>
      </c>
      <c r="D7387" s="206">
        <v>6.6735853448949456</v>
      </c>
      <c r="E7387" s="207">
        <v>-15</v>
      </c>
      <c r="F7387" s="208">
        <v>25.616116015487513</v>
      </c>
      <c r="I7387" s="125"/>
    </row>
    <row r="7388" spans="1:9">
      <c r="A7388" s="216">
        <v>43773</v>
      </c>
      <c r="B7388" s="194">
        <v>18</v>
      </c>
      <c r="C7388" s="205">
        <v>94</v>
      </c>
      <c r="D7388" s="206">
        <v>6.6642814581587118</v>
      </c>
      <c r="E7388" s="207">
        <v>-15</v>
      </c>
      <c r="F7388" s="208">
        <v>26.384237907933432</v>
      </c>
      <c r="I7388" s="125"/>
    </row>
    <row r="7389" spans="1:9">
      <c r="A7389" s="216">
        <v>43773</v>
      </c>
      <c r="B7389" s="194">
        <v>19</v>
      </c>
      <c r="C7389" s="205">
        <v>109</v>
      </c>
      <c r="D7389" s="206">
        <v>6.6546275951304779</v>
      </c>
      <c r="E7389" s="207">
        <v>-15</v>
      </c>
      <c r="F7389" s="208">
        <v>27.151916754705603</v>
      </c>
      <c r="I7389" s="125"/>
    </row>
    <row r="7390" spans="1:9">
      <c r="A7390" s="216">
        <v>43773</v>
      </c>
      <c r="B7390" s="194">
        <v>20</v>
      </c>
      <c r="C7390" s="205">
        <v>124</v>
      </c>
      <c r="D7390" s="206">
        <v>6.6446336941703521</v>
      </c>
      <c r="E7390" s="207">
        <v>-15</v>
      </c>
      <c r="F7390" s="208">
        <v>27.919152078948244</v>
      </c>
      <c r="I7390" s="125"/>
    </row>
    <row r="7391" spans="1:9">
      <c r="A7391" s="216">
        <v>43773</v>
      </c>
      <c r="B7391" s="194">
        <v>21</v>
      </c>
      <c r="C7391" s="205">
        <v>139</v>
      </c>
      <c r="D7391" s="206">
        <v>6.634279523227633</v>
      </c>
      <c r="E7391" s="207">
        <v>-15</v>
      </c>
      <c r="F7391" s="208">
        <v>28.685943369655824</v>
      </c>
      <c r="I7391" s="125"/>
    </row>
    <row r="7392" spans="1:9">
      <c r="A7392" s="216">
        <v>43773</v>
      </c>
      <c r="B7392" s="194">
        <v>22</v>
      </c>
      <c r="C7392" s="205">
        <v>154</v>
      </c>
      <c r="D7392" s="206">
        <v>6.6235749816195266</v>
      </c>
      <c r="E7392" s="207">
        <v>-15</v>
      </c>
      <c r="F7392" s="208">
        <v>29.452290167711972</v>
      </c>
      <c r="I7392" s="125"/>
    </row>
    <row r="7393" spans="1:9">
      <c r="A7393" s="216">
        <v>43773</v>
      </c>
      <c r="B7393" s="194">
        <v>23</v>
      </c>
      <c r="C7393" s="205">
        <v>169</v>
      </c>
      <c r="D7393" s="206">
        <v>6.6125300277400356</v>
      </c>
      <c r="E7393" s="207">
        <v>-15</v>
      </c>
      <c r="F7393" s="208">
        <v>30.218191988292453</v>
      </c>
      <c r="I7393" s="125"/>
    </row>
    <row r="7394" spans="1:9">
      <c r="A7394" s="216">
        <v>43774</v>
      </c>
      <c r="B7394" s="194">
        <v>0</v>
      </c>
      <c r="C7394" s="205">
        <v>184</v>
      </c>
      <c r="D7394" s="206">
        <v>6.6011244103776789</v>
      </c>
      <c r="E7394" s="207">
        <v>-15</v>
      </c>
      <c r="F7394" s="208">
        <v>30.983648329776443</v>
      </c>
      <c r="I7394" s="125"/>
    </row>
    <row r="7395" spans="1:9">
      <c r="A7395" s="216">
        <v>43774</v>
      </c>
      <c r="B7395" s="194">
        <v>1</v>
      </c>
      <c r="C7395" s="205">
        <v>199</v>
      </c>
      <c r="D7395" s="206">
        <v>6.5893680296954926</v>
      </c>
      <c r="E7395" s="207">
        <v>-15</v>
      </c>
      <c r="F7395" s="208">
        <v>31.748658716505709</v>
      </c>
      <c r="I7395" s="125"/>
    </row>
    <row r="7396" spans="1:9">
      <c r="A7396" s="216">
        <v>43774</v>
      </c>
      <c r="B7396" s="194">
        <v>2</v>
      </c>
      <c r="C7396" s="205">
        <v>214</v>
      </c>
      <c r="D7396" s="206">
        <v>6.5772708443432748</v>
      </c>
      <c r="E7396" s="207">
        <v>-15</v>
      </c>
      <c r="F7396" s="208">
        <v>32.513222672906323</v>
      </c>
      <c r="I7396" s="125"/>
    </row>
    <row r="7397" spans="1:9">
      <c r="A7397" s="216">
        <v>43774</v>
      </c>
      <c r="B7397" s="194">
        <v>3</v>
      </c>
      <c r="C7397" s="205">
        <v>229</v>
      </c>
      <c r="D7397" s="206">
        <v>6.5648126039860699</v>
      </c>
      <c r="E7397" s="207">
        <v>-15</v>
      </c>
      <c r="F7397" s="208">
        <v>33.277339698125168</v>
      </c>
      <c r="I7397" s="125"/>
    </row>
    <row r="7398" spans="1:9">
      <c r="A7398" s="216">
        <v>43774</v>
      </c>
      <c r="B7398" s="194">
        <v>4</v>
      </c>
      <c r="C7398" s="205">
        <v>244</v>
      </c>
      <c r="D7398" s="206">
        <v>6.5520032085055391</v>
      </c>
      <c r="E7398" s="207">
        <v>-15</v>
      </c>
      <c r="F7398" s="208">
        <v>34.041009317130175</v>
      </c>
      <c r="I7398" s="125"/>
    </row>
    <row r="7399" spans="1:9">
      <c r="A7399" s="216">
        <v>43774</v>
      </c>
      <c r="B7399" s="194">
        <v>5</v>
      </c>
      <c r="C7399" s="205">
        <v>259</v>
      </c>
      <c r="D7399" s="206">
        <v>6.5388526376614209</v>
      </c>
      <c r="E7399" s="207">
        <v>-15</v>
      </c>
      <c r="F7399" s="208">
        <v>34.804231046491303</v>
      </c>
      <c r="I7399" s="125"/>
    </row>
    <row r="7400" spans="1:9">
      <c r="A7400" s="216">
        <v>43774</v>
      </c>
      <c r="B7400" s="194">
        <v>6</v>
      </c>
      <c r="C7400" s="205">
        <v>274</v>
      </c>
      <c r="D7400" s="206">
        <v>6.5253405817179555</v>
      </c>
      <c r="E7400" s="207">
        <v>-15</v>
      </c>
      <c r="F7400" s="208">
        <v>35.567004403185756</v>
      </c>
      <c r="I7400" s="125"/>
    </row>
    <row r="7401" spans="1:9">
      <c r="A7401" s="216">
        <v>43774</v>
      </c>
      <c r="B7401" s="194">
        <v>7</v>
      </c>
      <c r="C7401" s="205">
        <v>289</v>
      </c>
      <c r="D7401" s="206">
        <v>6.5114770409343237</v>
      </c>
      <c r="E7401" s="207">
        <v>-15</v>
      </c>
      <c r="F7401" s="208">
        <v>36.299999999999997</v>
      </c>
      <c r="I7401" s="125"/>
    </row>
    <row r="7402" spans="1:9">
      <c r="A7402" s="216">
        <v>43774</v>
      </c>
      <c r="B7402" s="194">
        <v>8</v>
      </c>
      <c r="C7402" s="205">
        <v>304</v>
      </c>
      <c r="D7402" s="206">
        <v>6.4972718764852289</v>
      </c>
      <c r="E7402" s="207">
        <v>-15</v>
      </c>
      <c r="F7402" s="208">
        <v>37.091204075474877</v>
      </c>
      <c r="I7402" s="125"/>
    </row>
    <row r="7403" spans="1:9">
      <c r="A7403" s="216">
        <v>43774</v>
      </c>
      <c r="B7403" s="194">
        <v>9</v>
      </c>
      <c r="C7403" s="205">
        <v>319</v>
      </c>
      <c r="D7403" s="206">
        <v>6.4827048590245795</v>
      </c>
      <c r="E7403" s="207">
        <v>-15</v>
      </c>
      <c r="F7403" s="208">
        <v>37.852629417496004</v>
      </c>
      <c r="I7403" s="125"/>
    </row>
    <row r="7404" spans="1:9">
      <c r="A7404" s="216">
        <v>43774</v>
      </c>
      <c r="B7404" s="194">
        <v>10</v>
      </c>
      <c r="C7404" s="205">
        <v>334</v>
      </c>
      <c r="D7404" s="206">
        <v>6.467785948736946</v>
      </c>
      <c r="E7404" s="207">
        <v>-15</v>
      </c>
      <c r="F7404" s="208">
        <v>38.613604456505186</v>
      </c>
      <c r="I7404" s="125"/>
    </row>
    <row r="7405" spans="1:9">
      <c r="A7405" s="216">
        <v>43774</v>
      </c>
      <c r="B7405" s="194">
        <v>11</v>
      </c>
      <c r="C7405" s="205">
        <v>349</v>
      </c>
      <c r="D7405" s="206">
        <v>6.4525250474957829</v>
      </c>
      <c r="E7405" s="207">
        <v>-15</v>
      </c>
      <c r="F7405" s="208">
        <v>39.374128719037103</v>
      </c>
      <c r="I7405" s="125"/>
    </row>
    <row r="7406" spans="1:9">
      <c r="A7406" s="216">
        <v>43774</v>
      </c>
      <c r="B7406" s="194">
        <v>12</v>
      </c>
      <c r="C7406" s="205">
        <v>4</v>
      </c>
      <c r="D7406" s="206">
        <v>6.436901906777166</v>
      </c>
      <c r="E7406" s="207">
        <v>-15</v>
      </c>
      <c r="F7406" s="208">
        <v>40.134201706394883</v>
      </c>
      <c r="I7406" s="125"/>
    </row>
    <row r="7407" spans="1:9">
      <c r="A7407" s="216">
        <v>43774</v>
      </c>
      <c r="B7407" s="194">
        <v>13</v>
      </c>
      <c r="C7407" s="205">
        <v>19</v>
      </c>
      <c r="D7407" s="206">
        <v>6.4209265072327071</v>
      </c>
      <c r="E7407" s="207">
        <v>-15</v>
      </c>
      <c r="F7407" s="208">
        <v>40.893822936952375</v>
      </c>
      <c r="I7407" s="125"/>
    </row>
    <row r="7408" spans="1:9">
      <c r="A7408" s="216">
        <v>43774</v>
      </c>
      <c r="B7408" s="194">
        <v>14</v>
      </c>
      <c r="C7408" s="205">
        <v>34</v>
      </c>
      <c r="D7408" s="206">
        <v>6.4046086926839507</v>
      </c>
      <c r="E7408" s="207">
        <v>-15</v>
      </c>
      <c r="F7408" s="208">
        <v>41.652991954873251</v>
      </c>
      <c r="I7408" s="125"/>
    </row>
    <row r="7409" spans="1:9">
      <c r="A7409" s="216">
        <v>43774</v>
      </c>
      <c r="B7409" s="194">
        <v>15</v>
      </c>
      <c r="C7409" s="205">
        <v>49</v>
      </c>
      <c r="D7409" s="206">
        <v>6.3879282739480914</v>
      </c>
      <c r="E7409" s="207">
        <v>-15</v>
      </c>
      <c r="F7409" s="208">
        <v>42.411708253656535</v>
      </c>
      <c r="I7409" s="125"/>
    </row>
    <row r="7410" spans="1:9">
      <c r="A7410" s="216">
        <v>43774</v>
      </c>
      <c r="B7410" s="194">
        <v>16</v>
      </c>
      <c r="C7410" s="205">
        <v>64</v>
      </c>
      <c r="D7410" s="206">
        <v>6.3708952130923535</v>
      </c>
      <c r="E7410" s="207">
        <v>-15</v>
      </c>
      <c r="F7410" s="208">
        <v>43.169971360904746</v>
      </c>
      <c r="I7410" s="125"/>
    </row>
    <row r="7411" spans="1:9">
      <c r="A7411" s="216">
        <v>43774</v>
      </c>
      <c r="B7411" s="194">
        <v>17</v>
      </c>
      <c r="C7411" s="205">
        <v>79</v>
      </c>
      <c r="D7411" s="206">
        <v>6.3535193540030832</v>
      </c>
      <c r="E7411" s="207">
        <v>-15</v>
      </c>
      <c r="F7411" s="208">
        <v>43.927780804443479</v>
      </c>
      <c r="I7411" s="125"/>
    </row>
    <row r="7412" spans="1:9">
      <c r="A7412" s="216">
        <v>43774</v>
      </c>
      <c r="B7412" s="194">
        <v>18</v>
      </c>
      <c r="C7412" s="205">
        <v>94</v>
      </c>
      <c r="D7412" s="206">
        <v>6.3357805095881758</v>
      </c>
      <c r="E7412" s="207">
        <v>-15</v>
      </c>
      <c r="F7412" s="208">
        <v>44.685136086887347</v>
      </c>
      <c r="I7412" s="125"/>
    </row>
    <row r="7413" spans="1:9">
      <c r="A7413" s="216">
        <v>43774</v>
      </c>
      <c r="B7413" s="194">
        <v>19</v>
      </c>
      <c r="C7413" s="205">
        <v>109</v>
      </c>
      <c r="D7413" s="206">
        <v>6.3176886407688926</v>
      </c>
      <c r="E7413" s="207">
        <v>-15</v>
      </c>
      <c r="F7413" s="208">
        <v>45.442036736505003</v>
      </c>
      <c r="I7413" s="125"/>
    </row>
    <row r="7414" spans="1:9">
      <c r="A7414" s="216">
        <v>43774</v>
      </c>
      <c r="B7414" s="194">
        <v>20</v>
      </c>
      <c r="C7414" s="205">
        <v>124</v>
      </c>
      <c r="D7414" s="206">
        <v>6.299253633637818</v>
      </c>
      <c r="E7414" s="207">
        <v>-15</v>
      </c>
      <c r="F7414" s="208">
        <v>46.198482273429313</v>
      </c>
      <c r="I7414" s="125"/>
    </row>
    <row r="7415" spans="1:9">
      <c r="A7415" s="216">
        <v>43774</v>
      </c>
      <c r="B7415" s="194">
        <v>21</v>
      </c>
      <c r="C7415" s="205">
        <v>139</v>
      </c>
      <c r="D7415" s="206">
        <v>6.2804552403667913</v>
      </c>
      <c r="E7415" s="207">
        <v>-15</v>
      </c>
      <c r="F7415" s="208">
        <v>46.954472217803698</v>
      </c>
      <c r="I7415" s="125"/>
    </row>
    <row r="7416" spans="1:9">
      <c r="A7416" s="216">
        <v>43774</v>
      </c>
      <c r="B7416" s="194">
        <v>22</v>
      </c>
      <c r="C7416" s="205">
        <v>154</v>
      </c>
      <c r="D7416" s="206">
        <v>6.2613033859651068</v>
      </c>
      <c r="E7416" s="207">
        <v>-15</v>
      </c>
      <c r="F7416" s="208">
        <v>47.71000609015271</v>
      </c>
      <c r="I7416" s="125"/>
    </row>
    <row r="7417" spans="1:9">
      <c r="A7417" s="216">
        <v>43774</v>
      </c>
      <c r="B7417" s="194">
        <v>23</v>
      </c>
      <c r="C7417" s="205">
        <v>169</v>
      </c>
      <c r="D7417" s="206">
        <v>6.2418080339767812</v>
      </c>
      <c r="E7417" s="207">
        <v>-15</v>
      </c>
      <c r="F7417" s="208">
        <v>48.465083419633039</v>
      </c>
      <c r="I7417" s="125"/>
    </row>
    <row r="7418" spans="1:9">
      <c r="A7418" s="216">
        <v>43775</v>
      </c>
      <c r="B7418" s="194">
        <v>0</v>
      </c>
      <c r="C7418" s="205">
        <v>184</v>
      </c>
      <c r="D7418" s="206">
        <v>6.2219489393089589</v>
      </c>
      <c r="E7418" s="207">
        <v>-15</v>
      </c>
      <c r="F7418" s="208">
        <v>49.219703710239209</v>
      </c>
      <c r="I7418" s="125"/>
    </row>
    <row r="7419" spans="1:9">
      <c r="A7419" s="216">
        <v>43775</v>
      </c>
      <c r="B7419" s="194">
        <v>1</v>
      </c>
      <c r="C7419" s="205">
        <v>199</v>
      </c>
      <c r="D7419" s="206">
        <v>6.2017360065806315</v>
      </c>
      <c r="E7419" s="207">
        <v>-15</v>
      </c>
      <c r="F7419" s="208">
        <v>49.973866491590151</v>
      </c>
      <c r="I7419" s="125"/>
    </row>
    <row r="7420" spans="1:9">
      <c r="A7420" s="216">
        <v>43775</v>
      </c>
      <c r="B7420" s="194">
        <v>2</v>
      </c>
      <c r="C7420" s="205">
        <v>214</v>
      </c>
      <c r="D7420" s="206">
        <v>6.1811792009746114</v>
      </c>
      <c r="E7420" s="207">
        <v>-15</v>
      </c>
      <c r="F7420" s="208">
        <v>50.727571293462113</v>
      </c>
      <c r="I7420" s="125"/>
    </row>
    <row r="7421" spans="1:9">
      <c r="A7421" s="216">
        <v>43775</v>
      </c>
      <c r="B7421" s="194">
        <v>3</v>
      </c>
      <c r="C7421" s="205">
        <v>229</v>
      </c>
      <c r="D7421" s="206">
        <v>6.1602582773144832</v>
      </c>
      <c r="E7421" s="207">
        <v>-15</v>
      </c>
      <c r="F7421" s="208">
        <v>51.480817620558597</v>
      </c>
      <c r="I7421" s="125"/>
    </row>
    <row r="7422" spans="1:9">
      <c r="A7422" s="216">
        <v>43775</v>
      </c>
      <c r="B7422" s="194">
        <v>4</v>
      </c>
      <c r="C7422" s="205">
        <v>244</v>
      </c>
      <c r="D7422" s="206">
        <v>6.1389831425503871</v>
      </c>
      <c r="E7422" s="207">
        <v>-15</v>
      </c>
      <c r="F7422" s="208">
        <v>52.233604994778098</v>
      </c>
      <c r="I7422" s="125"/>
    </row>
    <row r="7423" spans="1:9">
      <c r="A7423" s="216">
        <v>43775</v>
      </c>
      <c r="B7423" s="194">
        <v>5</v>
      </c>
      <c r="C7423" s="205">
        <v>259</v>
      </c>
      <c r="D7423" s="206">
        <v>6.1173637808724379</v>
      </c>
      <c r="E7423" s="207">
        <v>-15</v>
      </c>
      <c r="F7423" s="208">
        <v>52.985932963288818</v>
      </c>
      <c r="I7423" s="125"/>
    </row>
    <row r="7424" spans="1:9">
      <c r="A7424" s="216">
        <v>43775</v>
      </c>
      <c r="B7424" s="194">
        <v>6</v>
      </c>
      <c r="C7424" s="205">
        <v>274</v>
      </c>
      <c r="D7424" s="206">
        <v>6.0953798907644341</v>
      </c>
      <c r="E7424" s="207">
        <v>-15</v>
      </c>
      <c r="F7424" s="208">
        <v>53.737801023158021</v>
      </c>
      <c r="I7424" s="125"/>
    </row>
    <row r="7425" spans="1:9">
      <c r="A7425" s="216">
        <v>43775</v>
      </c>
      <c r="B7425" s="194">
        <v>7</v>
      </c>
      <c r="C7425" s="205">
        <v>289</v>
      </c>
      <c r="D7425" s="206">
        <v>6.0730414371823827</v>
      </c>
      <c r="E7425" s="207">
        <v>-15</v>
      </c>
      <c r="F7425" s="208">
        <v>54.5</v>
      </c>
      <c r="I7425" s="125"/>
    </row>
    <row r="7426" spans="1:9">
      <c r="A7426" s="216">
        <v>43775</v>
      </c>
      <c r="B7426" s="194">
        <v>8</v>
      </c>
      <c r="C7426" s="205">
        <v>304</v>
      </c>
      <c r="D7426" s="206">
        <v>6.0503583875515687</v>
      </c>
      <c r="E7426" s="207">
        <v>-15</v>
      </c>
      <c r="F7426" s="208">
        <v>55.240155540495728</v>
      </c>
      <c r="I7426" s="125"/>
    </row>
    <row r="7427" spans="1:9">
      <c r="A7427" s="216">
        <v>43775</v>
      </c>
      <c r="B7427" s="194">
        <v>9</v>
      </c>
      <c r="C7427" s="205">
        <v>319</v>
      </c>
      <c r="D7427" s="206">
        <v>6.0273104395355404</v>
      </c>
      <c r="E7427" s="207">
        <v>-15</v>
      </c>
      <c r="F7427" s="208">
        <v>55.9906410352054</v>
      </c>
      <c r="I7427" s="125"/>
    </row>
    <row r="7428" spans="1:9">
      <c r="A7428" s="216">
        <v>43775</v>
      </c>
      <c r="B7428" s="194">
        <v>10</v>
      </c>
      <c r="C7428" s="205">
        <v>334</v>
      </c>
      <c r="D7428" s="206">
        <v>6.0039075993620372</v>
      </c>
      <c r="E7428" s="207">
        <v>-15</v>
      </c>
      <c r="F7428" s="208">
        <v>56.740664720768095</v>
      </c>
      <c r="I7428" s="125"/>
    </row>
    <row r="7429" spans="1:9">
      <c r="A7429" s="216">
        <v>43775</v>
      </c>
      <c r="B7429" s="194">
        <v>11</v>
      </c>
      <c r="C7429" s="205">
        <v>349</v>
      </c>
      <c r="D7429" s="206">
        <v>5.9801597564114672</v>
      </c>
      <c r="E7429" s="207">
        <v>-15</v>
      </c>
      <c r="F7429" s="208">
        <v>57.490226128896005</v>
      </c>
      <c r="I7429" s="125"/>
    </row>
    <row r="7430" spans="1:9">
      <c r="A7430" s="216">
        <v>43775</v>
      </c>
      <c r="B7430" s="194">
        <v>12</v>
      </c>
      <c r="C7430" s="205">
        <v>4</v>
      </c>
      <c r="D7430" s="206">
        <v>5.9560466488073871</v>
      </c>
      <c r="E7430" s="207">
        <v>-15</v>
      </c>
      <c r="F7430" s="208">
        <v>58.239324758026818</v>
      </c>
      <c r="I7430" s="125"/>
    </row>
    <row r="7431" spans="1:9">
      <c r="A7431" s="216">
        <v>43775</v>
      </c>
      <c r="B7431" s="194">
        <v>13</v>
      </c>
      <c r="C7431" s="205">
        <v>19</v>
      </c>
      <c r="D7431" s="206">
        <v>5.931578264203381</v>
      </c>
      <c r="E7431" s="207">
        <v>-15</v>
      </c>
      <c r="F7431" s="208">
        <v>58.987960156980961</v>
      </c>
      <c r="I7431" s="125"/>
    </row>
    <row r="7432" spans="1:9">
      <c r="A7432" s="216">
        <v>43775</v>
      </c>
      <c r="B7432" s="194">
        <v>14</v>
      </c>
      <c r="C7432" s="205">
        <v>34</v>
      </c>
      <c r="D7432" s="206">
        <v>5.9067644926176399</v>
      </c>
      <c r="E7432" s="207">
        <v>-15</v>
      </c>
      <c r="F7432" s="208">
        <v>59.736131849779284</v>
      </c>
      <c r="I7432" s="125"/>
    </row>
    <row r="7433" spans="1:9">
      <c r="A7433" s="216">
        <v>43775</v>
      </c>
      <c r="B7433" s="194">
        <v>15</v>
      </c>
      <c r="C7433" s="205">
        <v>49</v>
      </c>
      <c r="D7433" s="206">
        <v>5.8815851522479079</v>
      </c>
      <c r="E7433" s="207">
        <v>-16</v>
      </c>
      <c r="F7433" s="208">
        <v>0.48383934381647009</v>
      </c>
      <c r="I7433" s="125"/>
    </row>
    <row r="7434" spans="1:9">
      <c r="A7434" s="216">
        <v>43775</v>
      </c>
      <c r="B7434" s="194">
        <v>16</v>
      </c>
      <c r="C7434" s="205">
        <v>64</v>
      </c>
      <c r="D7434" s="206">
        <v>5.856050152658554</v>
      </c>
      <c r="E7434" s="207">
        <v>-16</v>
      </c>
      <c r="F7434" s="208">
        <v>1.2310821718779863</v>
      </c>
      <c r="I7434" s="125"/>
    </row>
    <row r="7435" spans="1:9">
      <c r="A7435" s="216">
        <v>43775</v>
      </c>
      <c r="B7435" s="194">
        <v>17</v>
      </c>
      <c r="C7435" s="205">
        <v>79</v>
      </c>
      <c r="D7435" s="206">
        <v>5.8301694049691832</v>
      </c>
      <c r="E7435" s="207">
        <v>-16</v>
      </c>
      <c r="F7435" s="208">
        <v>1.9778598668976599</v>
      </c>
      <c r="I7435" s="125"/>
    </row>
    <row r="7436" spans="1:9">
      <c r="A7436" s="216">
        <v>43775</v>
      </c>
      <c r="B7436" s="194">
        <v>18</v>
      </c>
      <c r="C7436" s="205">
        <v>94</v>
      </c>
      <c r="D7436" s="206">
        <v>5.8039227474864674</v>
      </c>
      <c r="E7436" s="207">
        <v>-16</v>
      </c>
      <c r="F7436" s="208">
        <v>2.7241719369992978</v>
      </c>
      <c r="I7436" s="125"/>
    </row>
    <row r="7437" spans="1:9">
      <c r="A7437" s="216">
        <v>43775</v>
      </c>
      <c r="B7437" s="194">
        <v>19</v>
      </c>
      <c r="C7437" s="205">
        <v>109</v>
      </c>
      <c r="D7437" s="206">
        <v>5.7773200329233987</v>
      </c>
      <c r="E7437" s="207">
        <v>-16</v>
      </c>
      <c r="F7437" s="208">
        <v>3.470017915533461</v>
      </c>
      <c r="I7437" s="125"/>
    </row>
    <row r="7438" spans="1:9">
      <c r="A7438" s="216">
        <v>43775</v>
      </c>
      <c r="B7438" s="194">
        <v>20</v>
      </c>
      <c r="C7438" s="205">
        <v>124</v>
      </c>
      <c r="D7438" s="206">
        <v>5.7503712313075539</v>
      </c>
      <c r="E7438" s="207">
        <v>-16</v>
      </c>
      <c r="F7438" s="208">
        <v>4.2153973277648049</v>
      </c>
      <c r="I7438" s="125"/>
    </row>
    <row r="7439" spans="1:9">
      <c r="A7439" s="216">
        <v>43775</v>
      </c>
      <c r="B7439" s="194">
        <v>21</v>
      </c>
      <c r="C7439" s="205">
        <v>139</v>
      </c>
      <c r="D7439" s="206">
        <v>5.7230561629751264</v>
      </c>
      <c r="E7439" s="207">
        <v>-16</v>
      </c>
      <c r="F7439" s="208">
        <v>4.9603096990831119</v>
      </c>
      <c r="I7439" s="125"/>
    </row>
    <row r="7440" spans="1:9">
      <c r="A7440" s="216">
        <v>43775</v>
      </c>
      <c r="B7440" s="194">
        <v>22</v>
      </c>
      <c r="C7440" s="205">
        <v>154</v>
      </c>
      <c r="D7440" s="206">
        <v>5.6953846813109976</v>
      </c>
      <c r="E7440" s="207">
        <v>-16</v>
      </c>
      <c r="F7440" s="208">
        <v>5.7047545551872503</v>
      </c>
      <c r="I7440" s="125"/>
    </row>
    <row r="7441" spans="1:9">
      <c r="A7441" s="216">
        <v>43775</v>
      </c>
      <c r="B7441" s="194">
        <v>23</v>
      </c>
      <c r="C7441" s="205">
        <v>169</v>
      </c>
      <c r="D7441" s="206">
        <v>5.6673667968317432</v>
      </c>
      <c r="E7441" s="207">
        <v>-16</v>
      </c>
      <c r="F7441" s="208">
        <v>6.4487314301828036</v>
      </c>
      <c r="I7441" s="125"/>
    </row>
    <row r="7442" spans="1:9">
      <c r="A7442" s="216">
        <v>43776</v>
      </c>
      <c r="B7442" s="194">
        <v>0</v>
      </c>
      <c r="C7442" s="205">
        <v>184</v>
      </c>
      <c r="D7442" s="206">
        <v>5.6389822335734152</v>
      </c>
      <c r="E7442" s="207">
        <v>-16</v>
      </c>
      <c r="F7442" s="208">
        <v>7.1922398335316018</v>
      </c>
      <c r="I7442" s="125"/>
    </row>
    <row r="7443" spans="1:9">
      <c r="A7443" s="216">
        <v>43776</v>
      </c>
      <c r="B7443" s="194">
        <v>1</v>
      </c>
      <c r="C7443" s="205">
        <v>199</v>
      </c>
      <c r="D7443" s="206">
        <v>5.6102409233290018</v>
      </c>
      <c r="E7443" s="207">
        <v>-16</v>
      </c>
      <c r="F7443" s="208">
        <v>7.935279299846556</v>
      </c>
      <c r="I7443" s="125"/>
    </row>
    <row r="7444" spans="1:9">
      <c r="A7444" s="216">
        <v>43776</v>
      </c>
      <c r="B7444" s="194">
        <v>2</v>
      </c>
      <c r="C7444" s="205">
        <v>214</v>
      </c>
      <c r="D7444" s="206">
        <v>5.5811528588066039</v>
      </c>
      <c r="E7444" s="207">
        <v>-16</v>
      </c>
      <c r="F7444" s="208">
        <v>8.677849363796426</v>
      </c>
      <c r="I7444" s="125"/>
    </row>
    <row r="7445" spans="1:9">
      <c r="A7445" s="216">
        <v>43776</v>
      </c>
      <c r="B7445" s="194">
        <v>3</v>
      </c>
      <c r="C7445" s="205">
        <v>229</v>
      </c>
      <c r="D7445" s="206">
        <v>5.5516977449616434</v>
      </c>
      <c r="E7445" s="207">
        <v>-16</v>
      </c>
      <c r="F7445" s="208">
        <v>9.4199495355223917</v>
      </c>
      <c r="I7445" s="125"/>
    </row>
    <row r="7446" spans="1:9">
      <c r="A7446" s="216">
        <v>43776</v>
      </c>
      <c r="B7446" s="194">
        <v>4</v>
      </c>
      <c r="C7446" s="205">
        <v>244</v>
      </c>
      <c r="D7446" s="206">
        <v>5.5218855546405621</v>
      </c>
      <c r="E7446" s="207">
        <v>-16</v>
      </c>
      <c r="F7446" s="208">
        <v>10.161579341914475</v>
      </c>
      <c r="I7446" s="125"/>
    </row>
    <row r="7447" spans="1:9">
      <c r="A7447" s="216">
        <v>43776</v>
      </c>
      <c r="B7447" s="194">
        <v>5</v>
      </c>
      <c r="C7447" s="205">
        <v>259</v>
      </c>
      <c r="D7447" s="206">
        <v>5.491726262357588</v>
      </c>
      <c r="E7447" s="207">
        <v>-16</v>
      </c>
      <c r="F7447" s="208">
        <v>10.902738334796993</v>
      </c>
      <c r="I7447" s="125"/>
    </row>
    <row r="7448" spans="1:9">
      <c r="A7448" s="216">
        <v>43776</v>
      </c>
      <c r="B7448" s="194">
        <v>6</v>
      </c>
      <c r="C7448" s="205">
        <v>274</v>
      </c>
      <c r="D7448" s="206">
        <v>5.4611995732761898</v>
      </c>
      <c r="E7448" s="207">
        <v>-16</v>
      </c>
      <c r="F7448" s="208">
        <v>11.643426016766227</v>
      </c>
      <c r="I7448" s="125"/>
    </row>
    <row r="7449" spans="1:9">
      <c r="A7449" s="216">
        <v>43776</v>
      </c>
      <c r="B7449" s="194">
        <v>7</v>
      </c>
      <c r="C7449" s="205">
        <v>289</v>
      </c>
      <c r="D7449" s="206">
        <v>5.4303154614740379</v>
      </c>
      <c r="E7449" s="207">
        <v>-16</v>
      </c>
      <c r="F7449" s="208">
        <v>12.4</v>
      </c>
      <c r="I7449" s="125"/>
    </row>
    <row r="7450" spans="1:9">
      <c r="A7450" s="216">
        <v>43776</v>
      </c>
      <c r="B7450" s="194">
        <v>8</v>
      </c>
      <c r="C7450" s="205">
        <v>304</v>
      </c>
      <c r="D7450" s="206">
        <v>5.3990839026505455</v>
      </c>
      <c r="E7450" s="207">
        <v>-16</v>
      </c>
      <c r="F7450" s="208">
        <v>13.123385590803167</v>
      </c>
      <c r="I7450" s="125"/>
    </row>
    <row r="7451" spans="1:9">
      <c r="A7451" s="216">
        <v>43776</v>
      </c>
      <c r="B7451" s="194">
        <v>9</v>
      </c>
      <c r="C7451" s="205">
        <v>319</v>
      </c>
      <c r="D7451" s="206">
        <v>5.3674846031594825</v>
      </c>
      <c r="E7451" s="207">
        <v>-16</v>
      </c>
      <c r="F7451" s="208">
        <v>13.862656530201463</v>
      </c>
      <c r="I7451" s="125"/>
    </row>
    <row r="7452" spans="1:9">
      <c r="A7452" s="216">
        <v>43776</v>
      </c>
      <c r="B7452" s="194">
        <v>10</v>
      </c>
      <c r="C7452" s="205">
        <v>334</v>
      </c>
      <c r="D7452" s="206">
        <v>5.3355275788567269</v>
      </c>
      <c r="E7452" s="207">
        <v>-16</v>
      </c>
      <c r="F7452" s="208">
        <v>14.60145427793087</v>
      </c>
      <c r="I7452" s="125"/>
    </row>
    <row r="7453" spans="1:9">
      <c r="A7453" s="216">
        <v>43776</v>
      </c>
      <c r="B7453" s="194">
        <v>11</v>
      </c>
      <c r="C7453" s="205">
        <v>349</v>
      </c>
      <c r="D7453" s="206">
        <v>5.3032226869163424</v>
      </c>
      <c r="E7453" s="207">
        <v>-16</v>
      </c>
      <c r="F7453" s="208">
        <v>15.339778362304486</v>
      </c>
      <c r="I7453" s="125"/>
    </row>
    <row r="7454" spans="1:9">
      <c r="A7454" s="216">
        <v>43776</v>
      </c>
      <c r="B7454" s="194">
        <v>12</v>
      </c>
      <c r="C7454" s="205">
        <v>4</v>
      </c>
      <c r="D7454" s="206">
        <v>5.2705497936767642</v>
      </c>
      <c r="E7454" s="207">
        <v>-16</v>
      </c>
      <c r="F7454" s="208">
        <v>16.077628311733037</v>
      </c>
      <c r="I7454" s="125"/>
    </row>
    <row r="7455" spans="1:9">
      <c r="A7455" s="216">
        <v>43776</v>
      </c>
      <c r="B7455" s="194">
        <v>13</v>
      </c>
      <c r="C7455" s="205">
        <v>19</v>
      </c>
      <c r="D7455" s="206">
        <v>5.2375187766187992</v>
      </c>
      <c r="E7455" s="207">
        <v>-16</v>
      </c>
      <c r="F7455" s="208">
        <v>16.815003654889651</v>
      </c>
      <c r="I7455" s="125"/>
    </row>
    <row r="7456" spans="1:9">
      <c r="A7456" s="216">
        <v>43776</v>
      </c>
      <c r="B7456" s="194">
        <v>14</v>
      </c>
      <c r="C7456" s="205">
        <v>34</v>
      </c>
      <c r="D7456" s="206">
        <v>5.2041395940887014</v>
      </c>
      <c r="E7456" s="207">
        <v>-16</v>
      </c>
      <c r="F7456" s="208">
        <v>17.551903928885295</v>
      </c>
      <c r="I7456" s="125"/>
    </row>
    <row r="7457" spans="1:9">
      <c r="A7457" s="216">
        <v>43776</v>
      </c>
      <c r="B7457" s="194">
        <v>15</v>
      </c>
      <c r="C7457" s="205">
        <v>49</v>
      </c>
      <c r="D7457" s="206">
        <v>5.1703920142267634</v>
      </c>
      <c r="E7457" s="207">
        <v>-16</v>
      </c>
      <c r="F7457" s="208">
        <v>18.288328646202956</v>
      </c>
      <c r="I7457" s="125"/>
    </row>
    <row r="7458" spans="1:9">
      <c r="A7458" s="216">
        <v>43776</v>
      </c>
      <c r="B7458" s="194">
        <v>16</v>
      </c>
      <c r="C7458" s="205">
        <v>64</v>
      </c>
      <c r="D7458" s="206">
        <v>5.1362860153108159</v>
      </c>
      <c r="E7458" s="207">
        <v>-16</v>
      </c>
      <c r="F7458" s="208">
        <v>19.02427734436543</v>
      </c>
      <c r="I7458" s="125"/>
    </row>
    <row r="7459" spans="1:9">
      <c r="A7459" s="216">
        <v>43776</v>
      </c>
      <c r="B7459" s="194">
        <v>17</v>
      </c>
      <c r="C7459" s="205">
        <v>79</v>
      </c>
      <c r="D7459" s="206">
        <v>5.1018315162332328</v>
      </c>
      <c r="E7459" s="207">
        <v>-16</v>
      </c>
      <c r="F7459" s="208">
        <v>19.759749561019788</v>
      </c>
      <c r="I7459" s="125"/>
    </row>
    <row r="7460" spans="1:9">
      <c r="A7460" s="216">
        <v>43776</v>
      </c>
      <c r="B7460" s="194">
        <v>18</v>
      </c>
      <c r="C7460" s="205">
        <v>94</v>
      </c>
      <c r="D7460" s="206">
        <v>5.0670083071088357</v>
      </c>
      <c r="E7460" s="207">
        <v>-16</v>
      </c>
      <c r="F7460" s="208">
        <v>20.494744809277847</v>
      </c>
      <c r="I7460" s="125"/>
    </row>
    <row r="7461" spans="1:9">
      <c r="A7461" s="216">
        <v>43776</v>
      </c>
      <c r="B7461" s="194">
        <v>19</v>
      </c>
      <c r="C7461" s="205">
        <v>109</v>
      </c>
      <c r="D7461" s="206">
        <v>5.0318263075837422</v>
      </c>
      <c r="E7461" s="207">
        <v>-16</v>
      </c>
      <c r="F7461" s="208">
        <v>21.229262618997709</v>
      </c>
      <c r="I7461" s="125"/>
    </row>
    <row r="7462" spans="1:9">
      <c r="A7462" s="216">
        <v>43776</v>
      </c>
      <c r="B7462" s="194">
        <v>20</v>
      </c>
      <c r="C7462" s="205">
        <v>124</v>
      </c>
      <c r="D7462" s="206">
        <v>4.996295497473966</v>
      </c>
      <c r="E7462" s="207">
        <v>-16</v>
      </c>
      <c r="F7462" s="208">
        <v>21.963302544741339</v>
      </c>
      <c r="I7462" s="125"/>
    </row>
    <row r="7463" spans="1:9">
      <c r="A7463" s="216">
        <v>43776</v>
      </c>
      <c r="B7463" s="194">
        <v>21</v>
      </c>
      <c r="C7463" s="205">
        <v>139</v>
      </c>
      <c r="D7463" s="206">
        <v>4.9603956475272071</v>
      </c>
      <c r="E7463" s="207">
        <v>-16</v>
      </c>
      <c r="F7463" s="208">
        <v>22.69686409206777</v>
      </c>
      <c r="I7463" s="125"/>
    </row>
    <row r="7464" spans="1:9">
      <c r="A7464" s="216">
        <v>43776</v>
      </c>
      <c r="B7464" s="194">
        <v>22</v>
      </c>
      <c r="C7464" s="205">
        <v>154</v>
      </c>
      <c r="D7464" s="206">
        <v>4.9241366796132979</v>
      </c>
      <c r="E7464" s="207">
        <v>-16</v>
      </c>
      <c r="F7464" s="208">
        <v>23.429946799611656</v>
      </c>
      <c r="I7464" s="125"/>
    </row>
    <row r="7465" spans="1:9">
      <c r="A7465" s="216">
        <v>43776</v>
      </c>
      <c r="B7465" s="194">
        <v>23</v>
      </c>
      <c r="C7465" s="205">
        <v>169</v>
      </c>
      <c r="D7465" s="206">
        <v>4.8875285741945618</v>
      </c>
      <c r="E7465" s="207">
        <v>-16</v>
      </c>
      <c r="F7465" s="208">
        <v>24.162550205976743</v>
      </c>
      <c r="I7465" s="125"/>
    </row>
    <row r="7466" spans="1:9">
      <c r="A7466" s="216">
        <v>43777</v>
      </c>
      <c r="B7466" s="194">
        <v>0</v>
      </c>
      <c r="C7466" s="205">
        <v>184</v>
      </c>
      <c r="D7466" s="206">
        <v>4.8505511034272786</v>
      </c>
      <c r="E7466" s="207">
        <v>-16</v>
      </c>
      <c r="F7466" s="208">
        <v>24.894673825573435</v>
      </c>
      <c r="I7466" s="125"/>
    </row>
    <row r="7467" spans="1:9">
      <c r="A7467" s="216">
        <v>43777</v>
      </c>
      <c r="B7467" s="194">
        <v>1</v>
      </c>
      <c r="C7467" s="205">
        <v>199</v>
      </c>
      <c r="D7467" s="206">
        <v>4.813214190681947</v>
      </c>
      <c r="E7467" s="207">
        <v>-16</v>
      </c>
      <c r="F7467" s="208">
        <v>25.626317197504278</v>
      </c>
      <c r="I7467" s="125"/>
    </row>
    <row r="7468" spans="1:9">
      <c r="A7468" s="216">
        <v>43777</v>
      </c>
      <c r="B7468" s="194">
        <v>2</v>
      </c>
      <c r="C7468" s="205">
        <v>214</v>
      </c>
      <c r="D7468" s="206">
        <v>4.7755278568843096</v>
      </c>
      <c r="E7468" s="207">
        <v>-16</v>
      </c>
      <c r="F7468" s="208">
        <v>26.357479860972859</v>
      </c>
      <c r="I7468" s="125"/>
    </row>
    <row r="7469" spans="1:9">
      <c r="A7469" s="216">
        <v>43777</v>
      </c>
      <c r="B7469" s="194">
        <v>3</v>
      </c>
      <c r="C7469" s="205">
        <v>229</v>
      </c>
      <c r="D7469" s="206">
        <v>4.7374717768741448</v>
      </c>
      <c r="E7469" s="207">
        <v>-16</v>
      </c>
      <c r="F7469" s="208">
        <v>27.088161322750892</v>
      </c>
      <c r="I7469" s="125"/>
    </row>
    <row r="7470" spans="1:9">
      <c r="A7470" s="216">
        <v>43777</v>
      </c>
      <c r="B7470" s="194">
        <v>4</v>
      </c>
      <c r="C7470" s="205">
        <v>244</v>
      </c>
      <c r="D7470" s="206">
        <v>4.6990559542530264</v>
      </c>
      <c r="E7470" s="207">
        <v>-16</v>
      </c>
      <c r="F7470" s="208">
        <v>27.818361138786543</v>
      </c>
      <c r="I7470" s="125"/>
    </row>
    <row r="7471" spans="1:9">
      <c r="A7471" s="216">
        <v>43777</v>
      </c>
      <c r="B7471" s="194">
        <v>5</v>
      </c>
      <c r="C7471" s="205">
        <v>259</v>
      </c>
      <c r="D7471" s="206">
        <v>4.6602903717734989</v>
      </c>
      <c r="E7471" s="207">
        <v>-16</v>
      </c>
      <c r="F7471" s="208">
        <v>28.548078840679665</v>
      </c>
      <c r="I7471" s="125"/>
    </row>
    <row r="7472" spans="1:9">
      <c r="A7472" s="216">
        <v>43777</v>
      </c>
      <c r="B7472" s="194">
        <v>6</v>
      </c>
      <c r="C7472" s="205">
        <v>274</v>
      </c>
      <c r="D7472" s="206">
        <v>4.6211547449502177</v>
      </c>
      <c r="E7472" s="207">
        <v>-16</v>
      </c>
      <c r="F7472" s="208">
        <v>29.277313943937173</v>
      </c>
      <c r="I7472" s="125"/>
    </row>
    <row r="7473" spans="1:9">
      <c r="A7473" s="216">
        <v>43777</v>
      </c>
      <c r="B7473" s="194">
        <v>7</v>
      </c>
      <c r="C7473" s="205">
        <v>289</v>
      </c>
      <c r="D7473" s="206">
        <v>4.581659058940204</v>
      </c>
      <c r="E7473" s="207">
        <v>-16</v>
      </c>
      <c r="F7473" s="208">
        <v>30</v>
      </c>
      <c r="I7473" s="125"/>
    </row>
    <row r="7474" spans="1:9">
      <c r="A7474" s="216">
        <v>43777</v>
      </c>
      <c r="B7474" s="194">
        <v>8</v>
      </c>
      <c r="C7474" s="205">
        <v>304</v>
      </c>
      <c r="D7474" s="206">
        <v>4.5418132975601111</v>
      </c>
      <c r="E7474" s="207">
        <v>-16</v>
      </c>
      <c r="F7474" s="208">
        <v>30.73433451511157</v>
      </c>
      <c r="I7474" s="125"/>
    </row>
    <row r="7475" spans="1:9">
      <c r="A7475" s="216">
        <v>43777</v>
      </c>
      <c r="B7475" s="194">
        <v>9</v>
      </c>
      <c r="C7475" s="205">
        <v>319</v>
      </c>
      <c r="D7475" s="206">
        <v>4.5015971781663211</v>
      </c>
      <c r="E7475" s="207">
        <v>-16</v>
      </c>
      <c r="F7475" s="208">
        <v>31.462119039385641</v>
      </c>
      <c r="I7475" s="125"/>
    </row>
    <row r="7476" spans="1:9">
      <c r="A7476" s="216">
        <v>43777</v>
      </c>
      <c r="B7476" s="194">
        <v>10</v>
      </c>
      <c r="C7476" s="205">
        <v>334</v>
      </c>
      <c r="D7476" s="206">
        <v>4.4610207255163914</v>
      </c>
      <c r="E7476" s="207">
        <v>-16</v>
      </c>
      <c r="F7476" s="208">
        <v>32.189419102045633</v>
      </c>
      <c r="I7476" s="125"/>
    </row>
    <row r="7477" spans="1:9">
      <c r="A7477" s="216">
        <v>43777</v>
      </c>
      <c r="B7477" s="194">
        <v>11</v>
      </c>
      <c r="C7477" s="205">
        <v>349</v>
      </c>
      <c r="D7477" s="206">
        <v>4.4200938076028251</v>
      </c>
      <c r="E7477" s="207">
        <v>-16</v>
      </c>
      <c r="F7477" s="208">
        <v>32.916234235776827</v>
      </c>
      <c r="I7477" s="125"/>
    </row>
    <row r="7478" spans="1:9">
      <c r="A7478" s="216">
        <v>43777</v>
      </c>
      <c r="B7478" s="194">
        <v>12</v>
      </c>
      <c r="C7478" s="205">
        <v>4</v>
      </c>
      <c r="D7478" s="206">
        <v>4.3787962608564612</v>
      </c>
      <c r="E7478" s="207">
        <v>-16</v>
      </c>
      <c r="F7478" s="208">
        <v>33.642563973391546</v>
      </c>
      <c r="I7478" s="125"/>
    </row>
    <row r="7479" spans="1:9">
      <c r="A7479" s="216">
        <v>43777</v>
      </c>
      <c r="B7479" s="194">
        <v>13</v>
      </c>
      <c r="C7479" s="205">
        <v>19</v>
      </c>
      <c r="D7479" s="206">
        <v>4.3371380720338948</v>
      </c>
      <c r="E7479" s="207">
        <v>-16</v>
      </c>
      <c r="F7479" s="208">
        <v>34.368407847912295</v>
      </c>
      <c r="I7479" s="125"/>
    </row>
    <row r="7480" spans="1:9">
      <c r="A7480" s="216">
        <v>43777</v>
      </c>
      <c r="B7480" s="194">
        <v>14</v>
      </c>
      <c r="C7480" s="205">
        <v>34</v>
      </c>
      <c r="D7480" s="206">
        <v>4.2951291103690892</v>
      </c>
      <c r="E7480" s="207">
        <v>-16</v>
      </c>
      <c r="F7480" s="208">
        <v>35.093765400623766</v>
      </c>
      <c r="I7480" s="125"/>
    </row>
    <row r="7481" spans="1:9">
      <c r="A7481" s="216">
        <v>43777</v>
      </c>
      <c r="B7481" s="194">
        <v>15</v>
      </c>
      <c r="C7481" s="205">
        <v>49</v>
      </c>
      <c r="D7481" s="206">
        <v>4.2527492527665345</v>
      </c>
      <c r="E7481" s="207">
        <v>-16</v>
      </c>
      <c r="F7481" s="208">
        <v>35.818636148533542</v>
      </c>
      <c r="I7481" s="125"/>
    </row>
    <row r="7482" spans="1:9">
      <c r="A7482" s="216">
        <v>43777</v>
      </c>
      <c r="B7482" s="194">
        <v>16</v>
      </c>
      <c r="C7482" s="205">
        <v>64</v>
      </c>
      <c r="D7482" s="206">
        <v>4.210008389544555</v>
      </c>
      <c r="E7482" s="207">
        <v>-16</v>
      </c>
      <c r="F7482" s="208">
        <v>36.543019633356479</v>
      </c>
      <c r="I7482" s="125"/>
    </row>
    <row r="7483" spans="1:9">
      <c r="A7483" s="216">
        <v>43777</v>
      </c>
      <c r="B7483" s="194">
        <v>17</v>
      </c>
      <c r="C7483" s="205">
        <v>79</v>
      </c>
      <c r="D7483" s="206">
        <v>4.1669164887218813</v>
      </c>
      <c r="E7483" s="207">
        <v>-16</v>
      </c>
      <c r="F7483" s="208">
        <v>37.266915396797842</v>
      </c>
      <c r="I7483" s="125"/>
    </row>
    <row r="7484" spans="1:9">
      <c r="A7484" s="216">
        <v>43777</v>
      </c>
      <c r="B7484" s="194">
        <v>18</v>
      </c>
      <c r="C7484" s="205">
        <v>94</v>
      </c>
      <c r="D7484" s="206">
        <v>4.1234533503620696</v>
      </c>
      <c r="E7484" s="207">
        <v>-16</v>
      </c>
      <c r="F7484" s="208">
        <v>37.990322956490843</v>
      </c>
      <c r="I7484" s="125"/>
    </row>
    <row r="7485" spans="1:9">
      <c r="A7485" s="216">
        <v>43777</v>
      </c>
      <c r="B7485" s="194">
        <v>19</v>
      </c>
      <c r="C7485" s="205">
        <v>109</v>
      </c>
      <c r="D7485" s="206">
        <v>4.0796289048716972</v>
      </c>
      <c r="E7485" s="207">
        <v>-16</v>
      </c>
      <c r="F7485" s="208">
        <v>38.713241846437043</v>
      </c>
      <c r="I7485" s="125"/>
    </row>
    <row r="7486" spans="1:9">
      <c r="A7486" s="216">
        <v>43777</v>
      </c>
      <c r="B7486" s="194">
        <v>20</v>
      </c>
      <c r="C7486" s="205">
        <v>124</v>
      </c>
      <c r="D7486" s="206">
        <v>4.0354531420803141</v>
      </c>
      <c r="E7486" s="207">
        <v>-16</v>
      </c>
      <c r="F7486" s="208">
        <v>39.435671624988231</v>
      </c>
      <c r="I7486" s="125"/>
    </row>
    <row r="7487" spans="1:9">
      <c r="A7487" s="216">
        <v>43777</v>
      </c>
      <c r="B7487" s="194">
        <v>21</v>
      </c>
      <c r="C7487" s="205">
        <v>139</v>
      </c>
      <c r="D7487" s="206">
        <v>3.9909058432522215</v>
      </c>
      <c r="E7487" s="207">
        <v>-16</v>
      </c>
      <c r="F7487" s="208">
        <v>40.157611802176874</v>
      </c>
      <c r="I7487" s="125"/>
    </row>
    <row r="7488" spans="1:9">
      <c r="A7488" s="216">
        <v>43777</v>
      </c>
      <c r="B7488" s="194">
        <v>22</v>
      </c>
      <c r="C7488" s="205">
        <v>154</v>
      </c>
      <c r="D7488" s="206">
        <v>3.9459969400559203</v>
      </c>
      <c r="E7488" s="207">
        <v>-16</v>
      </c>
      <c r="F7488" s="208">
        <v>40.879061920643807</v>
      </c>
      <c r="I7488" s="125"/>
    </row>
    <row r="7489" spans="1:9">
      <c r="A7489" s="216">
        <v>43777</v>
      </c>
      <c r="B7489" s="194">
        <v>23</v>
      </c>
      <c r="C7489" s="205">
        <v>169</v>
      </c>
      <c r="D7489" s="206">
        <v>3.9007364235249042</v>
      </c>
      <c r="E7489" s="207">
        <v>-16</v>
      </c>
      <c r="F7489" s="208">
        <v>41.600021522979347</v>
      </c>
      <c r="I7489" s="125"/>
    </row>
    <row r="7490" spans="1:9">
      <c r="A7490" s="216">
        <v>43778</v>
      </c>
      <c r="B7490" s="194">
        <v>0</v>
      </c>
      <c r="C7490" s="205">
        <v>184</v>
      </c>
      <c r="D7490" s="206">
        <v>3.8551040769885958</v>
      </c>
      <c r="E7490" s="207">
        <v>-16</v>
      </c>
      <c r="F7490" s="208">
        <v>42.320490127802799</v>
      </c>
      <c r="I7490" s="125"/>
    </row>
    <row r="7491" spans="1:9">
      <c r="A7491" s="216">
        <v>43778</v>
      </c>
      <c r="B7491" s="194">
        <v>1</v>
      </c>
      <c r="C7491" s="205">
        <v>199</v>
      </c>
      <c r="D7491" s="206">
        <v>3.8091098326253814</v>
      </c>
      <c r="E7491" s="207">
        <v>-16</v>
      </c>
      <c r="F7491" s="208">
        <v>43.040467278197525</v>
      </c>
      <c r="I7491" s="125"/>
    </row>
    <row r="7492" spans="1:9">
      <c r="A7492" s="216">
        <v>43778</v>
      </c>
      <c r="B7492" s="194">
        <v>2</v>
      </c>
      <c r="C7492" s="205">
        <v>214</v>
      </c>
      <c r="D7492" s="206">
        <v>3.7627637027014771</v>
      </c>
      <c r="E7492" s="207">
        <v>-16</v>
      </c>
      <c r="F7492" s="208">
        <v>43.759952509123252</v>
      </c>
      <c r="I7492" s="125"/>
    </row>
    <row r="7493" spans="1:9">
      <c r="A7493" s="216">
        <v>43778</v>
      </c>
      <c r="B7493" s="194">
        <v>3</v>
      </c>
      <c r="C7493" s="205">
        <v>229</v>
      </c>
      <c r="D7493" s="206">
        <v>3.7160454118634334</v>
      </c>
      <c r="E7493" s="207">
        <v>-16</v>
      </c>
      <c r="F7493" s="208">
        <v>44.478945355885458</v>
      </c>
      <c r="I7493" s="125"/>
    </row>
    <row r="7494" spans="1:9">
      <c r="A7494" s="216">
        <v>43778</v>
      </c>
      <c r="B7494" s="194">
        <v>4</v>
      </c>
      <c r="C7494" s="205">
        <v>244</v>
      </c>
      <c r="D7494" s="206">
        <v>3.6689649940979052</v>
      </c>
      <c r="E7494" s="207">
        <v>-16</v>
      </c>
      <c r="F7494" s="208">
        <v>45.197445353801982</v>
      </c>
      <c r="I7494" s="125"/>
    </row>
    <row r="7495" spans="1:9">
      <c r="A7495" s="216">
        <v>43778</v>
      </c>
      <c r="B7495" s="194">
        <v>5</v>
      </c>
      <c r="C7495" s="205">
        <v>259</v>
      </c>
      <c r="D7495" s="206">
        <v>3.6215323427995827</v>
      </c>
      <c r="E7495" s="207">
        <v>-16</v>
      </c>
      <c r="F7495" s="208">
        <v>45.915452046433671</v>
      </c>
      <c r="I7495" s="125"/>
    </row>
    <row r="7496" spans="1:9">
      <c r="A7496" s="216">
        <v>43778</v>
      </c>
      <c r="B7496" s="194">
        <v>6</v>
      </c>
      <c r="C7496" s="205">
        <v>274</v>
      </c>
      <c r="D7496" s="206">
        <v>3.5737272648907492</v>
      </c>
      <c r="E7496" s="207">
        <v>-16</v>
      </c>
      <c r="F7496" s="208">
        <v>46.632964953409157</v>
      </c>
      <c r="I7496" s="125"/>
    </row>
    <row r="7497" spans="1:9">
      <c r="A7497" s="216">
        <v>43778</v>
      </c>
      <c r="B7497" s="194">
        <v>7</v>
      </c>
      <c r="C7497" s="205">
        <v>289</v>
      </c>
      <c r="D7497" s="206">
        <v>3.5255597734135335</v>
      </c>
      <c r="E7497" s="207">
        <v>-16</v>
      </c>
      <c r="F7497" s="208">
        <v>47.3</v>
      </c>
      <c r="I7497" s="125"/>
    </row>
    <row r="7498" spans="1:9">
      <c r="A7498" s="216">
        <v>43778</v>
      </c>
      <c r="B7498" s="194">
        <v>8</v>
      </c>
      <c r="C7498" s="205">
        <v>304</v>
      </c>
      <c r="D7498" s="206">
        <v>3.4770397454121849</v>
      </c>
      <c r="E7498" s="207">
        <v>-16</v>
      </c>
      <c r="F7498" s="208">
        <v>48.06650758586251</v>
      </c>
      <c r="I7498" s="125"/>
    </row>
    <row r="7499" spans="1:9">
      <c r="A7499" s="216">
        <v>43778</v>
      </c>
      <c r="B7499" s="194">
        <v>9</v>
      </c>
      <c r="C7499" s="205">
        <v>319</v>
      </c>
      <c r="D7499" s="206">
        <v>3.4281470273754167</v>
      </c>
      <c r="E7499" s="207">
        <v>-16</v>
      </c>
      <c r="F7499" s="208">
        <v>48.782536375401904</v>
      </c>
      <c r="I7499" s="125"/>
    </row>
    <row r="7500" spans="1:9">
      <c r="A7500" s="216">
        <v>43778</v>
      </c>
      <c r="B7500" s="194">
        <v>10</v>
      </c>
      <c r="C7500" s="205">
        <v>334</v>
      </c>
      <c r="D7500" s="206">
        <v>3.3788916148387216</v>
      </c>
      <c r="E7500" s="207">
        <v>-16</v>
      </c>
      <c r="F7500" s="208">
        <v>49.498069523436499</v>
      </c>
      <c r="I7500" s="125"/>
    </row>
    <row r="7501" spans="1:9">
      <c r="A7501" s="216">
        <v>43778</v>
      </c>
      <c r="B7501" s="194">
        <v>11</v>
      </c>
      <c r="C7501" s="205">
        <v>349</v>
      </c>
      <c r="D7501" s="206">
        <v>3.3292833855557546</v>
      </c>
      <c r="E7501" s="207">
        <v>-16</v>
      </c>
      <c r="F7501" s="208">
        <v>50.213106590342065</v>
      </c>
      <c r="I7501" s="125"/>
    </row>
    <row r="7502" spans="1:9">
      <c r="A7502" s="216">
        <v>43778</v>
      </c>
      <c r="B7502" s="194">
        <v>12</v>
      </c>
      <c r="C7502" s="205">
        <v>4</v>
      </c>
      <c r="D7502" s="206">
        <v>3.2793021872771533</v>
      </c>
      <c r="E7502" s="207">
        <v>-16</v>
      </c>
      <c r="F7502" s="208">
        <v>50.92764708865765</v>
      </c>
      <c r="I7502" s="125"/>
    </row>
    <row r="7503" spans="1:9">
      <c r="A7503" s="216">
        <v>43778</v>
      </c>
      <c r="B7503" s="194">
        <v>13</v>
      </c>
      <c r="C7503" s="205">
        <v>19</v>
      </c>
      <c r="D7503" s="206">
        <v>3.2289580167969234</v>
      </c>
      <c r="E7503" s="207">
        <v>-16</v>
      </c>
      <c r="F7503" s="208">
        <v>51.641690563020575</v>
      </c>
      <c r="I7503" s="125"/>
    </row>
    <row r="7504" spans="1:9">
      <c r="A7504" s="216">
        <v>43778</v>
      </c>
      <c r="B7504" s="194">
        <v>14</v>
      </c>
      <c r="C7504" s="205">
        <v>34</v>
      </c>
      <c r="D7504" s="206">
        <v>3.178260753863924</v>
      </c>
      <c r="E7504" s="207">
        <v>-16</v>
      </c>
      <c r="F7504" s="208">
        <v>52.355236558257232</v>
      </c>
      <c r="I7504" s="125"/>
    </row>
    <row r="7505" spans="1:9">
      <c r="A7505" s="216">
        <v>43778</v>
      </c>
      <c r="B7505" s="194">
        <v>15</v>
      </c>
      <c r="C7505" s="205">
        <v>49</v>
      </c>
      <c r="D7505" s="206">
        <v>3.127190285672441</v>
      </c>
      <c r="E7505" s="207">
        <v>-16</v>
      </c>
      <c r="F7505" s="208">
        <v>53.06828459530422</v>
      </c>
      <c r="I7505" s="125"/>
    </row>
    <row r="7506" spans="1:9">
      <c r="A7506" s="216">
        <v>43778</v>
      </c>
      <c r="B7506" s="194">
        <v>16</v>
      </c>
      <c r="C7506" s="205">
        <v>64</v>
      </c>
      <c r="D7506" s="206">
        <v>3.0757564939085569</v>
      </c>
      <c r="E7506" s="207">
        <v>-16</v>
      </c>
      <c r="F7506" s="208">
        <v>53.78083421922156</v>
      </c>
      <c r="I7506" s="125"/>
    </row>
    <row r="7507" spans="1:9">
      <c r="A7507" s="216">
        <v>43778</v>
      </c>
      <c r="B7507" s="194">
        <v>17</v>
      </c>
      <c r="C7507" s="205">
        <v>79</v>
      </c>
      <c r="D7507" s="206">
        <v>3.0239693763928699</v>
      </c>
      <c r="E7507" s="207">
        <v>-16</v>
      </c>
      <c r="F7507" s="208">
        <v>54.492884975213158</v>
      </c>
      <c r="I7507" s="125"/>
    </row>
    <row r="7508" spans="1:9">
      <c r="A7508" s="216">
        <v>43778</v>
      </c>
      <c r="B7508" s="194">
        <v>18</v>
      </c>
      <c r="C7508" s="205">
        <v>94</v>
      </c>
      <c r="D7508" s="206">
        <v>2.9718088029494538</v>
      </c>
      <c r="E7508" s="207">
        <v>-16</v>
      </c>
      <c r="F7508" s="208">
        <v>55.204436376667303</v>
      </c>
      <c r="I7508" s="125"/>
    </row>
    <row r="7509" spans="1:9">
      <c r="A7509" s="216">
        <v>43778</v>
      </c>
      <c r="B7509" s="194">
        <v>19</v>
      </c>
      <c r="C7509" s="205">
        <v>109</v>
      </c>
      <c r="D7509" s="206">
        <v>2.919284615786637</v>
      </c>
      <c r="E7509" s="207">
        <v>-16</v>
      </c>
      <c r="F7509" s="208">
        <v>55.915487985010444</v>
      </c>
      <c r="I7509" s="125"/>
    </row>
    <row r="7510" spans="1:9">
      <c r="A7510" s="216">
        <v>43778</v>
      </c>
      <c r="B7510" s="194">
        <v>20</v>
      </c>
      <c r="C7510" s="205">
        <v>124</v>
      </c>
      <c r="D7510" s="206">
        <v>2.8664068549619515</v>
      </c>
      <c r="E7510" s="207">
        <v>-16</v>
      </c>
      <c r="F7510" s="208">
        <v>56.626039337798417</v>
      </c>
      <c r="I7510" s="125"/>
    </row>
    <row r="7511" spans="1:9">
      <c r="A7511" s="216">
        <v>43778</v>
      </c>
      <c r="B7511" s="194">
        <v>21</v>
      </c>
      <c r="C7511" s="205">
        <v>139</v>
      </c>
      <c r="D7511" s="206">
        <v>2.8131553117907515</v>
      </c>
      <c r="E7511" s="207">
        <v>-16</v>
      </c>
      <c r="F7511" s="208">
        <v>57.336089956809175</v>
      </c>
      <c r="I7511" s="125"/>
    </row>
    <row r="7512" spans="1:9">
      <c r="A7512" s="216">
        <v>43778</v>
      </c>
      <c r="B7512" s="194">
        <v>22</v>
      </c>
      <c r="C7512" s="205">
        <v>154</v>
      </c>
      <c r="D7512" s="206">
        <v>2.7595399287446298</v>
      </c>
      <c r="E7512" s="207">
        <v>-16</v>
      </c>
      <c r="F7512" s="208">
        <v>58.045639387926613</v>
      </c>
      <c r="I7512" s="125"/>
    </row>
    <row r="7513" spans="1:9">
      <c r="A7513" s="216">
        <v>43778</v>
      </c>
      <c r="B7513" s="194">
        <v>23</v>
      </c>
      <c r="C7513" s="205">
        <v>169</v>
      </c>
      <c r="D7513" s="206">
        <v>2.7055707272029395</v>
      </c>
      <c r="E7513" s="207">
        <v>-16</v>
      </c>
      <c r="F7513" s="208">
        <v>58.754687176987943</v>
      </c>
      <c r="I7513" s="125"/>
    </row>
    <row r="7514" spans="1:9">
      <c r="A7514" s="216">
        <v>43779</v>
      </c>
      <c r="B7514" s="194">
        <v>0</v>
      </c>
      <c r="C7514" s="205">
        <v>184</v>
      </c>
      <c r="D7514" s="206">
        <v>2.6512274415358661</v>
      </c>
      <c r="E7514" s="207">
        <v>-16</v>
      </c>
      <c r="F7514" s="208">
        <v>59.463232846291234</v>
      </c>
      <c r="I7514" s="125"/>
    </row>
    <row r="7515" spans="1:9">
      <c r="A7515" s="216">
        <v>43779</v>
      </c>
      <c r="B7515" s="194">
        <v>1</v>
      </c>
      <c r="C7515" s="205">
        <v>199</v>
      </c>
      <c r="D7515" s="206">
        <v>2.5965200732798621</v>
      </c>
      <c r="E7515" s="207">
        <v>-17</v>
      </c>
      <c r="F7515" s="208">
        <v>0.17127594197127394</v>
      </c>
      <c r="I7515" s="125"/>
    </row>
    <row r="7516" spans="1:9">
      <c r="A7516" s="216">
        <v>43779</v>
      </c>
      <c r="B7516" s="194">
        <v>2</v>
      </c>
      <c r="C7516" s="205">
        <v>214</v>
      </c>
      <c r="D7516" s="206">
        <v>2.5414586264491845</v>
      </c>
      <c r="E7516" s="207">
        <v>-17</v>
      </c>
      <c r="F7516" s="208">
        <v>0.87881600235704127</v>
      </c>
      <c r="I7516" s="125"/>
    </row>
    <row r="7517" spans="1:9">
      <c r="A7517" s="216">
        <v>43779</v>
      </c>
      <c r="B7517" s="194">
        <v>3</v>
      </c>
      <c r="C7517" s="205">
        <v>229</v>
      </c>
      <c r="D7517" s="206">
        <v>2.4860228364184422</v>
      </c>
      <c r="E7517" s="207">
        <v>-17</v>
      </c>
      <c r="F7517" s="208">
        <v>1.5858525659452738</v>
      </c>
      <c r="I7517" s="125"/>
    </row>
    <row r="7518" spans="1:9">
      <c r="A7518" s="216">
        <v>43779</v>
      </c>
      <c r="B7518" s="194">
        <v>4</v>
      </c>
      <c r="C7518" s="205">
        <v>244</v>
      </c>
      <c r="D7518" s="206">
        <v>2.4302227064703175</v>
      </c>
      <c r="E7518" s="207">
        <v>-17</v>
      </c>
      <c r="F7518" s="208">
        <v>2.2923851712947396</v>
      </c>
      <c r="I7518" s="125"/>
    </row>
    <row r="7519" spans="1:9">
      <c r="A7519" s="216">
        <v>43779</v>
      </c>
      <c r="B7519" s="194">
        <v>5</v>
      </c>
      <c r="C7519" s="205">
        <v>259</v>
      </c>
      <c r="D7519" s="206">
        <v>2.3740682405968982</v>
      </c>
      <c r="E7519" s="207">
        <v>-17</v>
      </c>
      <c r="F7519" s="208">
        <v>2.9984133650294353</v>
      </c>
      <c r="I7519" s="125"/>
    </row>
    <row r="7520" spans="1:9">
      <c r="A7520" s="216">
        <v>43779</v>
      </c>
      <c r="B7520" s="194">
        <v>6</v>
      </c>
      <c r="C7520" s="205">
        <v>274</v>
      </c>
      <c r="D7520" s="206">
        <v>2.3175391764118558</v>
      </c>
      <c r="E7520" s="207">
        <v>-17</v>
      </c>
      <c r="F7520" s="208">
        <v>3.7039366701860388</v>
      </c>
      <c r="I7520" s="125"/>
    </row>
    <row r="7521" spans="1:9">
      <c r="A7521" s="216">
        <v>43779</v>
      </c>
      <c r="B7521" s="194">
        <v>7</v>
      </c>
      <c r="C7521" s="205">
        <v>289</v>
      </c>
      <c r="D7521" s="206">
        <v>2.2606455778145573</v>
      </c>
      <c r="E7521" s="207">
        <v>-17</v>
      </c>
      <c r="F7521" s="208">
        <v>4.4000000000000004</v>
      </c>
      <c r="I7521" s="125"/>
    </row>
    <row r="7522" spans="1:9">
      <c r="A7522" s="216">
        <v>43779</v>
      </c>
      <c r="B7522" s="194">
        <v>8</v>
      </c>
      <c r="C7522" s="205">
        <v>304</v>
      </c>
      <c r="D7522" s="206">
        <v>2.2033972924668888</v>
      </c>
      <c r="E7522" s="207">
        <v>-17</v>
      </c>
      <c r="F7522" s="208">
        <v>5.1134668020786478</v>
      </c>
      <c r="I7522" s="125"/>
    </row>
    <row r="7523" spans="1:9">
      <c r="A7523" s="216">
        <v>43779</v>
      </c>
      <c r="B7523" s="194">
        <v>9</v>
      </c>
      <c r="C7523" s="205">
        <v>319</v>
      </c>
      <c r="D7523" s="206">
        <v>2.1457742164648153</v>
      </c>
      <c r="E7523" s="207">
        <v>-17</v>
      </c>
      <c r="F7523" s="208">
        <v>5.8174726992120185</v>
      </c>
      <c r="I7523" s="125"/>
    </row>
    <row r="7524" spans="1:9">
      <c r="A7524" s="216">
        <v>43779</v>
      </c>
      <c r="B7524" s="194">
        <v>10</v>
      </c>
      <c r="C7524" s="205">
        <v>334</v>
      </c>
      <c r="D7524" s="206">
        <v>2.087786296909826</v>
      </c>
      <c r="E7524" s="207">
        <v>-17</v>
      </c>
      <c r="F7524" s="208">
        <v>6.5209718641915515</v>
      </c>
      <c r="I7524" s="125"/>
    </row>
    <row r="7525" spans="1:9">
      <c r="A7525" s="216">
        <v>43779</v>
      </c>
      <c r="B7525" s="194">
        <v>11</v>
      </c>
      <c r="C7525" s="205">
        <v>349</v>
      </c>
      <c r="D7525" s="206">
        <v>2.0294434813604312</v>
      </c>
      <c r="E7525" s="207">
        <v>-17</v>
      </c>
      <c r="F7525" s="208">
        <v>7.2239638599985057</v>
      </c>
      <c r="I7525" s="125"/>
    </row>
    <row r="7526" spans="1:9">
      <c r="A7526" s="216">
        <v>43779</v>
      </c>
      <c r="B7526" s="194">
        <v>12</v>
      </c>
      <c r="C7526" s="205">
        <v>4</v>
      </c>
      <c r="D7526" s="206">
        <v>1.9707256079357194</v>
      </c>
      <c r="E7526" s="207">
        <v>-17</v>
      </c>
      <c r="F7526" s="208">
        <v>7.9264482025043037</v>
      </c>
      <c r="I7526" s="125"/>
    </row>
    <row r="7527" spans="1:9">
      <c r="A7527" s="216">
        <v>43779</v>
      </c>
      <c r="B7527" s="194">
        <v>13</v>
      </c>
      <c r="C7527" s="205">
        <v>19</v>
      </c>
      <c r="D7527" s="206">
        <v>1.9116426847358525</v>
      </c>
      <c r="E7527" s="207">
        <v>-17</v>
      </c>
      <c r="F7527" s="208">
        <v>8.6284244391919884</v>
      </c>
      <c r="I7527" s="125"/>
    </row>
    <row r="7528" spans="1:9">
      <c r="A7528" s="216">
        <v>43779</v>
      </c>
      <c r="B7528" s="194">
        <v>14</v>
      </c>
      <c r="C7528" s="205">
        <v>34</v>
      </c>
      <c r="D7528" s="206">
        <v>1.8522046007728932</v>
      </c>
      <c r="E7528" s="207">
        <v>-17</v>
      </c>
      <c r="F7528" s="208">
        <v>9.3298921176727134</v>
      </c>
      <c r="I7528" s="125"/>
    </row>
    <row r="7529" spans="1:9">
      <c r="A7529" s="216">
        <v>43779</v>
      </c>
      <c r="B7529" s="194">
        <v>15</v>
      </c>
      <c r="C7529" s="205">
        <v>49</v>
      </c>
      <c r="D7529" s="206">
        <v>1.7923912553555965</v>
      </c>
      <c r="E7529" s="207">
        <v>-17</v>
      </c>
      <c r="F7529" s="208">
        <v>10.030850761957097</v>
      </c>
      <c r="I7529" s="125"/>
    </row>
    <row r="7530" spans="1:9">
      <c r="A7530" s="216">
        <v>43779</v>
      </c>
      <c r="B7530" s="194">
        <v>16</v>
      </c>
      <c r="C7530" s="205">
        <v>64</v>
      </c>
      <c r="D7530" s="206">
        <v>1.7322125387818232</v>
      </c>
      <c r="E7530" s="207">
        <v>-17</v>
      </c>
      <c r="F7530" s="208">
        <v>10.73129991991955</v>
      </c>
      <c r="I7530" s="125"/>
    </row>
    <row r="7531" spans="1:9">
      <c r="A7531" s="216">
        <v>43779</v>
      </c>
      <c r="B7531" s="194">
        <v>17</v>
      </c>
      <c r="C7531" s="205">
        <v>79</v>
      </c>
      <c r="D7531" s="206">
        <v>1.6716784610275681</v>
      </c>
      <c r="E7531" s="207">
        <v>-17</v>
      </c>
      <c r="F7531" s="208">
        <v>11.431239131454944</v>
      </c>
      <c r="I7531" s="125"/>
    </row>
    <row r="7532" spans="1:9">
      <c r="A7532" s="216">
        <v>43779</v>
      </c>
      <c r="B7532" s="194">
        <v>18</v>
      </c>
      <c r="C7532" s="205">
        <v>94</v>
      </c>
      <c r="D7532" s="206">
        <v>1.6107688812007837</v>
      </c>
      <c r="E7532" s="207">
        <v>-17</v>
      </c>
      <c r="F7532" s="208">
        <v>12.130667936738888</v>
      </c>
      <c r="I7532" s="125"/>
    </row>
    <row r="7533" spans="1:9">
      <c r="A7533" s="216">
        <v>43779</v>
      </c>
      <c r="B7533" s="194">
        <v>19</v>
      </c>
      <c r="C7533" s="205">
        <v>109</v>
      </c>
      <c r="D7533" s="206">
        <v>1.5494936925529146</v>
      </c>
      <c r="E7533" s="207">
        <v>-17</v>
      </c>
      <c r="F7533" s="208">
        <v>12.829585876033747</v>
      </c>
      <c r="I7533" s="125"/>
    </row>
    <row r="7534" spans="1:9">
      <c r="A7534" s="216">
        <v>43779</v>
      </c>
      <c r="B7534" s="194">
        <v>20</v>
      </c>
      <c r="C7534" s="205">
        <v>124</v>
      </c>
      <c r="D7534" s="206">
        <v>1.4878629443228419</v>
      </c>
      <c r="E7534" s="207">
        <v>-17</v>
      </c>
      <c r="F7534" s="208">
        <v>13.527992497343959</v>
      </c>
      <c r="I7534" s="125"/>
    </row>
    <row r="7535" spans="1:9">
      <c r="A7535" s="216">
        <v>43779</v>
      </c>
      <c r="B7535" s="194">
        <v>21</v>
      </c>
      <c r="C7535" s="205">
        <v>139</v>
      </c>
      <c r="D7535" s="206">
        <v>1.4258564004558139</v>
      </c>
      <c r="E7535" s="207">
        <v>-17</v>
      </c>
      <c r="F7535" s="208">
        <v>14.225887325549635</v>
      </c>
      <c r="I7535" s="125"/>
    </row>
    <row r="7536" spans="1:9">
      <c r="A7536" s="216">
        <v>43779</v>
      </c>
      <c r="B7536" s="194">
        <v>22</v>
      </c>
      <c r="C7536" s="205">
        <v>154</v>
      </c>
      <c r="D7536" s="206">
        <v>1.3634840328501241</v>
      </c>
      <c r="E7536" s="207">
        <v>-17</v>
      </c>
      <c r="F7536" s="208">
        <v>14.923269908966006</v>
      </c>
      <c r="I7536" s="125"/>
    </row>
    <row r="7537" spans="1:9">
      <c r="A7537" s="216">
        <v>43779</v>
      </c>
      <c r="B7537" s="194">
        <v>23</v>
      </c>
      <c r="C7537" s="205">
        <v>169</v>
      </c>
      <c r="D7537" s="206">
        <v>1.3007558726565094</v>
      </c>
      <c r="E7537" s="207">
        <v>-17</v>
      </c>
      <c r="F7537" s="208">
        <v>15.620139795928552</v>
      </c>
      <c r="I7537" s="125"/>
    </row>
    <row r="7538" spans="1:9">
      <c r="A7538" s="216">
        <v>43780</v>
      </c>
      <c r="B7538" s="194">
        <v>0</v>
      </c>
      <c r="C7538" s="205">
        <v>184</v>
      </c>
      <c r="D7538" s="206">
        <v>1.2376516654421721</v>
      </c>
      <c r="E7538" s="207">
        <v>-17</v>
      </c>
      <c r="F7538" s="208">
        <v>16.316496511571472</v>
      </c>
      <c r="I7538" s="125"/>
    </row>
    <row r="7539" spans="1:9">
      <c r="A7539" s="216">
        <v>43780</v>
      </c>
      <c r="B7539" s="194">
        <v>1</v>
      </c>
      <c r="C7539" s="205">
        <v>199</v>
      </c>
      <c r="D7539" s="206">
        <v>1.1741814237120707</v>
      </c>
      <c r="E7539" s="207">
        <v>-17</v>
      </c>
      <c r="F7539" s="208">
        <v>17.012339596698993</v>
      </c>
      <c r="I7539" s="125"/>
    </row>
    <row r="7540" spans="1:9">
      <c r="A7540" s="216">
        <v>43780</v>
      </c>
      <c r="B7540" s="194">
        <v>2</v>
      </c>
      <c r="C7540" s="205">
        <v>214</v>
      </c>
      <c r="D7540" s="206">
        <v>1.1103551608255202</v>
      </c>
      <c r="E7540" s="207">
        <v>-17</v>
      </c>
      <c r="F7540" s="208">
        <v>17.707668615520191</v>
      </c>
      <c r="I7540" s="125"/>
    </row>
    <row r="7541" spans="1:9">
      <c r="A7541" s="216">
        <v>43780</v>
      </c>
      <c r="B7541" s="194">
        <v>3</v>
      </c>
      <c r="C7541" s="205">
        <v>229</v>
      </c>
      <c r="D7541" s="206">
        <v>1.0461526230164964</v>
      </c>
      <c r="E7541" s="207">
        <v>-17</v>
      </c>
      <c r="F7541" s="208">
        <v>18.402483085685759</v>
      </c>
      <c r="I7541" s="125"/>
    </row>
    <row r="7542" spans="1:9">
      <c r="A7542" s="216">
        <v>43780</v>
      </c>
      <c r="B7542" s="194">
        <v>4</v>
      </c>
      <c r="C7542" s="205">
        <v>244</v>
      </c>
      <c r="D7542" s="206">
        <v>0.98158386377349416</v>
      </c>
      <c r="E7542" s="207">
        <v>-17</v>
      </c>
      <c r="F7542" s="208">
        <v>19.096782555942369</v>
      </c>
      <c r="I7542" s="125"/>
    </row>
    <row r="7543" spans="1:9">
      <c r="A7543" s="216">
        <v>43780</v>
      </c>
      <c r="B7543" s="194">
        <v>5</v>
      </c>
      <c r="C7543" s="205">
        <v>259</v>
      </c>
      <c r="D7543" s="206">
        <v>0.91665877868081225</v>
      </c>
      <c r="E7543" s="207">
        <v>-17</v>
      </c>
      <c r="F7543" s="208">
        <v>19.790566575290995</v>
      </c>
      <c r="I7543" s="125"/>
    </row>
    <row r="7544" spans="1:9">
      <c r="A7544" s="216">
        <v>43780</v>
      </c>
      <c r="B7544" s="194">
        <v>6</v>
      </c>
      <c r="C7544" s="205">
        <v>274</v>
      </c>
      <c r="D7544" s="206">
        <v>0.85135723496705396</v>
      </c>
      <c r="E7544" s="207">
        <v>-17</v>
      </c>
      <c r="F7544" s="208">
        <v>20.483834669345029</v>
      </c>
      <c r="I7544" s="125"/>
    </row>
    <row r="7545" spans="1:9">
      <c r="A7545" s="216">
        <v>43780</v>
      </c>
      <c r="B7545" s="194">
        <v>7</v>
      </c>
      <c r="C7545" s="205">
        <v>289</v>
      </c>
      <c r="D7545" s="206">
        <v>0.78568924715114008</v>
      </c>
      <c r="E7545" s="207">
        <v>-17</v>
      </c>
      <c r="F7545" s="208">
        <v>21.2</v>
      </c>
      <c r="I7545" s="125"/>
    </row>
    <row r="7546" spans="1:9">
      <c r="A7546" s="216">
        <v>43780</v>
      </c>
      <c r="B7546" s="194">
        <v>8</v>
      </c>
      <c r="C7546" s="205">
        <v>304</v>
      </c>
      <c r="D7546" s="206">
        <v>0.7196647132968792</v>
      </c>
      <c r="E7546" s="207">
        <v>-17</v>
      </c>
      <c r="F7546" s="208">
        <v>21.868821278110602</v>
      </c>
      <c r="I7546" s="125"/>
    </row>
    <row r="7547" spans="1:9">
      <c r="A7547" s="216">
        <v>43780</v>
      </c>
      <c r="B7547" s="194">
        <v>9</v>
      </c>
      <c r="C7547" s="205">
        <v>319</v>
      </c>
      <c r="D7547" s="206">
        <v>0.65326349981432941</v>
      </c>
      <c r="E7547" s="207">
        <v>-17</v>
      </c>
      <c r="F7547" s="208">
        <v>22.560538860159127</v>
      </c>
      <c r="I7547" s="125"/>
    </row>
    <row r="7548" spans="1:9">
      <c r="A7548" s="216">
        <v>43780</v>
      </c>
      <c r="B7548" s="194">
        <v>10</v>
      </c>
      <c r="C7548" s="205">
        <v>334</v>
      </c>
      <c r="D7548" s="206">
        <v>0.58649564382790231</v>
      </c>
      <c r="E7548" s="207">
        <v>-17</v>
      </c>
      <c r="F7548" s="208">
        <v>23.251738698156075</v>
      </c>
      <c r="I7548" s="125"/>
    </row>
    <row r="7549" spans="1:9">
      <c r="A7549" s="216">
        <v>43780</v>
      </c>
      <c r="B7549" s="194">
        <v>11</v>
      </c>
      <c r="C7549" s="205">
        <v>349</v>
      </c>
      <c r="D7549" s="206">
        <v>0.51937102437022986</v>
      </c>
      <c r="E7549" s="207">
        <v>-17</v>
      </c>
      <c r="F7549" s="208">
        <v>23.942420333768339</v>
      </c>
      <c r="I7549" s="125"/>
    </row>
    <row r="7550" spans="1:9">
      <c r="A7550" s="216">
        <v>43780</v>
      </c>
      <c r="B7550" s="194">
        <v>12</v>
      </c>
      <c r="C7550" s="205">
        <v>4</v>
      </c>
      <c r="D7550" s="206">
        <v>0.45186950976471962</v>
      </c>
      <c r="E7550" s="207">
        <v>-17</v>
      </c>
      <c r="F7550" s="208">
        <v>24.632583293225778</v>
      </c>
      <c r="I7550" s="125"/>
    </row>
    <row r="7551" spans="1:9">
      <c r="A7551" s="216">
        <v>43780</v>
      </c>
      <c r="B7551" s="194">
        <v>13</v>
      </c>
      <c r="C7551" s="205">
        <v>19</v>
      </c>
      <c r="D7551" s="206">
        <v>0.38400105947630436</v>
      </c>
      <c r="E7551" s="207">
        <v>-17</v>
      </c>
      <c r="F7551" s="208">
        <v>25.322227126058436</v>
      </c>
      <c r="I7551" s="125"/>
    </row>
    <row r="7552" spans="1:9">
      <c r="A7552" s="216">
        <v>43780</v>
      </c>
      <c r="B7552" s="194">
        <v>14</v>
      </c>
      <c r="C7552" s="205">
        <v>34</v>
      </c>
      <c r="D7552" s="206">
        <v>0.31577569131513883</v>
      </c>
      <c r="E7552" s="207">
        <v>-17</v>
      </c>
      <c r="F7552" s="208">
        <v>26.011351381802541</v>
      </c>
      <c r="I7552" s="125"/>
    </row>
    <row r="7553" spans="1:9">
      <c r="A7553" s="216">
        <v>43780</v>
      </c>
      <c r="B7553" s="194">
        <v>15</v>
      </c>
      <c r="C7553" s="205">
        <v>49</v>
      </c>
      <c r="D7553" s="206">
        <v>0.24717321639172951</v>
      </c>
      <c r="E7553" s="207">
        <v>-17</v>
      </c>
      <c r="F7553" s="208">
        <v>26.699955586977424</v>
      </c>
      <c r="I7553" s="125"/>
    </row>
    <row r="7554" spans="1:9">
      <c r="A7554" s="216">
        <v>43780</v>
      </c>
      <c r="B7554" s="194">
        <v>16</v>
      </c>
      <c r="C7554" s="205">
        <v>64</v>
      </c>
      <c r="D7554" s="206">
        <v>0.1782035950509453</v>
      </c>
      <c r="E7554" s="207">
        <v>-17</v>
      </c>
      <c r="F7554" s="208">
        <v>27.388039291334394</v>
      </c>
      <c r="I7554" s="125"/>
    </row>
    <row r="7555" spans="1:9">
      <c r="A7555" s="216">
        <v>43780</v>
      </c>
      <c r="B7555" s="194">
        <v>17</v>
      </c>
      <c r="C7555" s="205">
        <v>79</v>
      </c>
      <c r="D7555" s="206">
        <v>0.10887682684597166</v>
      </c>
      <c r="E7555" s="207">
        <v>-17</v>
      </c>
      <c r="F7555" s="208">
        <v>28.075602036923399</v>
      </c>
      <c r="I7555" s="125"/>
    </row>
    <row r="7556" spans="1:9">
      <c r="A7556" s="216">
        <v>43780</v>
      </c>
      <c r="B7556" s="194">
        <v>18</v>
      </c>
      <c r="C7556" s="205">
        <v>94</v>
      </c>
      <c r="D7556" s="206">
        <v>3.9172783500589503E-2</v>
      </c>
      <c r="E7556" s="207">
        <v>-17</v>
      </c>
      <c r="F7556" s="208">
        <v>28.762643365932945</v>
      </c>
      <c r="I7556" s="125"/>
    </row>
    <row r="7557" spans="1:9">
      <c r="A7557" s="216">
        <v>43780</v>
      </c>
      <c r="B7557" s="194">
        <v>19</v>
      </c>
      <c r="C7557" s="205">
        <v>108</v>
      </c>
      <c r="D7557" s="206">
        <v>59.969101367812527</v>
      </c>
      <c r="E7557" s="207">
        <v>-17</v>
      </c>
      <c r="F7557" s="208">
        <v>29.449162820581805</v>
      </c>
      <c r="I7557" s="125"/>
    </row>
    <row r="7558" spans="1:9">
      <c r="A7558" s="216">
        <v>43780</v>
      </c>
      <c r="B7558" s="194">
        <v>20</v>
      </c>
      <c r="C7558" s="205">
        <v>123</v>
      </c>
      <c r="D7558" s="206">
        <v>59.898672639365032</v>
      </c>
      <c r="E7558" s="207">
        <v>-17</v>
      </c>
      <c r="F7558" s="208">
        <v>30.135159950765598</v>
      </c>
      <c r="I7558" s="125"/>
    </row>
    <row r="7559" spans="1:9">
      <c r="A7559" s="216">
        <v>43780</v>
      </c>
      <c r="B7559" s="194">
        <v>21</v>
      </c>
      <c r="C7559" s="205">
        <v>138</v>
      </c>
      <c r="D7559" s="206">
        <v>59.827866353599006</v>
      </c>
      <c r="E7559" s="207">
        <v>-17</v>
      </c>
      <c r="F7559" s="208">
        <v>30.820634283599446</v>
      </c>
      <c r="I7559" s="125"/>
    </row>
    <row r="7560" spans="1:9">
      <c r="A7560" s="216">
        <v>43780</v>
      </c>
      <c r="B7560" s="194">
        <v>22</v>
      </c>
      <c r="C7560" s="205">
        <v>153</v>
      </c>
      <c r="D7560" s="206">
        <v>59.756692532199054</v>
      </c>
      <c r="E7560" s="207">
        <v>-17</v>
      </c>
      <c r="F7560" s="208">
        <v>31.505585369069351</v>
      </c>
      <c r="I7560" s="125"/>
    </row>
    <row r="7561" spans="1:9">
      <c r="A7561" s="216">
        <v>43780</v>
      </c>
      <c r="B7561" s="194">
        <v>23</v>
      </c>
      <c r="C7561" s="205">
        <v>168</v>
      </c>
      <c r="D7561" s="206">
        <v>59.685161216892197</v>
      </c>
      <c r="E7561" s="207">
        <v>-17</v>
      </c>
      <c r="F7561" s="208">
        <v>32.190012757361046</v>
      </c>
      <c r="I7561" s="125"/>
    </row>
    <row r="7562" spans="1:9">
      <c r="A7562" s="216">
        <v>43781</v>
      </c>
      <c r="B7562" s="194">
        <v>0</v>
      </c>
      <c r="C7562" s="205">
        <v>183</v>
      </c>
      <c r="D7562" s="206">
        <v>59.613252124487417</v>
      </c>
      <c r="E7562" s="207">
        <v>-17</v>
      </c>
      <c r="F7562" s="208">
        <v>32.87391597581049</v>
      </c>
      <c r="I7562" s="125"/>
    </row>
    <row r="7563" spans="1:9">
      <c r="A7563" s="216">
        <v>43781</v>
      </c>
      <c r="B7563" s="194">
        <v>1</v>
      </c>
      <c r="C7563" s="205">
        <v>198</v>
      </c>
      <c r="D7563" s="206">
        <v>59.540975298405101</v>
      </c>
      <c r="E7563" s="207">
        <v>-17</v>
      </c>
      <c r="F7563" s="208">
        <v>33.557294566890974</v>
      </c>
      <c r="I7563" s="125"/>
    </row>
    <row r="7564" spans="1:9">
      <c r="A7564" s="216">
        <v>43781</v>
      </c>
      <c r="B7564" s="194">
        <v>2</v>
      </c>
      <c r="C7564" s="205">
        <v>213</v>
      </c>
      <c r="D7564" s="206">
        <v>59.468340761965237</v>
      </c>
      <c r="E7564" s="207">
        <v>-17</v>
      </c>
      <c r="F7564" s="208">
        <v>34.240148096276428</v>
      </c>
      <c r="I7564" s="125"/>
    </row>
    <row r="7565" spans="1:9">
      <c r="A7565" s="216">
        <v>43781</v>
      </c>
      <c r="B7565" s="194">
        <v>3</v>
      </c>
      <c r="C7565" s="205">
        <v>228</v>
      </c>
      <c r="D7565" s="206">
        <v>59.395328272404413</v>
      </c>
      <c r="E7565" s="207">
        <v>-17</v>
      </c>
      <c r="F7565" s="208">
        <v>34.922476083796496</v>
      </c>
      <c r="I7565" s="125"/>
    </row>
    <row r="7566" spans="1:9">
      <c r="A7566" s="216">
        <v>43781</v>
      </c>
      <c r="B7566" s="194">
        <v>4</v>
      </c>
      <c r="C7566" s="205">
        <v>243</v>
      </c>
      <c r="D7566" s="206">
        <v>59.321947893937477</v>
      </c>
      <c r="E7566" s="207">
        <v>-17</v>
      </c>
      <c r="F7566" s="208">
        <v>35.604278079862652</v>
      </c>
      <c r="I7566" s="125"/>
    </row>
    <row r="7567" spans="1:9">
      <c r="A7567" s="216">
        <v>43781</v>
      </c>
      <c r="B7567" s="194">
        <v>5</v>
      </c>
      <c r="C7567" s="205">
        <v>258</v>
      </c>
      <c r="D7567" s="206">
        <v>59.248209534044918</v>
      </c>
      <c r="E7567" s="207">
        <v>-17</v>
      </c>
      <c r="F7567" s="208">
        <v>36.285553634936036</v>
      </c>
      <c r="I7567" s="125"/>
    </row>
    <row r="7568" spans="1:9">
      <c r="A7568" s="216">
        <v>43781</v>
      </c>
      <c r="B7568" s="194">
        <v>6</v>
      </c>
      <c r="C7568" s="205">
        <v>273</v>
      </c>
      <c r="D7568" s="206">
        <v>59.174093069559603</v>
      </c>
      <c r="E7568" s="207">
        <v>-17</v>
      </c>
      <c r="F7568" s="208">
        <v>36.96630227669857</v>
      </c>
      <c r="I7568" s="125"/>
    </row>
    <row r="7569" spans="1:9">
      <c r="A7569" s="216">
        <v>43781</v>
      </c>
      <c r="B7569" s="194">
        <v>7</v>
      </c>
      <c r="C7569" s="205">
        <v>288</v>
      </c>
      <c r="D7569" s="206">
        <v>59.099608525805252</v>
      </c>
      <c r="E7569" s="207">
        <v>-17</v>
      </c>
      <c r="F7569" s="208">
        <v>37.6</v>
      </c>
      <c r="I7569" s="125"/>
    </row>
    <row r="7570" spans="1:9">
      <c r="A7570" s="216">
        <v>43781</v>
      </c>
      <c r="B7570" s="194">
        <v>8</v>
      </c>
      <c r="C7570" s="205">
        <v>303</v>
      </c>
      <c r="D7570" s="206">
        <v>59.024765812039277</v>
      </c>
      <c r="E7570" s="207">
        <v>-17</v>
      </c>
      <c r="F7570" s="208">
        <v>38.326217022715454</v>
      </c>
      <c r="I7570" s="125"/>
    </row>
    <row r="7571" spans="1:9">
      <c r="A7571" s="216">
        <v>43781</v>
      </c>
      <c r="B7571" s="194">
        <v>9</v>
      </c>
      <c r="C7571" s="205">
        <v>318</v>
      </c>
      <c r="D7571" s="206">
        <v>58.949544806281438</v>
      </c>
      <c r="E7571" s="207">
        <v>-17</v>
      </c>
      <c r="F7571" s="208">
        <v>39.005382197813319</v>
      </c>
      <c r="I7571" s="125"/>
    </row>
    <row r="7572" spans="1:9">
      <c r="A7572" s="216">
        <v>43781</v>
      </c>
      <c r="B7572" s="194">
        <v>10</v>
      </c>
      <c r="C7572" s="205">
        <v>333</v>
      </c>
      <c r="D7572" s="206">
        <v>58.873955536266749</v>
      </c>
      <c r="E7572" s="207">
        <v>-17</v>
      </c>
      <c r="F7572" s="208">
        <v>39.684018647006312</v>
      </c>
      <c r="I7572" s="125"/>
    </row>
    <row r="7573" spans="1:9">
      <c r="A7573" s="216">
        <v>43781</v>
      </c>
      <c r="B7573" s="194">
        <v>11</v>
      </c>
      <c r="C7573" s="205">
        <v>348</v>
      </c>
      <c r="D7573" s="206">
        <v>58.798007911713057</v>
      </c>
      <c r="E7573" s="207">
        <v>-17</v>
      </c>
      <c r="F7573" s="208">
        <v>40.362125913502283</v>
      </c>
      <c r="I7573" s="125"/>
    </row>
    <row r="7574" spans="1:9">
      <c r="A7574" s="216">
        <v>43781</v>
      </c>
      <c r="B7574" s="194">
        <v>12</v>
      </c>
      <c r="C7574" s="205">
        <v>3</v>
      </c>
      <c r="D7574" s="206">
        <v>58.721681871539886</v>
      </c>
      <c r="E7574" s="207">
        <v>-17</v>
      </c>
      <c r="F7574" s="208">
        <v>41.039703525285844</v>
      </c>
      <c r="I7574" s="125"/>
    </row>
    <row r="7575" spans="1:9">
      <c r="A7575" s="216">
        <v>43781</v>
      </c>
      <c r="B7575" s="194">
        <v>13</v>
      </c>
      <c r="C7575" s="205">
        <v>18</v>
      </c>
      <c r="D7575" s="206">
        <v>58.644987287402728</v>
      </c>
      <c r="E7575" s="207">
        <v>-17</v>
      </c>
      <c r="F7575" s="208">
        <v>41.716751033239134</v>
      </c>
      <c r="I7575" s="125"/>
    </row>
    <row r="7576" spans="1:9">
      <c r="A7576" s="216">
        <v>43781</v>
      </c>
      <c r="B7576" s="194">
        <v>14</v>
      </c>
      <c r="C7576" s="205">
        <v>33</v>
      </c>
      <c r="D7576" s="206">
        <v>58.567934227878595</v>
      </c>
      <c r="E7576" s="207">
        <v>-17</v>
      </c>
      <c r="F7576" s="208">
        <v>42.393267988265819</v>
      </c>
      <c r="I7576" s="125"/>
    </row>
    <row r="7577" spans="1:9">
      <c r="A7577" s="216">
        <v>43781</v>
      </c>
      <c r="B7577" s="194">
        <v>15</v>
      </c>
      <c r="C7577" s="205">
        <v>48</v>
      </c>
      <c r="D7577" s="206">
        <v>58.490502515203389</v>
      </c>
      <c r="E7577" s="207">
        <v>-17</v>
      </c>
      <c r="F7577" s="208">
        <v>43.069253918591812</v>
      </c>
      <c r="I7577" s="125"/>
    </row>
    <row r="7578" spans="1:9">
      <c r="A7578" s="216">
        <v>43781</v>
      </c>
      <c r="B7578" s="194">
        <v>16</v>
      </c>
      <c r="C7578" s="205">
        <v>63</v>
      </c>
      <c r="D7578" s="206">
        <v>58.412702120410813</v>
      </c>
      <c r="E7578" s="207">
        <v>-17</v>
      </c>
      <c r="F7578" s="208">
        <v>43.744708367683955</v>
      </c>
      <c r="I7578" s="125"/>
    </row>
    <row r="7579" spans="1:9">
      <c r="A7579" s="216">
        <v>43781</v>
      </c>
      <c r="B7579" s="194">
        <v>17</v>
      </c>
      <c r="C7579" s="205">
        <v>78</v>
      </c>
      <c r="D7579" s="206">
        <v>58.334543075263809</v>
      </c>
      <c r="E7579" s="207">
        <v>-17</v>
      </c>
      <c r="F7579" s="208">
        <v>44.419630901605203</v>
      </c>
      <c r="I7579" s="125"/>
    </row>
    <row r="7580" spans="1:9">
      <c r="A7580" s="216">
        <v>43781</v>
      </c>
      <c r="B7580" s="194">
        <v>18</v>
      </c>
      <c r="C7580" s="205">
        <v>93</v>
      </c>
      <c r="D7580" s="206">
        <v>58.2560052034205</v>
      </c>
      <c r="E7580" s="207">
        <v>-17</v>
      </c>
      <c r="F7580" s="208">
        <v>45.094021041257832</v>
      </c>
      <c r="I7580" s="125"/>
    </row>
    <row r="7581" spans="1:9">
      <c r="A7581" s="216">
        <v>43781</v>
      </c>
      <c r="B7581" s="194">
        <v>19</v>
      </c>
      <c r="C7581" s="205">
        <v>108</v>
      </c>
      <c r="D7581" s="206">
        <v>58.17709847721062</v>
      </c>
      <c r="E7581" s="207">
        <v>-17</v>
      </c>
      <c r="F7581" s="208">
        <v>45.76787833774226</v>
      </c>
      <c r="I7581" s="125"/>
    </row>
    <row r="7582" spans="1:9">
      <c r="A7582" s="216">
        <v>43781</v>
      </c>
      <c r="B7582" s="194">
        <v>20</v>
      </c>
      <c r="C7582" s="205">
        <v>123</v>
      </c>
      <c r="D7582" s="206">
        <v>58.097832948499217</v>
      </c>
      <c r="E7582" s="207">
        <v>-17</v>
      </c>
      <c r="F7582" s="208">
        <v>46.441202342163379</v>
      </c>
      <c r="I7582" s="125"/>
    </row>
    <row r="7583" spans="1:9">
      <c r="A7583" s="216">
        <v>43781</v>
      </c>
      <c r="B7583" s="194">
        <v>21</v>
      </c>
      <c r="C7583" s="205">
        <v>138</v>
      </c>
      <c r="D7583" s="206">
        <v>58.018188384273799</v>
      </c>
      <c r="E7583" s="207">
        <v>-17</v>
      </c>
      <c r="F7583" s="208">
        <v>47.11399258312035</v>
      </c>
      <c r="I7583" s="125"/>
    </row>
    <row r="7584" spans="1:9">
      <c r="A7584" s="216">
        <v>43781</v>
      </c>
      <c r="B7584" s="194">
        <v>22</v>
      </c>
      <c r="C7584" s="205">
        <v>153</v>
      </c>
      <c r="D7584" s="206">
        <v>57.938174817954859</v>
      </c>
      <c r="E7584" s="207">
        <v>-17</v>
      </c>
      <c r="F7584" s="208">
        <v>47.786248611768798</v>
      </c>
      <c r="I7584" s="125"/>
    </row>
    <row r="7585" spans="1:9">
      <c r="A7585" s="216">
        <v>43781</v>
      </c>
      <c r="B7585" s="194">
        <v>23</v>
      </c>
      <c r="C7585" s="205">
        <v>168</v>
      </c>
      <c r="D7585" s="206">
        <v>57.857802282754847</v>
      </c>
      <c r="E7585" s="207">
        <v>-17</v>
      </c>
      <c r="F7585" s="208">
        <v>48.457969979392672</v>
      </c>
      <c r="I7585" s="125"/>
    </row>
    <row r="7586" spans="1:9">
      <c r="A7586" s="216">
        <v>43782</v>
      </c>
      <c r="B7586" s="194">
        <v>0</v>
      </c>
      <c r="C7586" s="205">
        <v>183</v>
      </c>
      <c r="D7586" s="206">
        <v>57.777050547458657</v>
      </c>
      <c r="E7586" s="207">
        <v>-17</v>
      </c>
      <c r="F7586" s="208">
        <v>49.129156207170723</v>
      </c>
      <c r="I7586" s="125"/>
    </row>
    <row r="7587" spans="1:9">
      <c r="A7587" s="216">
        <v>43782</v>
      </c>
      <c r="B7587" s="194">
        <v>1</v>
      </c>
      <c r="C7587" s="205">
        <v>198</v>
      </c>
      <c r="D7587" s="206">
        <v>57.695929665892436</v>
      </c>
      <c r="E7587" s="207">
        <v>-17</v>
      </c>
      <c r="F7587" s="208">
        <v>49.799806861458791</v>
      </c>
      <c r="I7587" s="125"/>
    </row>
    <row r="7588" spans="1:9">
      <c r="A7588" s="216">
        <v>43782</v>
      </c>
      <c r="B7588" s="194">
        <v>2</v>
      </c>
      <c r="C7588" s="205">
        <v>213</v>
      </c>
      <c r="D7588" s="206">
        <v>57.614449634735934</v>
      </c>
      <c r="E7588" s="207">
        <v>-17</v>
      </c>
      <c r="F7588" s="208">
        <v>50.469921486018521</v>
      </c>
      <c r="I7588" s="125"/>
    </row>
    <row r="7589" spans="1:9">
      <c r="A7589" s="216">
        <v>43782</v>
      </c>
      <c r="B7589" s="194">
        <v>3</v>
      </c>
      <c r="C7589" s="205">
        <v>228</v>
      </c>
      <c r="D7589" s="206">
        <v>57.532590243055211</v>
      </c>
      <c r="E7589" s="207">
        <v>-17</v>
      </c>
      <c r="F7589" s="208">
        <v>51.139499609806975</v>
      </c>
      <c r="I7589" s="125"/>
    </row>
    <row r="7590" spans="1:9">
      <c r="A7590" s="216">
        <v>43782</v>
      </c>
      <c r="B7590" s="194">
        <v>4</v>
      </c>
      <c r="C7590" s="205">
        <v>243</v>
      </c>
      <c r="D7590" s="206">
        <v>57.45036156639344</v>
      </c>
      <c r="E7590" s="207">
        <v>-17</v>
      </c>
      <c r="F7590" s="208">
        <v>51.808540784128994</v>
      </c>
      <c r="I7590" s="125"/>
    </row>
    <row r="7591" spans="1:9">
      <c r="A7591" s="216">
        <v>43782</v>
      </c>
      <c r="B7591" s="194">
        <v>5</v>
      </c>
      <c r="C7591" s="205">
        <v>258</v>
      </c>
      <c r="D7591" s="206">
        <v>57.367773524299537</v>
      </c>
      <c r="E7591" s="207">
        <v>-17</v>
      </c>
      <c r="F7591" s="208">
        <v>52.477044560476784</v>
      </c>
      <c r="I7591" s="125"/>
    </row>
    <row r="7592" spans="1:9">
      <c r="A7592" s="216">
        <v>43782</v>
      </c>
      <c r="B7592" s="194">
        <v>6</v>
      </c>
      <c r="C7592" s="205">
        <v>273</v>
      </c>
      <c r="D7592" s="206">
        <v>57.284806005857263</v>
      </c>
      <c r="E7592" s="207">
        <v>-17</v>
      </c>
      <c r="F7592" s="208">
        <v>53.145010467771598</v>
      </c>
      <c r="I7592" s="125"/>
    </row>
    <row r="7593" spans="1:9">
      <c r="A7593" s="216">
        <v>43782</v>
      </c>
      <c r="B7593" s="194">
        <v>7</v>
      </c>
      <c r="C7593" s="205">
        <v>288</v>
      </c>
      <c r="D7593" s="206">
        <v>57.201469048989111</v>
      </c>
      <c r="E7593" s="207">
        <v>-17</v>
      </c>
      <c r="F7593" s="208">
        <v>53.8</v>
      </c>
      <c r="I7593" s="125"/>
    </row>
    <row r="7594" spans="1:9">
      <c r="A7594" s="216">
        <v>43782</v>
      </c>
      <c r="B7594" s="194">
        <v>8</v>
      </c>
      <c r="C7594" s="205">
        <v>303</v>
      </c>
      <c r="D7594" s="206">
        <v>57.117772574149512</v>
      </c>
      <c r="E7594" s="207">
        <v>-17</v>
      </c>
      <c r="F7594" s="208">
        <v>54.479326873776941</v>
      </c>
      <c r="I7594" s="125"/>
    </row>
    <row r="7595" spans="1:9">
      <c r="A7595" s="216">
        <v>43782</v>
      </c>
      <c r="B7595" s="194">
        <v>9</v>
      </c>
      <c r="C7595" s="205">
        <v>318</v>
      </c>
      <c r="D7595" s="206">
        <v>57.033696512505685</v>
      </c>
      <c r="E7595" s="207">
        <v>-17</v>
      </c>
      <c r="F7595" s="208">
        <v>55.14567646058012</v>
      </c>
      <c r="I7595" s="125"/>
    </row>
    <row r="7596" spans="1:9">
      <c r="A7596" s="216">
        <v>43782</v>
      </c>
      <c r="B7596" s="194">
        <v>10</v>
      </c>
      <c r="C7596" s="205">
        <v>333</v>
      </c>
      <c r="D7596" s="206">
        <v>56.949250784839478</v>
      </c>
      <c r="E7596" s="207">
        <v>-17</v>
      </c>
      <c r="F7596" s="208">
        <v>55.811486362083542</v>
      </c>
      <c r="I7596" s="125"/>
    </row>
    <row r="7597" spans="1:9">
      <c r="A7597" s="216">
        <v>43782</v>
      </c>
      <c r="B7597" s="194">
        <v>11</v>
      </c>
      <c r="C7597" s="205">
        <v>348</v>
      </c>
      <c r="D7597" s="206">
        <v>56.864445432252069</v>
      </c>
      <c r="E7597" s="207">
        <v>-17</v>
      </c>
      <c r="F7597" s="208">
        <v>56.476756129734227</v>
      </c>
      <c r="I7597" s="125"/>
    </row>
    <row r="7598" spans="1:9">
      <c r="A7598" s="216">
        <v>43782</v>
      </c>
      <c r="B7598" s="194">
        <v>12</v>
      </c>
      <c r="C7598" s="205">
        <v>3</v>
      </c>
      <c r="D7598" s="206">
        <v>56.779260346831961</v>
      </c>
      <c r="E7598" s="207">
        <v>-17</v>
      </c>
      <c r="F7598" s="208">
        <v>57.141485292823262</v>
      </c>
      <c r="I7598" s="125"/>
    </row>
    <row r="7599" spans="1:9">
      <c r="A7599" s="216">
        <v>43782</v>
      </c>
      <c r="B7599" s="194">
        <v>13</v>
      </c>
      <c r="C7599" s="205">
        <v>18</v>
      </c>
      <c r="D7599" s="206">
        <v>56.693705452526046</v>
      </c>
      <c r="E7599" s="207">
        <v>-17</v>
      </c>
      <c r="F7599" s="208">
        <v>57.805673403032571</v>
      </c>
      <c r="I7599" s="125"/>
    </row>
    <row r="7600" spans="1:9">
      <c r="A7600" s="216">
        <v>43782</v>
      </c>
      <c r="B7600" s="194">
        <v>14</v>
      </c>
      <c r="C7600" s="205">
        <v>33</v>
      </c>
      <c r="D7600" s="206">
        <v>56.607790791301795</v>
      </c>
      <c r="E7600" s="207">
        <v>-17</v>
      </c>
      <c r="F7600" s="208">
        <v>58.469320011893586</v>
      </c>
      <c r="I7600" s="125"/>
    </row>
    <row r="7601" spans="1:9">
      <c r="A7601" s="216">
        <v>43782</v>
      </c>
      <c r="B7601" s="194">
        <v>15</v>
      </c>
      <c r="C7601" s="205">
        <v>48</v>
      </c>
      <c r="D7601" s="206">
        <v>56.521496276686776</v>
      </c>
      <c r="E7601" s="207">
        <v>-17</v>
      </c>
      <c r="F7601" s="208">
        <v>59.13242464884128</v>
      </c>
      <c r="I7601" s="125"/>
    </row>
    <row r="7602" spans="1:9">
      <c r="A7602" s="216">
        <v>43782</v>
      </c>
      <c r="B7602" s="194">
        <v>16</v>
      </c>
      <c r="C7602" s="205">
        <v>63</v>
      </c>
      <c r="D7602" s="206">
        <v>56.434831795377249</v>
      </c>
      <c r="E7602" s="207">
        <v>-17</v>
      </c>
      <c r="F7602" s="208">
        <v>59.794986858151873</v>
      </c>
      <c r="I7602" s="125"/>
    </row>
    <row r="7603" spans="1:9">
      <c r="A7603" s="216">
        <v>43782</v>
      </c>
      <c r="B7603" s="194">
        <v>17</v>
      </c>
      <c r="C7603" s="205">
        <v>78</v>
      </c>
      <c r="D7603" s="206">
        <v>56.347807449953962</v>
      </c>
      <c r="E7603" s="207">
        <v>-18</v>
      </c>
      <c r="F7603" s="208">
        <v>0.45700620626881516</v>
      </c>
      <c r="I7603" s="125"/>
    </row>
    <row r="7604" spans="1:9">
      <c r="A7604" s="216">
        <v>43782</v>
      </c>
      <c r="B7604" s="194">
        <v>18</v>
      </c>
      <c r="C7604" s="205">
        <v>93</v>
      </c>
      <c r="D7604" s="206">
        <v>56.260403018175111</v>
      </c>
      <c r="E7604" s="207">
        <v>-18</v>
      </c>
      <c r="F7604" s="208">
        <v>1.1184822152953444</v>
      </c>
      <c r="I7604" s="125"/>
    </row>
    <row r="7605" spans="1:9">
      <c r="A7605" s="216">
        <v>43782</v>
      </c>
      <c r="B7605" s="194">
        <v>19</v>
      </c>
      <c r="C7605" s="205">
        <v>108</v>
      </c>
      <c r="D7605" s="206">
        <v>56.172628546199803</v>
      </c>
      <c r="E7605" s="207">
        <v>-18</v>
      </c>
      <c r="F7605" s="208">
        <v>1.7794144369626252</v>
      </c>
      <c r="I7605" s="125"/>
    </row>
    <row r="7606" spans="1:9">
      <c r="A7606" s="216">
        <v>43782</v>
      </c>
      <c r="B7606" s="194">
        <v>20</v>
      </c>
      <c r="C7606" s="205">
        <v>123</v>
      </c>
      <c r="D7606" s="206">
        <v>56.084494078618263</v>
      </c>
      <c r="E7606" s="207">
        <v>-18</v>
      </c>
      <c r="F7606" s="208">
        <v>2.4398024229721926</v>
      </c>
      <c r="I7606" s="125"/>
    </row>
    <row r="7607" spans="1:9">
      <c r="A7607" s="216">
        <v>43782</v>
      </c>
      <c r="B7607" s="194">
        <v>21</v>
      </c>
      <c r="C7607" s="205">
        <v>138</v>
      </c>
      <c r="D7607" s="206">
        <v>55.995979395825088</v>
      </c>
      <c r="E7607" s="207">
        <v>-18</v>
      </c>
      <c r="F7607" s="208">
        <v>3.0996457029508662</v>
      </c>
      <c r="I7607" s="125"/>
    </row>
    <row r="7608" spans="1:9">
      <c r="A7608" s="216">
        <v>43782</v>
      </c>
      <c r="B7608" s="194">
        <v>22</v>
      </c>
      <c r="C7608" s="205">
        <v>153</v>
      </c>
      <c r="D7608" s="206">
        <v>55.9070945449173</v>
      </c>
      <c r="E7608" s="207">
        <v>-18</v>
      </c>
      <c r="F7608" s="208">
        <v>3.75894382860956</v>
      </c>
      <c r="I7608" s="125"/>
    </row>
    <row r="7609" spans="1:9">
      <c r="A7609" s="216">
        <v>43782</v>
      </c>
      <c r="B7609" s="194">
        <v>23</v>
      </c>
      <c r="C7609" s="205">
        <v>168</v>
      </c>
      <c r="D7609" s="206">
        <v>55.817849573305693</v>
      </c>
      <c r="E7609" s="207">
        <v>-18</v>
      </c>
      <c r="F7609" s="208">
        <v>4.4176963517821832</v>
      </c>
      <c r="I7609" s="125"/>
    </row>
    <row r="7610" spans="1:9">
      <c r="A7610" s="216">
        <v>43783</v>
      </c>
      <c r="B7610" s="194">
        <v>0</v>
      </c>
      <c r="C7610" s="205">
        <v>183</v>
      </c>
      <c r="D7610" s="206">
        <v>55.728224262921344</v>
      </c>
      <c r="E7610" s="207">
        <v>-18</v>
      </c>
      <c r="F7610" s="208">
        <v>5.0759027948083713</v>
      </c>
      <c r="I7610" s="125"/>
    </row>
    <row r="7611" spans="1:9">
      <c r="A7611" s="216">
        <v>43783</v>
      </c>
      <c r="B7611" s="194">
        <v>1</v>
      </c>
      <c r="C7611" s="205">
        <v>198</v>
      </c>
      <c r="D7611" s="206">
        <v>55.638228701872094</v>
      </c>
      <c r="E7611" s="207">
        <v>-18</v>
      </c>
      <c r="F7611" s="208">
        <v>5.7335627241134546</v>
      </c>
      <c r="I7611" s="125"/>
    </row>
    <row r="7612" spans="1:9">
      <c r="A7612" s="216">
        <v>43783</v>
      </c>
      <c r="B7612" s="194">
        <v>2</v>
      </c>
      <c r="C7612" s="205">
        <v>213</v>
      </c>
      <c r="D7612" s="206">
        <v>55.547872821903184</v>
      </c>
      <c r="E7612" s="207">
        <v>-18</v>
      </c>
      <c r="F7612" s="208">
        <v>6.390675684247995</v>
      </c>
      <c r="I7612" s="125"/>
    </row>
    <row r="7613" spans="1:9">
      <c r="A7613" s="216">
        <v>43783</v>
      </c>
      <c r="B7613" s="194">
        <v>3</v>
      </c>
      <c r="C7613" s="205">
        <v>228</v>
      </c>
      <c r="D7613" s="206">
        <v>55.457136524703969</v>
      </c>
      <c r="E7613" s="207">
        <v>-18</v>
      </c>
      <c r="F7613" s="208">
        <v>7.0472412049338828</v>
      </c>
      <c r="I7613" s="125"/>
    </row>
    <row r="7614" spans="1:9">
      <c r="A7614" s="216">
        <v>43783</v>
      </c>
      <c r="B7614" s="194">
        <v>4</v>
      </c>
      <c r="C7614" s="205">
        <v>243</v>
      </c>
      <c r="D7614" s="206">
        <v>55.366029880790393</v>
      </c>
      <c r="E7614" s="207">
        <v>-18</v>
      </c>
      <c r="F7614" s="208">
        <v>7.7032588380357225</v>
      </c>
      <c r="I7614" s="125"/>
    </row>
    <row r="7615" spans="1:9">
      <c r="A7615" s="216">
        <v>43783</v>
      </c>
      <c r="B7615" s="194">
        <v>5</v>
      </c>
      <c r="C7615" s="205">
        <v>258</v>
      </c>
      <c r="D7615" s="206">
        <v>55.274562784322825</v>
      </c>
      <c r="E7615" s="207">
        <v>-18</v>
      </c>
      <c r="F7615" s="208">
        <v>8.3587281353771914</v>
      </c>
      <c r="I7615" s="125"/>
    </row>
    <row r="7616" spans="1:9">
      <c r="A7616" s="216">
        <v>43783</v>
      </c>
      <c r="B7616" s="194">
        <v>6</v>
      </c>
      <c r="C7616" s="205">
        <v>273</v>
      </c>
      <c r="D7616" s="206">
        <v>55.18271515886795</v>
      </c>
      <c r="E7616" s="207">
        <v>-18</v>
      </c>
      <c r="F7616" s="208">
        <v>9.0136486268402649</v>
      </c>
      <c r="I7616" s="125"/>
    </row>
    <row r="7617" spans="1:9">
      <c r="A7617" s="216">
        <v>43783</v>
      </c>
      <c r="B7617" s="194">
        <v>7</v>
      </c>
      <c r="C7617" s="205">
        <v>288</v>
      </c>
      <c r="D7617" s="206">
        <v>55.090497057399261</v>
      </c>
      <c r="E7617" s="207">
        <v>-18</v>
      </c>
      <c r="F7617" s="208">
        <v>9.6</v>
      </c>
      <c r="I7617" s="125"/>
    </row>
    <row r="7618" spans="1:9">
      <c r="A7618" s="216">
        <v>43783</v>
      </c>
      <c r="B7618" s="194">
        <v>8</v>
      </c>
      <c r="C7618" s="205">
        <v>303</v>
      </c>
      <c r="D7618" s="206">
        <v>54.99791841546994</v>
      </c>
      <c r="E7618" s="207">
        <v>-18</v>
      </c>
      <c r="F7618" s="208">
        <v>10.321841392277094</v>
      </c>
      <c r="I7618" s="125"/>
    </row>
    <row r="7619" spans="1:9">
      <c r="A7619" s="216">
        <v>43783</v>
      </c>
      <c r="B7619" s="194">
        <v>9</v>
      </c>
      <c r="C7619" s="205">
        <v>318</v>
      </c>
      <c r="D7619" s="206">
        <v>54.904959177804358</v>
      </c>
      <c r="E7619" s="207">
        <v>-18</v>
      </c>
      <c r="F7619" s="208">
        <v>10.975112755336198</v>
      </c>
      <c r="I7619" s="125"/>
    </row>
    <row r="7620" spans="1:9">
      <c r="A7620" s="216">
        <v>43783</v>
      </c>
      <c r="B7620" s="194">
        <v>10</v>
      </c>
      <c r="C7620" s="205">
        <v>333</v>
      </c>
      <c r="D7620" s="206">
        <v>54.811629281998648</v>
      </c>
      <c r="E7620" s="207">
        <v>-18</v>
      </c>
      <c r="F7620" s="208">
        <v>11.627833498154274</v>
      </c>
      <c r="I7620" s="125"/>
    </row>
    <row r="7621" spans="1:9">
      <c r="A7621" s="216">
        <v>43783</v>
      </c>
      <c r="B7621" s="194">
        <v>11</v>
      </c>
      <c r="C7621" s="205">
        <v>348</v>
      </c>
      <c r="D7621" s="206">
        <v>54.717938783270483</v>
      </c>
      <c r="E7621" s="207">
        <v>-18</v>
      </c>
      <c r="F7621" s="208">
        <v>12.280003172479113</v>
      </c>
      <c r="I7621" s="125"/>
    </row>
    <row r="7622" spans="1:9">
      <c r="A7622" s="216">
        <v>43783</v>
      </c>
      <c r="B7622" s="194">
        <v>12</v>
      </c>
      <c r="C7622" s="205">
        <v>3</v>
      </c>
      <c r="D7622" s="206">
        <v>54.623867589949668</v>
      </c>
      <c r="E7622" s="207">
        <v>-18</v>
      </c>
      <c r="F7622" s="208">
        <v>12.931621308418215</v>
      </c>
      <c r="I7622" s="125"/>
    </row>
    <row r="7623" spans="1:9">
      <c r="A7623" s="216">
        <v>43783</v>
      </c>
      <c r="B7623" s="194">
        <v>13</v>
      </c>
      <c r="C7623" s="205">
        <v>18</v>
      </c>
      <c r="D7623" s="206">
        <v>54.529425641276248</v>
      </c>
      <c r="E7623" s="207">
        <v>-18</v>
      </c>
      <c r="F7623" s="208">
        <v>13.582687457877327</v>
      </c>
      <c r="I7623" s="125"/>
    </row>
    <row r="7624" spans="1:9">
      <c r="A7624" s="216">
        <v>43783</v>
      </c>
      <c r="B7624" s="194">
        <v>14</v>
      </c>
      <c r="C7624" s="205">
        <v>33</v>
      </c>
      <c r="D7624" s="206">
        <v>54.434622994715482</v>
      </c>
      <c r="E7624" s="207">
        <v>-18</v>
      </c>
      <c r="F7624" s="208">
        <v>14.233201172729153</v>
      </c>
      <c r="I7624" s="125"/>
    </row>
    <row r="7625" spans="1:9">
      <c r="A7625" s="216">
        <v>43783</v>
      </c>
      <c r="B7625" s="194">
        <v>15</v>
      </c>
      <c r="C7625" s="205">
        <v>48</v>
      </c>
      <c r="D7625" s="206">
        <v>54.339439560339997</v>
      </c>
      <c r="E7625" s="207">
        <v>-18</v>
      </c>
      <c r="F7625" s="208">
        <v>14.883161975814474</v>
      </c>
      <c r="I7625" s="125"/>
    </row>
    <row r="7626" spans="1:9">
      <c r="A7626" s="216">
        <v>43783</v>
      </c>
      <c r="B7626" s="194">
        <v>16</v>
      </c>
      <c r="C7626" s="205">
        <v>63</v>
      </c>
      <c r="D7626" s="206">
        <v>54.243885280483255</v>
      </c>
      <c r="E7626" s="207">
        <v>-18</v>
      </c>
      <c r="F7626" s="208">
        <v>15.532569433637917</v>
      </c>
      <c r="I7626" s="125"/>
    </row>
    <row r="7627" spans="1:9">
      <c r="A7627" s="216">
        <v>43783</v>
      </c>
      <c r="B7627" s="194">
        <v>17</v>
      </c>
      <c r="C7627" s="205">
        <v>78</v>
      </c>
      <c r="D7627" s="206">
        <v>54.14797025337748</v>
      </c>
      <c r="E7627" s="207">
        <v>-18</v>
      </c>
      <c r="F7627" s="208">
        <v>16.18142309076859</v>
      </c>
      <c r="I7627" s="125"/>
    </row>
    <row r="7628" spans="1:9">
      <c r="A7628" s="216">
        <v>43783</v>
      </c>
      <c r="B7628" s="194">
        <v>18</v>
      </c>
      <c r="C7628" s="205">
        <v>93</v>
      </c>
      <c r="D7628" s="206">
        <v>54.051674293929182</v>
      </c>
      <c r="E7628" s="207">
        <v>-18</v>
      </c>
      <c r="F7628" s="208">
        <v>16.829722477431659</v>
      </c>
      <c r="I7628" s="125"/>
    </row>
    <row r="7629" spans="1:9">
      <c r="A7629" s="216">
        <v>43783</v>
      </c>
      <c r="B7629" s="194">
        <v>19</v>
      </c>
      <c r="C7629" s="205">
        <v>108</v>
      </c>
      <c r="D7629" s="206">
        <v>53.955007424208361</v>
      </c>
      <c r="E7629" s="207">
        <v>-18</v>
      </c>
      <c r="F7629" s="208">
        <v>17.477467145539904</v>
      </c>
      <c r="I7629" s="125"/>
    </row>
    <row r="7630" spans="1:9">
      <c r="A7630" s="216">
        <v>43783</v>
      </c>
      <c r="B7630" s="194">
        <v>20</v>
      </c>
      <c r="C7630" s="205">
        <v>123</v>
      </c>
      <c r="D7630" s="206">
        <v>53.857979725742098</v>
      </c>
      <c r="E7630" s="207">
        <v>-18</v>
      </c>
      <c r="F7630" s="208">
        <v>18.124656647024437</v>
      </c>
      <c r="I7630" s="125"/>
    </row>
    <row r="7631" spans="1:9">
      <c r="A7631" s="216">
        <v>43783</v>
      </c>
      <c r="B7631" s="194">
        <v>21</v>
      </c>
      <c r="C7631" s="205">
        <v>138</v>
      </c>
      <c r="D7631" s="206">
        <v>53.760570996157071</v>
      </c>
      <c r="E7631" s="207">
        <v>-18</v>
      </c>
      <c r="F7631" s="208">
        <v>18.771290512130463</v>
      </c>
      <c r="I7631" s="125"/>
    </row>
    <row r="7632" spans="1:9">
      <c r="A7632" s="216">
        <v>43783</v>
      </c>
      <c r="B7632" s="194">
        <v>22</v>
      </c>
      <c r="C7632" s="205">
        <v>153</v>
      </c>
      <c r="D7632" s="206">
        <v>53.662791298960428</v>
      </c>
      <c r="E7632" s="207">
        <v>-18</v>
      </c>
      <c r="F7632" s="208">
        <v>19.417368292757544</v>
      </c>
      <c r="I7632" s="125"/>
    </row>
    <row r="7633" spans="1:9">
      <c r="A7633" s="216">
        <v>43783</v>
      </c>
      <c r="B7633" s="194">
        <v>23</v>
      </c>
      <c r="C7633" s="205">
        <v>168</v>
      </c>
      <c r="D7633" s="206">
        <v>53.564650699374852</v>
      </c>
      <c r="E7633" s="207">
        <v>-18</v>
      </c>
      <c r="F7633" s="208">
        <v>20.06288953363061</v>
      </c>
      <c r="I7633" s="125"/>
    </row>
    <row r="7634" spans="1:9">
      <c r="A7634" s="216">
        <v>43784</v>
      </c>
      <c r="B7634" s="194">
        <v>0</v>
      </c>
      <c r="C7634" s="205">
        <v>183</v>
      </c>
      <c r="D7634" s="206">
        <v>53.46612899643219</v>
      </c>
      <c r="E7634" s="207">
        <v>-18</v>
      </c>
      <c r="F7634" s="208">
        <v>20.707853779547492</v>
      </c>
      <c r="I7634" s="125"/>
    </row>
    <row r="7635" spans="1:9">
      <c r="A7635" s="216">
        <v>43784</v>
      </c>
      <c r="B7635" s="194">
        <v>1</v>
      </c>
      <c r="C7635" s="205">
        <v>198</v>
      </c>
      <c r="D7635" s="206">
        <v>53.367236295810017</v>
      </c>
      <c r="E7635" s="207">
        <v>-18</v>
      </c>
      <c r="F7635" s="208">
        <v>21.352260575165118</v>
      </c>
      <c r="I7635" s="125"/>
    </row>
    <row r="7636" spans="1:9">
      <c r="A7636" s="216">
        <v>43784</v>
      </c>
      <c r="B7636" s="194">
        <v>2</v>
      </c>
      <c r="C7636" s="205">
        <v>213</v>
      </c>
      <c r="D7636" s="206">
        <v>53.267982546540225</v>
      </c>
      <c r="E7636" s="207">
        <v>-18</v>
      </c>
      <c r="F7636" s="208">
        <v>21.996109472501146</v>
      </c>
      <c r="I7636" s="125"/>
    </row>
    <row r="7637" spans="1:9">
      <c r="A7637" s="216">
        <v>43784</v>
      </c>
      <c r="B7637" s="194">
        <v>3</v>
      </c>
      <c r="C7637" s="205">
        <v>228</v>
      </c>
      <c r="D7637" s="206">
        <v>53.168347668500928</v>
      </c>
      <c r="E7637" s="207">
        <v>-18</v>
      </c>
      <c r="F7637" s="208">
        <v>22.639400001754098</v>
      </c>
      <c r="I7637" s="125"/>
    </row>
    <row r="7638" spans="1:9">
      <c r="A7638" s="216">
        <v>43784</v>
      </c>
      <c r="B7638" s="194">
        <v>4</v>
      </c>
      <c r="C7638" s="205">
        <v>243</v>
      </c>
      <c r="D7638" s="206">
        <v>53.068341731004125</v>
      </c>
      <c r="E7638" s="207">
        <v>-18</v>
      </c>
      <c r="F7638" s="208">
        <v>23.282131715006003</v>
      </c>
      <c r="I7638" s="125"/>
    </row>
    <row r="7639" spans="1:9">
      <c r="A7639" s="216">
        <v>43784</v>
      </c>
      <c r="B7639" s="194">
        <v>5</v>
      </c>
      <c r="C7639" s="205">
        <v>258</v>
      </c>
      <c r="D7639" s="206">
        <v>52.967974684625005</v>
      </c>
      <c r="E7639" s="207">
        <v>-18</v>
      </c>
      <c r="F7639" s="208">
        <v>23.924304164186907</v>
      </c>
      <c r="I7639" s="125"/>
    </row>
    <row r="7640" spans="1:9">
      <c r="A7640" s="216">
        <v>43784</v>
      </c>
      <c r="B7640" s="194">
        <v>6</v>
      </c>
      <c r="C7640" s="205">
        <v>273</v>
      </c>
      <c r="D7640" s="206">
        <v>52.867226492278405</v>
      </c>
      <c r="E7640" s="207">
        <v>-18</v>
      </c>
      <c r="F7640" s="208">
        <v>24.5659168796454</v>
      </c>
      <c r="I7640" s="125"/>
    </row>
    <row r="7641" spans="1:9">
      <c r="A7641" s="216">
        <v>43784</v>
      </c>
      <c r="B7641" s="194">
        <v>7</v>
      </c>
      <c r="C7641" s="205">
        <v>288</v>
      </c>
      <c r="D7641" s="206">
        <v>52.7661071266607</v>
      </c>
      <c r="E7641" s="207">
        <v>-18</v>
      </c>
      <c r="F7641" s="208">
        <v>25.2</v>
      </c>
      <c r="I7641" s="125"/>
    </row>
    <row r="7642" spans="1:9">
      <c r="A7642" s="216">
        <v>43784</v>
      </c>
      <c r="B7642" s="194">
        <v>8</v>
      </c>
      <c r="C7642" s="205">
        <v>303</v>
      </c>
      <c r="D7642" s="206">
        <v>52.664626620401123</v>
      </c>
      <c r="E7642" s="207">
        <v>-18</v>
      </c>
      <c r="F7642" s="208">
        <v>25.847461310155353</v>
      </c>
      <c r="I7642" s="125"/>
    </row>
    <row r="7643" spans="1:9">
      <c r="A7643" s="216">
        <v>43784</v>
      </c>
      <c r="B7643" s="194">
        <v>9</v>
      </c>
      <c r="C7643" s="205">
        <v>318</v>
      </c>
      <c r="D7643" s="206">
        <v>52.562764918650373</v>
      </c>
      <c r="E7643" s="207">
        <v>-18</v>
      </c>
      <c r="F7643" s="208">
        <v>26.48739211475089</v>
      </c>
      <c r="I7643" s="125"/>
    </row>
    <row r="7644" spans="1:9">
      <c r="A7644" s="216">
        <v>43784</v>
      </c>
      <c r="B7644" s="194">
        <v>10</v>
      </c>
      <c r="C7644" s="205">
        <v>333</v>
      </c>
      <c r="D7644" s="206">
        <v>52.460531977629898</v>
      </c>
      <c r="E7644" s="207">
        <v>-18</v>
      </c>
      <c r="F7644" s="208">
        <v>27.126761371962687</v>
      </c>
      <c r="I7644" s="125"/>
    </row>
    <row r="7645" spans="1:9">
      <c r="A7645" s="216">
        <v>43784</v>
      </c>
      <c r="B7645" s="194">
        <v>11</v>
      </c>
      <c r="C7645" s="205">
        <v>348</v>
      </c>
      <c r="D7645" s="206">
        <v>52.357937871479407</v>
      </c>
      <c r="E7645" s="207">
        <v>-18</v>
      </c>
      <c r="F7645" s="208">
        <v>27.765568633747222</v>
      </c>
      <c r="I7645" s="125"/>
    </row>
    <row r="7646" spans="1:9">
      <c r="A7646" s="216">
        <v>43784</v>
      </c>
      <c r="B7646" s="194">
        <v>12</v>
      </c>
      <c r="C7646" s="205">
        <v>3</v>
      </c>
      <c r="D7646" s="206">
        <v>52.254962528825217</v>
      </c>
      <c r="E7646" s="207">
        <v>-18</v>
      </c>
      <c r="F7646" s="208">
        <v>28.403813430580556</v>
      </c>
      <c r="I7646" s="125"/>
    </row>
    <row r="7647" spans="1:9">
      <c r="A7647" s="216">
        <v>43784</v>
      </c>
      <c r="B7647" s="194">
        <v>13</v>
      </c>
      <c r="C7647" s="205">
        <v>18</v>
      </c>
      <c r="D7647" s="206">
        <v>52.151615908030635</v>
      </c>
      <c r="E7647" s="207">
        <v>-18</v>
      </c>
      <c r="F7647" s="208">
        <v>29.04149531448013</v>
      </c>
      <c r="I7647" s="125"/>
    </row>
    <row r="7648" spans="1:9">
      <c r="A7648" s="216">
        <v>43784</v>
      </c>
      <c r="B7648" s="194">
        <v>14</v>
      </c>
      <c r="C7648" s="205">
        <v>33</v>
      </c>
      <c r="D7648" s="206">
        <v>52.047908126260154</v>
      </c>
      <c r="E7648" s="207">
        <v>-18</v>
      </c>
      <c r="F7648" s="208">
        <v>29.678613837286036</v>
      </c>
      <c r="I7648" s="125"/>
    </row>
    <row r="7649" spans="1:9">
      <c r="A7649" s="216">
        <v>43784</v>
      </c>
      <c r="B7649" s="194">
        <v>15</v>
      </c>
      <c r="C7649" s="205">
        <v>48</v>
      </c>
      <c r="D7649" s="206">
        <v>51.94381899642849</v>
      </c>
      <c r="E7649" s="207">
        <v>-18</v>
      </c>
      <c r="F7649" s="208">
        <v>30.315168522531195</v>
      </c>
      <c r="I7649" s="125"/>
    </row>
    <row r="7650" spans="1:9">
      <c r="A7650" s="216">
        <v>43784</v>
      </c>
      <c r="B7650" s="194">
        <v>16</v>
      </c>
      <c r="C7650" s="205">
        <v>63</v>
      </c>
      <c r="D7650" s="206">
        <v>51.839358597951559</v>
      </c>
      <c r="E7650" s="207">
        <v>-18</v>
      </c>
      <c r="F7650" s="208">
        <v>30.951158936367449</v>
      </c>
      <c r="I7650" s="125"/>
    </row>
    <row r="7651" spans="1:9">
      <c r="A7651" s="216">
        <v>43784</v>
      </c>
      <c r="B7651" s="194">
        <v>17</v>
      </c>
      <c r="C7651" s="205">
        <v>78</v>
      </c>
      <c r="D7651" s="206">
        <v>51.734537010756867</v>
      </c>
      <c r="E7651" s="207">
        <v>-18</v>
      </c>
      <c r="F7651" s="208">
        <v>31.586584623592628</v>
      </c>
      <c r="I7651" s="125"/>
    </row>
    <row r="7652" spans="1:9">
      <c r="A7652" s="216">
        <v>43784</v>
      </c>
      <c r="B7652" s="194">
        <v>18</v>
      </c>
      <c r="C7652" s="205">
        <v>93</v>
      </c>
      <c r="D7652" s="206">
        <v>51.629334051435762</v>
      </c>
      <c r="E7652" s="207">
        <v>-18</v>
      </c>
      <c r="F7652" s="208">
        <v>32.221445114873148</v>
      </c>
      <c r="I7652" s="125"/>
    </row>
    <row r="7653" spans="1:9">
      <c r="A7653" s="216">
        <v>43784</v>
      </c>
      <c r="B7653" s="194">
        <v>19</v>
      </c>
      <c r="C7653" s="205">
        <v>108</v>
      </c>
      <c r="D7653" s="206">
        <v>51.523759801627875</v>
      </c>
      <c r="E7653" s="207">
        <v>-18</v>
      </c>
      <c r="F7653" s="208">
        <v>32.855739962109851</v>
      </c>
      <c r="I7653" s="125"/>
    </row>
    <row r="7654" spans="1:9">
      <c r="A7654" s="216">
        <v>43784</v>
      </c>
      <c r="B7654" s="194">
        <v>20</v>
      </c>
      <c r="C7654" s="205">
        <v>123</v>
      </c>
      <c r="D7654" s="206">
        <v>51.417824365158822</v>
      </c>
      <c r="E7654" s="207">
        <v>-18</v>
      </c>
      <c r="F7654" s="208">
        <v>33.489468717247277</v>
      </c>
      <c r="I7654" s="125"/>
    </row>
    <row r="7655" spans="1:9">
      <c r="A7655" s="216">
        <v>43784</v>
      </c>
      <c r="B7655" s="194">
        <v>21</v>
      </c>
      <c r="C7655" s="205">
        <v>138</v>
      </c>
      <c r="D7655" s="206">
        <v>51.311507520729833</v>
      </c>
      <c r="E7655" s="207">
        <v>-18</v>
      </c>
      <c r="F7655" s="208">
        <v>34.122630910970173</v>
      </c>
      <c r="I7655" s="125"/>
    </row>
    <row r="7656" spans="1:9">
      <c r="A7656" s="216">
        <v>43784</v>
      </c>
      <c r="B7656" s="194">
        <v>22</v>
      </c>
      <c r="C7656" s="205">
        <v>153</v>
      </c>
      <c r="D7656" s="206">
        <v>51.204819413243854</v>
      </c>
      <c r="E7656" s="207">
        <v>-18</v>
      </c>
      <c r="F7656" s="208">
        <v>34.755226095208585</v>
      </c>
      <c r="I7656" s="125"/>
    </row>
    <row r="7657" spans="1:9">
      <c r="A7657" s="216">
        <v>43784</v>
      </c>
      <c r="B7657" s="194">
        <v>23</v>
      </c>
      <c r="C7657" s="205">
        <v>168</v>
      </c>
      <c r="D7657" s="206">
        <v>51.097770010700856</v>
      </c>
      <c r="E7657" s="207">
        <v>-18</v>
      </c>
      <c r="F7657" s="208">
        <v>35.387253814846034</v>
      </c>
      <c r="I7657" s="125"/>
    </row>
    <row r="7658" spans="1:9">
      <c r="A7658" s="216">
        <v>43785</v>
      </c>
      <c r="B7658" s="194">
        <v>0</v>
      </c>
      <c r="C7658" s="205">
        <v>183</v>
      </c>
      <c r="D7658" s="206">
        <v>50.990339253091292</v>
      </c>
      <c r="E7658" s="207">
        <v>-18</v>
      </c>
      <c r="F7658" s="208">
        <v>36.018713614725755</v>
      </c>
      <c r="I7658" s="125"/>
    </row>
    <row r="7659" spans="1:9">
      <c r="A7659" s="216">
        <v>43785</v>
      </c>
      <c r="B7659" s="194">
        <v>1</v>
      </c>
      <c r="C7659" s="205">
        <v>198</v>
      </c>
      <c r="D7659" s="206">
        <v>50.882537228840192</v>
      </c>
      <c r="E7659" s="207">
        <v>-18</v>
      </c>
      <c r="F7659" s="208">
        <v>36.649605039697164</v>
      </c>
      <c r="I7659" s="125"/>
    </row>
    <row r="7660" spans="1:9">
      <c r="A7660" s="216">
        <v>43785</v>
      </c>
      <c r="B7660" s="194">
        <v>2</v>
      </c>
      <c r="C7660" s="205">
        <v>213</v>
      </c>
      <c r="D7660" s="206">
        <v>50.774373909346195</v>
      </c>
      <c r="E7660" s="207">
        <v>-18</v>
      </c>
      <c r="F7660" s="208">
        <v>37.279927641751058</v>
      </c>
      <c r="I7660" s="125"/>
    </row>
    <row r="7661" spans="1:9">
      <c r="A7661" s="216">
        <v>43785</v>
      </c>
      <c r="B7661" s="194">
        <v>3</v>
      </c>
      <c r="C7661" s="205">
        <v>228</v>
      </c>
      <c r="D7661" s="206">
        <v>50.665829238267861</v>
      </c>
      <c r="E7661" s="207">
        <v>-18</v>
      </c>
      <c r="F7661" s="208">
        <v>37.909680951595206</v>
      </c>
      <c r="I7661" s="125"/>
    </row>
    <row r="7662" spans="1:9">
      <c r="A7662" s="216">
        <v>43785</v>
      </c>
      <c r="B7662" s="194">
        <v>4</v>
      </c>
      <c r="C7662" s="205">
        <v>243</v>
      </c>
      <c r="D7662" s="206">
        <v>50.556913306259048</v>
      </c>
      <c r="E7662" s="207">
        <v>-18</v>
      </c>
      <c r="F7662" s="208">
        <v>38.538864521219338</v>
      </c>
      <c r="I7662" s="125"/>
    </row>
    <row r="7663" spans="1:9">
      <c r="A7663" s="216">
        <v>43785</v>
      </c>
      <c r="B7663" s="194">
        <v>5</v>
      </c>
      <c r="C7663" s="205">
        <v>258</v>
      </c>
      <c r="D7663" s="206">
        <v>50.447636088265426</v>
      </c>
      <c r="E7663" s="207">
        <v>-18</v>
      </c>
      <c r="F7663" s="208">
        <v>39.167477902548598</v>
      </c>
      <c r="I7663" s="125"/>
    </row>
    <row r="7664" spans="1:9">
      <c r="A7664" s="216">
        <v>43785</v>
      </c>
      <c r="B7664" s="194">
        <v>6</v>
      </c>
      <c r="C7664" s="205">
        <v>273</v>
      </c>
      <c r="D7664" s="206">
        <v>50.337977569955683</v>
      </c>
      <c r="E7664" s="207">
        <v>-18</v>
      </c>
      <c r="F7664" s="208">
        <v>39.79552061938044</v>
      </c>
      <c r="I7664" s="125"/>
    </row>
    <row r="7665" spans="1:9">
      <c r="A7665" s="216">
        <v>43785</v>
      </c>
      <c r="B7665" s="194">
        <v>7</v>
      </c>
      <c r="C7665" s="205">
        <v>288</v>
      </c>
      <c r="D7665" s="206">
        <v>50.227947728076288</v>
      </c>
      <c r="E7665" s="207">
        <v>-18</v>
      </c>
      <c r="F7665" s="208">
        <v>40.4</v>
      </c>
      <c r="I7665" s="125"/>
    </row>
    <row r="7666" spans="1:9">
      <c r="A7666" s="216">
        <v>43785</v>
      </c>
      <c r="B7666" s="194">
        <v>8</v>
      </c>
      <c r="C7666" s="205">
        <v>303</v>
      </c>
      <c r="D7666" s="206">
        <v>50.117556659154161</v>
      </c>
      <c r="E7666" s="207">
        <v>-18</v>
      </c>
      <c r="F7666" s="208">
        <v>41.0498923023966</v>
      </c>
      <c r="I7666" s="125"/>
    </row>
    <row r="7667" spans="1:9">
      <c r="A7667" s="216">
        <v>43785</v>
      </c>
      <c r="B7667" s="194">
        <v>9</v>
      </c>
      <c r="C7667" s="205">
        <v>318</v>
      </c>
      <c r="D7667" s="206">
        <v>50.006784331467315</v>
      </c>
      <c r="E7667" s="207">
        <v>-18</v>
      </c>
      <c r="F7667" s="208">
        <v>41.676220344421822</v>
      </c>
      <c r="I7667" s="125"/>
    </row>
    <row r="7668" spans="1:9">
      <c r="A7668" s="216">
        <v>43785</v>
      </c>
      <c r="B7668" s="194">
        <v>10</v>
      </c>
      <c r="C7668" s="205">
        <v>333</v>
      </c>
      <c r="D7668" s="206">
        <v>49.895640686899014</v>
      </c>
      <c r="E7668" s="207">
        <v>-18</v>
      </c>
      <c r="F7668" s="208">
        <v>42.301975915677801</v>
      </c>
      <c r="I7668" s="125"/>
    </row>
    <row r="7669" spans="1:9">
      <c r="A7669" s="216">
        <v>43785</v>
      </c>
      <c r="B7669" s="194">
        <v>11</v>
      </c>
      <c r="C7669" s="205">
        <v>348</v>
      </c>
      <c r="D7669" s="206">
        <v>49.784135863169467</v>
      </c>
      <c r="E7669" s="207">
        <v>-18</v>
      </c>
      <c r="F7669" s="208">
        <v>42.927158568068364</v>
      </c>
      <c r="I7669" s="125"/>
    </row>
    <row r="7670" spans="1:9">
      <c r="A7670" s="216">
        <v>43785</v>
      </c>
      <c r="B7670" s="194">
        <v>12</v>
      </c>
      <c r="C7670" s="205">
        <v>3</v>
      </c>
      <c r="D7670" s="206">
        <v>49.672249754996756</v>
      </c>
      <c r="E7670" s="207">
        <v>-18</v>
      </c>
      <c r="F7670" s="208">
        <v>43.551767832613137</v>
      </c>
      <c r="I7670" s="125"/>
    </row>
    <row r="7671" spans="1:9">
      <c r="A7671" s="216">
        <v>43785</v>
      </c>
      <c r="B7671" s="194">
        <v>13</v>
      </c>
      <c r="C7671" s="205">
        <v>18</v>
      </c>
      <c r="D7671" s="206">
        <v>49.559992404535933</v>
      </c>
      <c r="E7671" s="207">
        <v>-18</v>
      </c>
      <c r="F7671" s="208">
        <v>44.175803261236624</v>
      </c>
      <c r="I7671" s="125"/>
    </row>
    <row r="7672" spans="1:9">
      <c r="A7672" s="216">
        <v>43785</v>
      </c>
      <c r="B7672" s="194">
        <v>14</v>
      </c>
      <c r="C7672" s="205">
        <v>33</v>
      </c>
      <c r="D7672" s="206">
        <v>49.447373934387997</v>
      </c>
      <c r="E7672" s="207">
        <v>-18</v>
      </c>
      <c r="F7672" s="208">
        <v>44.799264398882457</v>
      </c>
      <c r="I7672" s="125"/>
    </row>
    <row r="7673" spans="1:9">
      <c r="A7673" s="216">
        <v>43785</v>
      </c>
      <c r="B7673" s="194">
        <v>15</v>
      </c>
      <c r="C7673" s="205">
        <v>48</v>
      </c>
      <c r="D7673" s="206">
        <v>49.334374183214322</v>
      </c>
      <c r="E7673" s="207">
        <v>-18</v>
      </c>
      <c r="F7673" s="208">
        <v>45.422150790561204</v>
      </c>
      <c r="I7673" s="125"/>
    </row>
    <row r="7674" spans="1:9">
      <c r="A7674" s="216">
        <v>43785</v>
      </c>
      <c r="B7674" s="194">
        <v>16</v>
      </c>
      <c r="C7674" s="205">
        <v>63</v>
      </c>
      <c r="D7674" s="206">
        <v>49.221003256139966</v>
      </c>
      <c r="E7674" s="207">
        <v>-18</v>
      </c>
      <c r="F7674" s="208">
        <v>46.044461981183673</v>
      </c>
      <c r="I7674" s="125"/>
    </row>
    <row r="7675" spans="1:9">
      <c r="A7675" s="216">
        <v>43785</v>
      </c>
      <c r="B7675" s="194">
        <v>17</v>
      </c>
      <c r="C7675" s="205">
        <v>78</v>
      </c>
      <c r="D7675" s="206">
        <v>49.107271258903893</v>
      </c>
      <c r="E7675" s="207">
        <v>-18</v>
      </c>
      <c r="F7675" s="208">
        <v>46.666197522771569</v>
      </c>
      <c r="I7675" s="125"/>
    </row>
    <row r="7676" spans="1:9">
      <c r="A7676" s="216">
        <v>43785</v>
      </c>
      <c r="B7676" s="194">
        <v>18</v>
      </c>
      <c r="C7676" s="205">
        <v>93</v>
      </c>
      <c r="D7676" s="206">
        <v>48.993158034475073</v>
      </c>
      <c r="E7676" s="207">
        <v>-18</v>
      </c>
      <c r="F7676" s="208">
        <v>47.287356946378836</v>
      </c>
      <c r="I7676" s="125"/>
    </row>
    <row r="7677" spans="1:9">
      <c r="A7677" s="216">
        <v>43785</v>
      </c>
      <c r="B7677" s="194">
        <v>19</v>
      </c>
      <c r="C7677" s="205">
        <v>108</v>
      </c>
      <c r="D7677" s="206">
        <v>48.878673691310723</v>
      </c>
      <c r="E7677" s="207">
        <v>-18</v>
      </c>
      <c r="F7677" s="208">
        <v>47.907939803953852</v>
      </c>
      <c r="I7677" s="125"/>
    </row>
    <row r="7678" spans="1:9">
      <c r="A7678" s="216">
        <v>43785</v>
      </c>
      <c r="B7678" s="194">
        <v>20</v>
      </c>
      <c r="C7678" s="205">
        <v>123</v>
      </c>
      <c r="D7678" s="206">
        <v>48.763828339580186</v>
      </c>
      <c r="E7678" s="207">
        <v>-18</v>
      </c>
      <c r="F7678" s="208">
        <v>48.527945647493169</v>
      </c>
      <c r="I7678" s="125"/>
    </row>
    <row r="7679" spans="1:9">
      <c r="A7679" s="216">
        <v>43785</v>
      </c>
      <c r="B7679" s="194">
        <v>21</v>
      </c>
      <c r="C7679" s="205">
        <v>138</v>
      </c>
      <c r="D7679" s="206">
        <v>48.648601824677371</v>
      </c>
      <c r="E7679" s="207">
        <v>-18</v>
      </c>
      <c r="F7679" s="208">
        <v>49.147374008141753</v>
      </c>
      <c r="I7679" s="125"/>
    </row>
    <row r="7680" spans="1:9">
      <c r="A7680" s="216">
        <v>43785</v>
      </c>
      <c r="B7680" s="194">
        <v>22</v>
      </c>
      <c r="C7680" s="205">
        <v>153</v>
      </c>
      <c r="D7680" s="206">
        <v>48.533004278674525</v>
      </c>
      <c r="E7680" s="207">
        <v>-18</v>
      </c>
      <c r="F7680" s="208">
        <v>49.76622443095259</v>
      </c>
      <c r="I7680" s="125"/>
    </row>
    <row r="7681" spans="1:9">
      <c r="A7681" s="216">
        <v>43785</v>
      </c>
      <c r="B7681" s="194">
        <v>23</v>
      </c>
      <c r="C7681" s="205">
        <v>168</v>
      </c>
      <c r="D7681" s="206">
        <v>48.417045776719192</v>
      </c>
      <c r="E7681" s="207">
        <v>-18</v>
      </c>
      <c r="F7681" s="208">
        <v>50.384496481780587</v>
      </c>
      <c r="I7681" s="125"/>
    </row>
    <row r="7682" spans="1:9">
      <c r="A7682" s="216">
        <v>43786</v>
      </c>
      <c r="B7682" s="194">
        <v>0</v>
      </c>
      <c r="C7682" s="205">
        <v>183</v>
      </c>
      <c r="D7682" s="206">
        <v>48.300706187230276</v>
      </c>
      <c r="E7682" s="207">
        <v>-18</v>
      </c>
      <c r="F7682" s="208">
        <v>51.002189684916459</v>
      </c>
      <c r="I7682" s="125"/>
    </row>
    <row r="7683" spans="1:9">
      <c r="A7683" s="216">
        <v>43786</v>
      </c>
      <c r="B7683" s="194">
        <v>1</v>
      </c>
      <c r="C7683" s="205">
        <v>198</v>
      </c>
      <c r="D7683" s="206">
        <v>48.183995666045121</v>
      </c>
      <c r="E7683" s="207">
        <v>-18</v>
      </c>
      <c r="F7683" s="208">
        <v>51.619303592338852</v>
      </c>
      <c r="I7683" s="125"/>
    </row>
    <row r="7684" spans="1:9">
      <c r="A7684" s="216">
        <v>43786</v>
      </c>
      <c r="B7684" s="194">
        <v>2</v>
      </c>
      <c r="C7684" s="205">
        <v>213</v>
      </c>
      <c r="D7684" s="206">
        <v>48.066924213088669</v>
      </c>
      <c r="E7684" s="207">
        <v>-18</v>
      </c>
      <c r="F7684" s="208">
        <v>52.235837756081196</v>
      </c>
      <c r="I7684" s="125"/>
    </row>
    <row r="7685" spans="1:9">
      <c r="A7685" s="216">
        <v>43786</v>
      </c>
      <c r="B7685" s="194">
        <v>3</v>
      </c>
      <c r="C7685" s="205">
        <v>228</v>
      </c>
      <c r="D7685" s="206">
        <v>47.949471839071975</v>
      </c>
      <c r="E7685" s="207">
        <v>-18</v>
      </c>
      <c r="F7685" s="208">
        <v>52.851791707437243</v>
      </c>
      <c r="I7685" s="125"/>
    </row>
    <row r="7686" spans="1:9">
      <c r="A7686" s="216">
        <v>43786</v>
      </c>
      <c r="B7686" s="194">
        <v>4</v>
      </c>
      <c r="C7686" s="205">
        <v>243</v>
      </c>
      <c r="D7686" s="206">
        <v>47.831648545950998</v>
      </c>
      <c r="E7686" s="207">
        <v>-18</v>
      </c>
      <c r="F7686" s="208">
        <v>53.467164998425289</v>
      </c>
      <c r="I7686" s="125"/>
    </row>
    <row r="7687" spans="1:9">
      <c r="A7687" s="216">
        <v>43786</v>
      </c>
      <c r="B7687" s="194">
        <v>5</v>
      </c>
      <c r="C7687" s="205">
        <v>258</v>
      </c>
      <c r="D7687" s="206">
        <v>47.71346445509721</v>
      </c>
      <c r="E7687" s="207">
        <v>-18</v>
      </c>
      <c r="F7687" s="208">
        <v>54.081957181109672</v>
      </c>
      <c r="I7687" s="125"/>
    </row>
    <row r="7688" spans="1:9">
      <c r="A7688" s="216">
        <v>43786</v>
      </c>
      <c r="B7688" s="194">
        <v>6</v>
      </c>
      <c r="C7688" s="205">
        <v>273</v>
      </c>
      <c r="D7688" s="206">
        <v>47.594899542341409</v>
      </c>
      <c r="E7688" s="207">
        <v>-18</v>
      </c>
      <c r="F7688" s="208">
        <v>54.696167780008338</v>
      </c>
      <c r="I7688" s="125"/>
    </row>
    <row r="7689" spans="1:9">
      <c r="A7689" s="216">
        <v>43786</v>
      </c>
      <c r="B7689" s="194">
        <v>7</v>
      </c>
      <c r="C7689" s="205">
        <v>288</v>
      </c>
      <c r="D7689" s="206">
        <v>47.475963813926683</v>
      </c>
      <c r="E7689" s="207">
        <v>-18</v>
      </c>
      <c r="F7689" s="208">
        <v>55.3</v>
      </c>
      <c r="I7689" s="125"/>
    </row>
    <row r="7690" spans="1:9">
      <c r="A7690" s="216">
        <v>43786</v>
      </c>
      <c r="B7690" s="194">
        <v>8</v>
      </c>
      <c r="C7690" s="205">
        <v>303</v>
      </c>
      <c r="D7690" s="206">
        <v>47.356667394428769</v>
      </c>
      <c r="E7690" s="207">
        <v>-18</v>
      </c>
      <c r="F7690" s="208">
        <v>55.922842468995029</v>
      </c>
      <c r="I7690" s="125"/>
    </row>
    <row r="7691" spans="1:9">
      <c r="A7691" s="216">
        <v>43786</v>
      </c>
      <c r="B7691" s="194">
        <v>9</v>
      </c>
      <c r="C7691" s="205">
        <v>318</v>
      </c>
      <c r="D7691" s="206">
        <v>47.236990264093492</v>
      </c>
      <c r="E7691" s="207">
        <v>-18</v>
      </c>
      <c r="F7691" s="208">
        <v>56.535305635784283</v>
      </c>
      <c r="I7691" s="125"/>
    </row>
    <row r="7692" spans="1:9">
      <c r="A7692" s="216">
        <v>43786</v>
      </c>
      <c r="B7692" s="194">
        <v>10</v>
      </c>
      <c r="C7692" s="205">
        <v>333</v>
      </c>
      <c r="D7692" s="206">
        <v>47.116942433312943</v>
      </c>
      <c r="E7692" s="207">
        <v>-18</v>
      </c>
      <c r="F7692" s="208">
        <v>57.147185413365023</v>
      </c>
      <c r="I7692" s="125"/>
    </row>
    <row r="7693" spans="1:9">
      <c r="A7693" s="216">
        <v>43786</v>
      </c>
      <c r="B7693" s="194">
        <v>11</v>
      </c>
      <c r="C7693" s="205">
        <v>348</v>
      </c>
      <c r="D7693" s="206">
        <v>46.996534070403868</v>
      </c>
      <c r="E7693" s="207">
        <v>-18</v>
      </c>
      <c r="F7693" s="208">
        <v>57.758481353778137</v>
      </c>
      <c r="I7693" s="125"/>
    </row>
    <row r="7694" spans="1:9">
      <c r="A7694" s="216">
        <v>43786</v>
      </c>
      <c r="B7694" s="194">
        <v>12</v>
      </c>
      <c r="C7694" s="205">
        <v>3</v>
      </c>
      <c r="D7694" s="206">
        <v>46.875745061257703</v>
      </c>
      <c r="E7694" s="207">
        <v>-18</v>
      </c>
      <c r="F7694" s="208">
        <v>58.369192988685086</v>
      </c>
      <c r="I7694" s="125"/>
    </row>
    <row r="7695" spans="1:9">
      <c r="A7695" s="216">
        <v>43786</v>
      </c>
      <c r="B7695" s="194">
        <v>13</v>
      </c>
      <c r="C7695" s="205">
        <v>18</v>
      </c>
      <c r="D7695" s="206">
        <v>46.754585498683809</v>
      </c>
      <c r="E7695" s="207">
        <v>-18</v>
      </c>
      <c r="F7695" s="208">
        <v>58.979319870215221</v>
      </c>
      <c r="I7695" s="125"/>
    </row>
    <row r="7696" spans="1:9">
      <c r="A7696" s="216">
        <v>43786</v>
      </c>
      <c r="B7696" s="194">
        <v>14</v>
      </c>
      <c r="C7696" s="205">
        <v>33</v>
      </c>
      <c r="D7696" s="206">
        <v>46.633065535913829</v>
      </c>
      <c r="E7696" s="207">
        <v>-18</v>
      </c>
      <c r="F7696" s="208">
        <v>59.588861543627019</v>
      </c>
      <c r="I7696" s="125"/>
    </row>
    <row r="7697" spans="1:9">
      <c r="A7697" s="216">
        <v>43786</v>
      </c>
      <c r="B7697" s="194">
        <v>15</v>
      </c>
      <c r="C7697" s="205">
        <v>48</v>
      </c>
      <c r="D7697" s="206">
        <v>46.511165043460778</v>
      </c>
      <c r="E7697" s="207">
        <v>-19</v>
      </c>
      <c r="F7697" s="208">
        <v>0.19781755437144</v>
      </c>
      <c r="I7697" s="125"/>
    </row>
    <row r="7698" spans="1:9">
      <c r="A7698" s="216">
        <v>43786</v>
      </c>
      <c r="B7698" s="194">
        <v>16</v>
      </c>
      <c r="C7698" s="205">
        <v>63</v>
      </c>
      <c r="D7698" s="206">
        <v>46.388894157182676</v>
      </c>
      <c r="E7698" s="207">
        <v>-19</v>
      </c>
      <c r="F7698" s="208">
        <v>0.80618744770887929</v>
      </c>
      <c r="I7698" s="125"/>
    </row>
    <row r="7699" spans="1:9">
      <c r="A7699" s="216">
        <v>43786</v>
      </c>
      <c r="B7699" s="194">
        <v>17</v>
      </c>
      <c r="C7699" s="205">
        <v>78</v>
      </c>
      <c r="D7699" s="206">
        <v>46.266263015550066</v>
      </c>
      <c r="E7699" s="207">
        <v>-19</v>
      </c>
      <c r="F7699" s="208">
        <v>1.413970775856086</v>
      </c>
      <c r="I7699" s="125"/>
    </row>
    <row r="7700" spans="1:9">
      <c r="A7700" s="216">
        <v>43786</v>
      </c>
      <c r="B7700" s="194">
        <v>18</v>
      </c>
      <c r="C7700" s="205">
        <v>93</v>
      </c>
      <c r="D7700" s="206">
        <v>46.143251492715081</v>
      </c>
      <c r="E7700" s="207">
        <v>-19</v>
      </c>
      <c r="F7700" s="208">
        <v>2.0211670706360962</v>
      </c>
      <c r="I7700" s="125"/>
    </row>
    <row r="7701" spans="1:9">
      <c r="A7701" s="216">
        <v>43786</v>
      </c>
      <c r="B7701" s="194">
        <v>19</v>
      </c>
      <c r="C7701" s="205">
        <v>108</v>
      </c>
      <c r="D7701" s="206">
        <v>46.019869769429533</v>
      </c>
      <c r="E7701" s="207">
        <v>-19</v>
      </c>
      <c r="F7701" s="208">
        <v>2.6277758843004051</v>
      </c>
      <c r="I7701" s="125"/>
    </row>
    <row r="7702" spans="1:9">
      <c r="A7702" s="216">
        <v>43786</v>
      </c>
      <c r="B7702" s="194">
        <v>20</v>
      </c>
      <c r="C7702" s="205">
        <v>123</v>
      </c>
      <c r="D7702" s="206">
        <v>45.896127869345946</v>
      </c>
      <c r="E7702" s="207">
        <v>-19</v>
      </c>
      <c r="F7702" s="208">
        <v>3.2337967690862257</v>
      </c>
      <c r="I7702" s="125"/>
    </row>
    <row r="7703" spans="1:9">
      <c r="A7703" s="216">
        <v>43786</v>
      </c>
      <c r="B7703" s="194">
        <v>21</v>
      </c>
      <c r="C7703" s="205">
        <v>138</v>
      </c>
      <c r="D7703" s="206">
        <v>45.772005789964396</v>
      </c>
      <c r="E7703" s="207">
        <v>-19</v>
      </c>
      <c r="F7703" s="208">
        <v>3.8392292569325548</v>
      </c>
      <c r="I7703" s="125"/>
    </row>
    <row r="7704" spans="1:9">
      <c r="A7704" s="216">
        <v>43786</v>
      </c>
      <c r="B7704" s="194">
        <v>22</v>
      </c>
      <c r="C7704" s="205">
        <v>153</v>
      </c>
      <c r="D7704" s="206">
        <v>45.6475136756643</v>
      </c>
      <c r="E7704" s="207">
        <v>-19</v>
      </c>
      <c r="F7704" s="208">
        <v>4.4440728933602713</v>
      </c>
      <c r="I7704" s="125"/>
    </row>
    <row r="7705" spans="1:9">
      <c r="A7705" s="216">
        <v>43786</v>
      </c>
      <c r="B7705" s="194">
        <v>23</v>
      </c>
      <c r="C7705" s="205">
        <v>168</v>
      </c>
      <c r="D7705" s="206">
        <v>45.522661556020694</v>
      </c>
      <c r="E7705" s="207">
        <v>-19</v>
      </c>
      <c r="F7705" s="208">
        <v>5.0483272442285454</v>
      </c>
      <c r="I7705" s="125"/>
    </row>
    <row r="7706" spans="1:9">
      <c r="A7706" s="216">
        <v>43787</v>
      </c>
      <c r="B7706" s="194">
        <v>0</v>
      </c>
      <c r="C7706" s="205">
        <v>183</v>
      </c>
      <c r="D7706" s="206">
        <v>45.397429432435388</v>
      </c>
      <c r="E7706" s="207">
        <v>-19</v>
      </c>
      <c r="F7706" s="208">
        <v>5.6519918348463705</v>
      </c>
      <c r="I7706" s="125"/>
    </row>
    <row r="7707" spans="1:9">
      <c r="A7707" s="216">
        <v>43787</v>
      </c>
      <c r="B7707" s="194">
        <v>1</v>
      </c>
      <c r="C7707" s="205">
        <v>198</v>
      </c>
      <c r="D7707" s="206">
        <v>45.271827473197845</v>
      </c>
      <c r="E7707" s="207">
        <v>-19</v>
      </c>
      <c r="F7707" s="208">
        <v>6.2550662175485883</v>
      </c>
      <c r="I7707" s="125"/>
    </row>
    <row r="7708" spans="1:9">
      <c r="A7708" s="216">
        <v>43787</v>
      </c>
      <c r="B7708" s="194">
        <v>2</v>
      </c>
      <c r="C7708" s="205">
        <v>213</v>
      </c>
      <c r="D7708" s="206">
        <v>45.145865673893013</v>
      </c>
      <c r="E7708" s="207">
        <v>-19</v>
      </c>
      <c r="F7708" s="208">
        <v>6.857549944791117</v>
      </c>
      <c r="I7708" s="125"/>
    </row>
    <row r="7709" spans="1:9">
      <c r="A7709" s="216">
        <v>43787</v>
      </c>
      <c r="B7709" s="194">
        <v>3</v>
      </c>
      <c r="C7709" s="205">
        <v>228</v>
      </c>
      <c r="D7709" s="206">
        <v>45.019524098375996</v>
      </c>
      <c r="E7709" s="207">
        <v>-19</v>
      </c>
      <c r="F7709" s="208">
        <v>7.4594425487359217</v>
      </c>
      <c r="I7709" s="125"/>
    </row>
    <row r="7710" spans="1:9">
      <c r="A7710" s="216">
        <v>43787</v>
      </c>
      <c r="B7710" s="194">
        <v>4</v>
      </c>
      <c r="C7710" s="205">
        <v>243</v>
      </c>
      <c r="D7710" s="206">
        <v>44.892812783518821</v>
      </c>
      <c r="E7710" s="207">
        <v>-19</v>
      </c>
      <c r="F7710" s="208">
        <v>8.0607435818425444</v>
      </c>
      <c r="I7710" s="125"/>
    </row>
    <row r="7711" spans="1:9">
      <c r="A7711" s="216">
        <v>43787</v>
      </c>
      <c r="B7711" s="194">
        <v>5</v>
      </c>
      <c r="C7711" s="205">
        <v>258</v>
      </c>
      <c r="D7711" s="206">
        <v>44.765741884845056</v>
      </c>
      <c r="E7711" s="207">
        <v>-19</v>
      </c>
      <c r="F7711" s="208">
        <v>8.6614525898431083</v>
      </c>
      <c r="I7711" s="125"/>
    </row>
    <row r="7712" spans="1:9">
      <c r="A7712" s="216">
        <v>43787</v>
      </c>
      <c r="B7712" s="194">
        <v>6</v>
      </c>
      <c r="C7712" s="205">
        <v>273</v>
      </c>
      <c r="D7712" s="206">
        <v>44.638291413180013</v>
      </c>
      <c r="E7712" s="207">
        <v>-19</v>
      </c>
      <c r="F7712" s="208">
        <v>9.2615691185356042</v>
      </c>
      <c r="I7712" s="125"/>
    </row>
    <row r="7713" spans="1:9">
      <c r="A7713" s="216">
        <v>43787</v>
      </c>
      <c r="B7713" s="194">
        <v>7</v>
      </c>
      <c r="C7713" s="205">
        <v>288</v>
      </c>
      <c r="D7713" s="206">
        <v>44.510471409996626</v>
      </c>
      <c r="E7713" s="207">
        <v>-19</v>
      </c>
      <c r="F7713" s="208">
        <v>9.8000000000000007</v>
      </c>
      <c r="I7713" s="125"/>
    </row>
    <row r="7714" spans="1:9">
      <c r="A7714" s="216">
        <v>43787</v>
      </c>
      <c r="B7714" s="194">
        <v>8</v>
      </c>
      <c r="C7714" s="205">
        <v>303</v>
      </c>
      <c r="D7714" s="206">
        <v>44.382292035265891</v>
      </c>
      <c r="E7714" s="207">
        <v>-19</v>
      </c>
      <c r="F7714" s="208">
        <v>10.460022928140233</v>
      </c>
      <c r="I7714" s="125"/>
    </row>
    <row r="7715" spans="1:9">
      <c r="A7715" s="216">
        <v>43787</v>
      </c>
      <c r="B7715" s="194">
        <v>9</v>
      </c>
      <c r="C7715" s="205">
        <v>318</v>
      </c>
      <c r="D7715" s="206">
        <v>44.253733304553862</v>
      </c>
      <c r="E7715" s="207">
        <v>-19</v>
      </c>
      <c r="F7715" s="208">
        <v>11.058359294072488</v>
      </c>
      <c r="I7715" s="125"/>
    </row>
    <row r="7716" spans="1:9">
      <c r="A7716" s="216">
        <v>43787</v>
      </c>
      <c r="B7716" s="194">
        <v>10</v>
      </c>
      <c r="C7716" s="205">
        <v>333</v>
      </c>
      <c r="D7716" s="206">
        <v>44.124805263934377</v>
      </c>
      <c r="E7716" s="207">
        <v>-19</v>
      </c>
      <c r="F7716" s="208">
        <v>11.656101364298763</v>
      </c>
      <c r="I7716" s="125"/>
    </row>
    <row r="7717" spans="1:9">
      <c r="A7717" s="216">
        <v>43787</v>
      </c>
      <c r="B7717" s="194">
        <v>11</v>
      </c>
      <c r="C7717" s="205">
        <v>348</v>
      </c>
      <c r="D7717" s="206">
        <v>43.99551811810511</v>
      </c>
      <c r="E7717" s="207">
        <v>-19</v>
      </c>
      <c r="F7717" s="208">
        <v>12.253248691392642</v>
      </c>
      <c r="I7717" s="125"/>
    </row>
    <row r="7718" spans="1:9">
      <c r="A7718" s="216">
        <v>43787</v>
      </c>
      <c r="B7718" s="194">
        <v>12</v>
      </c>
      <c r="C7718" s="205">
        <v>3</v>
      </c>
      <c r="D7718" s="206">
        <v>43.865851768844095</v>
      </c>
      <c r="E7718" s="207">
        <v>-19</v>
      </c>
      <c r="F7718" s="208">
        <v>12.849800808070313</v>
      </c>
      <c r="I7718" s="125"/>
    </row>
    <row r="7719" spans="1:9">
      <c r="A7719" s="216">
        <v>43787</v>
      </c>
      <c r="B7719" s="194">
        <v>13</v>
      </c>
      <c r="C7719" s="205">
        <v>18</v>
      </c>
      <c r="D7719" s="206">
        <v>43.735816385139969</v>
      </c>
      <c r="E7719" s="207">
        <v>-19</v>
      </c>
      <c r="F7719" s="208">
        <v>13.445757260449085</v>
      </c>
      <c r="I7719" s="125"/>
    </row>
    <row r="7720" spans="1:9">
      <c r="A7720" s="216">
        <v>43787</v>
      </c>
      <c r="B7720" s="194">
        <v>14</v>
      </c>
      <c r="C7720" s="205">
        <v>33</v>
      </c>
      <c r="D7720" s="206">
        <v>43.605422136943162</v>
      </c>
      <c r="E7720" s="207">
        <v>-19</v>
      </c>
      <c r="F7720" s="208">
        <v>14.041117614607259</v>
      </c>
      <c r="I7720" s="125"/>
    </row>
    <row r="7721" spans="1:9">
      <c r="A7721" s="216">
        <v>43787</v>
      </c>
      <c r="B7721" s="194">
        <v>15</v>
      </c>
      <c r="C7721" s="205">
        <v>48</v>
      </c>
      <c r="D7721" s="206">
        <v>43.474648950905248</v>
      </c>
      <c r="E7721" s="207">
        <v>-19</v>
      </c>
      <c r="F7721" s="208">
        <v>14.635881396764461</v>
      </c>
      <c r="I7721" s="125"/>
    </row>
    <row r="7722" spans="1:9">
      <c r="A7722" s="216">
        <v>43787</v>
      </c>
      <c r="B7722" s="194">
        <v>16</v>
      </c>
      <c r="C7722" s="205">
        <v>63</v>
      </c>
      <c r="D7722" s="206">
        <v>43.343506961850835</v>
      </c>
      <c r="E7722" s="207">
        <v>-19</v>
      </c>
      <c r="F7722" s="208">
        <v>15.230048159741116</v>
      </c>
      <c r="I7722" s="125"/>
    </row>
    <row r="7723" spans="1:9">
      <c r="A7723" s="216">
        <v>43787</v>
      </c>
      <c r="B7723" s="194">
        <v>17</v>
      </c>
      <c r="C7723" s="205">
        <v>78</v>
      </c>
      <c r="D7723" s="206">
        <v>43.212006364494755</v>
      </c>
      <c r="E7723" s="207">
        <v>-19</v>
      </c>
      <c r="F7723" s="208">
        <v>15.823617456488961</v>
      </c>
      <c r="I7723" s="125"/>
    </row>
    <row r="7724" spans="1:9">
      <c r="A7724" s="216">
        <v>43787</v>
      </c>
      <c r="B7724" s="194">
        <v>18</v>
      </c>
      <c r="C7724" s="205">
        <v>93</v>
      </c>
      <c r="D7724" s="206">
        <v>43.080127069977152</v>
      </c>
      <c r="E7724" s="207">
        <v>-19</v>
      </c>
      <c r="F7724" s="208">
        <v>16.416588820042648</v>
      </c>
      <c r="I7724" s="125"/>
    </row>
    <row r="7725" spans="1:9">
      <c r="A7725" s="216">
        <v>43787</v>
      </c>
      <c r="B7725" s="194">
        <v>19</v>
      </c>
      <c r="C7725" s="205">
        <v>108</v>
      </c>
      <c r="D7725" s="206">
        <v>42.947879297470308</v>
      </c>
      <c r="E7725" s="207">
        <v>-19</v>
      </c>
      <c r="F7725" s="208">
        <v>17.008961803368194</v>
      </c>
      <c r="I7725" s="125"/>
    </row>
    <row r="7726" spans="1:9">
      <c r="A7726" s="216">
        <v>43787</v>
      </c>
      <c r="B7726" s="194">
        <v>20</v>
      </c>
      <c r="C7726" s="205">
        <v>123</v>
      </c>
      <c r="D7726" s="206">
        <v>42.81527310819456</v>
      </c>
      <c r="E7726" s="207">
        <v>-19</v>
      </c>
      <c r="F7726" s="208">
        <v>17.600735959537559</v>
      </c>
      <c r="I7726" s="125"/>
    </row>
    <row r="7727" spans="1:9">
      <c r="A7727" s="216">
        <v>43787</v>
      </c>
      <c r="B7727" s="194">
        <v>21</v>
      </c>
      <c r="C7727" s="205">
        <v>138</v>
      </c>
      <c r="D7727" s="206">
        <v>42.682288537448017</v>
      </c>
      <c r="E7727" s="207">
        <v>-19</v>
      </c>
      <c r="F7727" s="208">
        <v>18.191910815199677</v>
      </c>
      <c r="I7727" s="125"/>
    </row>
    <row r="7728" spans="1:9">
      <c r="A7728" s="216">
        <v>43787</v>
      </c>
      <c r="B7728" s="194">
        <v>22</v>
      </c>
      <c r="C7728" s="205">
        <v>153</v>
      </c>
      <c r="D7728" s="206">
        <v>42.548935768673459</v>
      </c>
      <c r="E7728" s="207">
        <v>-19</v>
      </c>
      <c r="F7728" s="208">
        <v>18.782485936675641</v>
      </c>
      <c r="I7728" s="125"/>
    </row>
    <row r="7729" spans="1:9">
      <c r="A7729" s="216">
        <v>43787</v>
      </c>
      <c r="B7729" s="194">
        <v>23</v>
      </c>
      <c r="C7729" s="205">
        <v>168</v>
      </c>
      <c r="D7729" s="206">
        <v>42.415224869523627</v>
      </c>
      <c r="E7729" s="207">
        <v>-19</v>
      </c>
      <c r="F7729" s="208">
        <v>19.372460870591794</v>
      </c>
      <c r="I7729" s="125"/>
    </row>
    <row r="7730" spans="1:9">
      <c r="A7730" s="216">
        <v>43788</v>
      </c>
      <c r="B7730" s="194">
        <v>0</v>
      </c>
      <c r="C7730" s="205">
        <v>183</v>
      </c>
      <c r="D7730" s="206">
        <v>42.281135918974542</v>
      </c>
      <c r="E7730" s="207">
        <v>-19</v>
      </c>
      <c r="F7730" s="208">
        <v>19.961835150327687</v>
      </c>
      <c r="I7730" s="125"/>
    </row>
    <row r="7731" spans="1:9">
      <c r="A7731" s="216">
        <v>43788</v>
      </c>
      <c r="B7731" s="194">
        <v>1</v>
      </c>
      <c r="C7731" s="205">
        <v>198</v>
      </c>
      <c r="D7731" s="206">
        <v>42.146678988231088</v>
      </c>
      <c r="E7731" s="207">
        <v>-19</v>
      </c>
      <c r="F7731" s="208">
        <v>20.550608329222584</v>
      </c>
      <c r="I7731" s="125"/>
    </row>
    <row r="7732" spans="1:9">
      <c r="A7732" s="216">
        <v>43788</v>
      </c>
      <c r="B7732" s="194">
        <v>2</v>
      </c>
      <c r="C7732" s="205">
        <v>213</v>
      </c>
      <c r="D7732" s="206">
        <v>42.011864267275882</v>
      </c>
      <c r="E7732" s="207">
        <v>-19</v>
      </c>
      <c r="F7732" s="208">
        <v>21.138779960662006</v>
      </c>
      <c r="I7732" s="125"/>
    </row>
    <row r="7733" spans="1:9">
      <c r="A7733" s="216">
        <v>43788</v>
      </c>
      <c r="B7733" s="194">
        <v>3</v>
      </c>
      <c r="C7733" s="205">
        <v>228</v>
      </c>
      <c r="D7733" s="206">
        <v>41.876671801478551</v>
      </c>
      <c r="E7733" s="207">
        <v>-19</v>
      </c>
      <c r="F7733" s="208">
        <v>21.726349578246555</v>
      </c>
      <c r="I7733" s="125"/>
    </row>
    <row r="7734" spans="1:9">
      <c r="A7734" s="216">
        <v>43788</v>
      </c>
      <c r="B7734" s="194">
        <v>4</v>
      </c>
      <c r="C7734" s="205">
        <v>243</v>
      </c>
      <c r="D7734" s="206">
        <v>41.741111686862951</v>
      </c>
      <c r="E7734" s="207">
        <v>-19</v>
      </c>
      <c r="F7734" s="208">
        <v>22.313316735531856</v>
      </c>
      <c r="I7734" s="125"/>
    </row>
    <row r="7735" spans="1:9">
      <c r="A7735" s="216">
        <v>43788</v>
      </c>
      <c r="B7735" s="194">
        <v>5</v>
      </c>
      <c r="C7735" s="205">
        <v>258</v>
      </c>
      <c r="D7735" s="206">
        <v>41.605194078831573</v>
      </c>
      <c r="E7735" s="207">
        <v>-19</v>
      </c>
      <c r="F7735" s="208">
        <v>22.899680979365087</v>
      </c>
      <c r="I7735" s="125"/>
    </row>
    <row r="7736" spans="1:9">
      <c r="A7736" s="216">
        <v>43788</v>
      </c>
      <c r="B7736" s="194">
        <v>6</v>
      </c>
      <c r="C7736" s="205">
        <v>273</v>
      </c>
      <c r="D7736" s="206">
        <v>41.468899048093135</v>
      </c>
      <c r="E7736" s="207">
        <v>-19</v>
      </c>
      <c r="F7736" s="208">
        <v>23.485441856839842</v>
      </c>
      <c r="I7736" s="125"/>
    </row>
    <row r="7737" spans="1:9">
      <c r="A7737" s="216">
        <v>43788</v>
      </c>
      <c r="B7737" s="194">
        <v>7</v>
      </c>
      <c r="C7737" s="205">
        <v>288</v>
      </c>
      <c r="D7737" s="206">
        <v>41.33223667534935</v>
      </c>
      <c r="E7737" s="207">
        <v>-19</v>
      </c>
      <c r="F7737" s="208">
        <v>24.1</v>
      </c>
      <c r="I7737" s="125"/>
    </row>
    <row r="7738" spans="1:9">
      <c r="A7738" s="216">
        <v>43788</v>
      </c>
      <c r="B7738" s="194">
        <v>8</v>
      </c>
      <c r="C7738" s="205">
        <v>303</v>
      </c>
      <c r="D7738" s="206">
        <v>41.195217201129708</v>
      </c>
      <c r="E7738" s="207">
        <v>-19</v>
      </c>
      <c r="F7738" s="208">
        <v>24.655151707674179</v>
      </c>
      <c r="I7738" s="125"/>
    </row>
    <row r="7739" spans="1:9">
      <c r="A7739" s="216">
        <v>43788</v>
      </c>
      <c r="B7739" s="194">
        <v>9</v>
      </c>
      <c r="C7739" s="205">
        <v>318</v>
      </c>
      <c r="D7739" s="206">
        <v>41.057820563613632</v>
      </c>
      <c r="E7739" s="207">
        <v>-19</v>
      </c>
      <c r="F7739" s="208">
        <v>25.239099768873601</v>
      </c>
      <c r="I7739" s="125"/>
    </row>
    <row r="7740" spans="1:9">
      <c r="A7740" s="216">
        <v>43788</v>
      </c>
      <c r="B7740" s="194">
        <v>10</v>
      </c>
      <c r="C7740" s="205">
        <v>333</v>
      </c>
      <c r="D7740" s="206">
        <v>40.920056965813956</v>
      </c>
      <c r="E7740" s="207">
        <v>-19</v>
      </c>
      <c r="F7740" s="208">
        <v>25.822442652516742</v>
      </c>
      <c r="I7740" s="125"/>
    </row>
    <row r="7741" spans="1:9">
      <c r="A7741" s="216">
        <v>43788</v>
      </c>
      <c r="B7741" s="194">
        <v>11</v>
      </c>
      <c r="C7741" s="205">
        <v>348</v>
      </c>
      <c r="D7741" s="206">
        <v>40.781936615194354</v>
      </c>
      <c r="E7741" s="207">
        <v>-19</v>
      </c>
      <c r="F7741" s="208">
        <v>26.405179912449341</v>
      </c>
      <c r="I7741" s="125"/>
    </row>
    <row r="7742" spans="1:9">
      <c r="A7742" s="216">
        <v>43788</v>
      </c>
      <c r="B7742" s="194">
        <v>12</v>
      </c>
      <c r="C7742" s="205">
        <v>3</v>
      </c>
      <c r="D7742" s="206">
        <v>40.643439454173631</v>
      </c>
      <c r="E7742" s="207">
        <v>-19</v>
      </c>
      <c r="F7742" s="208">
        <v>26.987311083146821</v>
      </c>
      <c r="I7742" s="125"/>
    </row>
    <row r="7743" spans="1:9">
      <c r="A7743" s="216">
        <v>43788</v>
      </c>
      <c r="B7743" s="194">
        <v>13</v>
      </c>
      <c r="C7743" s="205">
        <v>18</v>
      </c>
      <c r="D7743" s="206">
        <v>40.504575692715434</v>
      </c>
      <c r="E7743" s="207">
        <v>-19</v>
      </c>
      <c r="F7743" s="208">
        <v>27.568835712089026</v>
      </c>
      <c r="I7743" s="125"/>
    </row>
    <row r="7744" spans="1:9">
      <c r="A7744" s="216">
        <v>43788</v>
      </c>
      <c r="B7744" s="194">
        <v>14</v>
      </c>
      <c r="C7744" s="205">
        <v>33</v>
      </c>
      <c r="D7744" s="206">
        <v>40.365355542113548</v>
      </c>
      <c r="E7744" s="207">
        <v>-19</v>
      </c>
      <c r="F7744" s="208">
        <v>28.149753366443306</v>
      </c>
      <c r="I7744" s="125"/>
    </row>
    <row r="7745" spans="1:9">
      <c r="A7745" s="216">
        <v>43788</v>
      </c>
      <c r="B7745" s="194">
        <v>15</v>
      </c>
      <c r="C7745" s="205">
        <v>48</v>
      </c>
      <c r="D7745" s="206">
        <v>40.225758951301032</v>
      </c>
      <c r="E7745" s="207">
        <v>-19</v>
      </c>
      <c r="F7745" s="208">
        <v>28.730063574395288</v>
      </c>
      <c r="I7745" s="125"/>
    </row>
    <row r="7746" spans="1:9">
      <c r="A7746" s="216">
        <v>43788</v>
      </c>
      <c r="B7746" s="194">
        <v>16</v>
      </c>
      <c r="C7746" s="205">
        <v>63</v>
      </c>
      <c r="D7746" s="206">
        <v>40.085796154596665</v>
      </c>
      <c r="E7746" s="207">
        <v>-19</v>
      </c>
      <c r="F7746" s="208">
        <v>29.309765890173765</v>
      </c>
      <c r="I7746" s="125"/>
    </row>
    <row r="7747" spans="1:9">
      <c r="A7747" s="216">
        <v>43788</v>
      </c>
      <c r="B7747" s="194">
        <v>17</v>
      </c>
      <c r="C7747" s="205">
        <v>78</v>
      </c>
      <c r="D7747" s="206">
        <v>39.945477329716823</v>
      </c>
      <c r="E7747" s="207">
        <v>-19</v>
      </c>
      <c r="F7747" s="208">
        <v>29.888859868130098</v>
      </c>
      <c r="I7747" s="125"/>
    </row>
    <row r="7748" spans="1:9">
      <c r="A7748" s="216">
        <v>43788</v>
      </c>
      <c r="B7748" s="194">
        <v>18</v>
      </c>
      <c r="C7748" s="205">
        <v>93</v>
      </c>
      <c r="D7748" s="206">
        <v>39.804782450212315</v>
      </c>
      <c r="E7748" s="207">
        <v>-19</v>
      </c>
      <c r="F7748" s="208">
        <v>30.467345043280076</v>
      </c>
      <c r="I7748" s="125"/>
    </row>
    <row r="7749" spans="1:9">
      <c r="A7749" s="216">
        <v>43788</v>
      </c>
      <c r="B7749" s="194">
        <v>19</v>
      </c>
      <c r="C7749" s="205">
        <v>108</v>
      </c>
      <c r="D7749" s="206">
        <v>39.663721776022385</v>
      </c>
      <c r="E7749" s="207">
        <v>-19</v>
      </c>
      <c r="F7749" s="208">
        <v>31.045220970101042</v>
      </c>
      <c r="I7749" s="125"/>
    </row>
    <row r="7750" spans="1:9">
      <c r="A7750" s="216">
        <v>43788</v>
      </c>
      <c r="B7750" s="194">
        <v>20</v>
      </c>
      <c r="C7750" s="205">
        <v>123</v>
      </c>
      <c r="D7750" s="206">
        <v>39.52230541154222</v>
      </c>
      <c r="E7750" s="207">
        <v>-19</v>
      </c>
      <c r="F7750" s="208">
        <v>31.622487203188214</v>
      </c>
      <c r="I7750" s="125"/>
    </row>
    <row r="7751" spans="1:9">
      <c r="A7751" s="216">
        <v>43788</v>
      </c>
      <c r="B7751" s="194">
        <v>21</v>
      </c>
      <c r="C7751" s="205">
        <v>138</v>
      </c>
      <c r="D7751" s="206">
        <v>39.380513433950455</v>
      </c>
      <c r="E7751" s="207">
        <v>-19</v>
      </c>
      <c r="F7751" s="208">
        <v>32.199143271341555</v>
      </c>
      <c r="I7751" s="125"/>
    </row>
    <row r="7752" spans="1:9">
      <c r="A7752" s="216">
        <v>43788</v>
      </c>
      <c r="B7752" s="194">
        <v>22</v>
      </c>
      <c r="C7752" s="205">
        <v>153</v>
      </c>
      <c r="D7752" s="206">
        <v>39.238356069315614</v>
      </c>
      <c r="E7752" s="207">
        <v>-19</v>
      </c>
      <c r="F7752" s="208">
        <v>32.775188742219541</v>
      </c>
      <c r="I7752" s="125"/>
    </row>
    <row r="7753" spans="1:9">
      <c r="A7753" s="216">
        <v>43788</v>
      </c>
      <c r="B7753" s="194">
        <v>23</v>
      </c>
      <c r="C7753" s="205">
        <v>168</v>
      </c>
      <c r="D7753" s="206">
        <v>39.095843427324439</v>
      </c>
      <c r="E7753" s="207">
        <v>-19</v>
      </c>
      <c r="F7753" s="208">
        <v>33.35062316426658</v>
      </c>
      <c r="I7753" s="125"/>
    </row>
    <row r="7754" spans="1:9">
      <c r="A7754" s="216">
        <v>43789</v>
      </c>
      <c r="B7754" s="194">
        <v>0</v>
      </c>
      <c r="C7754" s="205">
        <v>183</v>
      </c>
      <c r="D7754" s="206">
        <v>38.952955630245469</v>
      </c>
      <c r="E7754" s="207">
        <v>-19</v>
      </c>
      <c r="F7754" s="208">
        <v>33.925446072986603</v>
      </c>
      <c r="I7754" s="125"/>
    </row>
    <row r="7755" spans="1:9">
      <c r="A7755" s="216">
        <v>43789</v>
      </c>
      <c r="B7755" s="194">
        <v>1</v>
      </c>
      <c r="C7755" s="205">
        <v>198</v>
      </c>
      <c r="D7755" s="206">
        <v>38.809702792129315</v>
      </c>
      <c r="E7755" s="207">
        <v>-19</v>
      </c>
      <c r="F7755" s="208">
        <v>34.499657023481092</v>
      </c>
      <c r="I7755" s="125"/>
    </row>
    <row r="7756" spans="1:9">
      <c r="A7756" s="216">
        <v>43789</v>
      </c>
      <c r="B7756" s="194">
        <v>2</v>
      </c>
      <c r="C7756" s="205">
        <v>213</v>
      </c>
      <c r="D7756" s="206">
        <v>38.666095145285908</v>
      </c>
      <c r="E7756" s="207">
        <v>-19</v>
      </c>
      <c r="F7756" s="208">
        <v>35.073255570784596</v>
      </c>
      <c r="I7756" s="125"/>
    </row>
    <row r="7757" spans="1:9">
      <c r="A7757" s="216">
        <v>43789</v>
      </c>
      <c r="B7757" s="194">
        <v>3</v>
      </c>
      <c r="C7757" s="205">
        <v>228</v>
      </c>
      <c r="D7757" s="206">
        <v>38.522112778735504</v>
      </c>
      <c r="E7757" s="207">
        <v>-19</v>
      </c>
      <c r="F7757" s="208">
        <v>35.646241250895159</v>
      </c>
      <c r="I7757" s="125"/>
    </row>
    <row r="7758" spans="1:9">
      <c r="A7758" s="216">
        <v>43789</v>
      </c>
      <c r="B7758" s="194">
        <v>4</v>
      </c>
      <c r="C7758" s="205">
        <v>243</v>
      </c>
      <c r="D7758" s="206">
        <v>38.377765811697486</v>
      </c>
      <c r="E7758" s="207">
        <v>-19</v>
      </c>
      <c r="F7758" s="208">
        <v>36.218613612706534</v>
      </c>
      <c r="I7758" s="125"/>
    </row>
    <row r="7759" spans="1:9">
      <c r="A7759" s="216">
        <v>43789</v>
      </c>
      <c r="B7759" s="194">
        <v>5</v>
      </c>
      <c r="C7759" s="205">
        <v>258</v>
      </c>
      <c r="D7759" s="206">
        <v>38.233064483142698</v>
      </c>
      <c r="E7759" s="207">
        <v>-19</v>
      </c>
      <c r="F7759" s="208">
        <v>36.790372224365768</v>
      </c>
      <c r="I7759" s="125"/>
    </row>
    <row r="7760" spans="1:9">
      <c r="A7760" s="216">
        <v>43789</v>
      </c>
      <c r="B7760" s="194">
        <v>6</v>
      </c>
      <c r="C7760" s="205">
        <v>273</v>
      </c>
      <c r="D7760" s="206">
        <v>38.08798888634783</v>
      </c>
      <c r="E7760" s="207">
        <v>-19</v>
      </c>
      <c r="F7760" s="208">
        <v>37.361516615782762</v>
      </c>
      <c r="I7760" s="125"/>
    </row>
    <row r="7761" spans="1:9">
      <c r="A7761" s="216">
        <v>43789</v>
      </c>
      <c r="B7761" s="194">
        <v>7</v>
      </c>
      <c r="C7761" s="205">
        <v>288</v>
      </c>
      <c r="D7761" s="206">
        <v>37.942549166139088</v>
      </c>
      <c r="E7761" s="207">
        <v>-19</v>
      </c>
      <c r="F7761" s="208">
        <v>37.9</v>
      </c>
      <c r="I7761" s="125"/>
    </row>
    <row r="7762" spans="1:9">
      <c r="A7762" s="216">
        <v>43789</v>
      </c>
      <c r="B7762" s="194">
        <v>8</v>
      </c>
      <c r="C7762" s="205">
        <v>303</v>
      </c>
      <c r="D7762" s="206">
        <v>37.796755566828324</v>
      </c>
      <c r="E7762" s="207">
        <v>-19</v>
      </c>
      <c r="F7762" s="208">
        <v>38.501960960365125</v>
      </c>
      <c r="I7762" s="125"/>
    </row>
    <row r="7763" spans="1:9">
      <c r="A7763" s="216">
        <v>43789</v>
      </c>
      <c r="B7763" s="194">
        <v>9</v>
      </c>
      <c r="C7763" s="205">
        <v>318</v>
      </c>
      <c r="D7763" s="206">
        <v>37.650588089725261</v>
      </c>
      <c r="E7763" s="207">
        <v>-19</v>
      </c>
      <c r="F7763" s="208">
        <v>39.071260005906225</v>
      </c>
      <c r="I7763" s="125"/>
    </row>
    <row r="7764" spans="1:9">
      <c r="A7764" s="216">
        <v>43789</v>
      </c>
      <c r="B7764" s="194">
        <v>10</v>
      </c>
      <c r="C7764" s="205">
        <v>333</v>
      </c>
      <c r="D7764" s="206">
        <v>37.504056982668317</v>
      </c>
      <c r="E7764" s="207">
        <v>-19</v>
      </c>
      <c r="F7764" s="208">
        <v>39.639943035033767</v>
      </c>
      <c r="I7764" s="125"/>
    </row>
    <row r="7765" spans="1:9">
      <c r="A7765" s="216">
        <v>43789</v>
      </c>
      <c r="B7765" s="194">
        <v>11</v>
      </c>
      <c r="C7765" s="205">
        <v>348</v>
      </c>
      <c r="D7765" s="206">
        <v>37.357172496371049</v>
      </c>
      <c r="E7765" s="207">
        <v>-19</v>
      </c>
      <c r="F7765" s="208">
        <v>40.208009603773078</v>
      </c>
      <c r="I7765" s="125"/>
    </row>
    <row r="7766" spans="1:9">
      <c r="A7766" s="216">
        <v>43789</v>
      </c>
      <c r="B7766" s="194">
        <v>12</v>
      </c>
      <c r="C7766" s="205">
        <v>3</v>
      </c>
      <c r="D7766" s="206">
        <v>37.209914617719733</v>
      </c>
      <c r="E7766" s="207">
        <v>-19</v>
      </c>
      <c r="F7766" s="208">
        <v>40.775459242828092</v>
      </c>
      <c r="I7766" s="125"/>
    </row>
    <row r="7767" spans="1:9">
      <c r="A7767" s="216">
        <v>43789</v>
      </c>
      <c r="B7767" s="194">
        <v>13</v>
      </c>
      <c r="C7767" s="205">
        <v>18</v>
      </c>
      <c r="D7767" s="206">
        <v>37.062293600330349</v>
      </c>
      <c r="E7767" s="207">
        <v>-19</v>
      </c>
      <c r="F7767" s="208">
        <v>41.34229152112475</v>
      </c>
      <c r="I7767" s="125"/>
    </row>
    <row r="7768" spans="1:9">
      <c r="A7768" s="216">
        <v>43789</v>
      </c>
      <c r="B7768" s="194">
        <v>14</v>
      </c>
      <c r="C7768" s="205">
        <v>33</v>
      </c>
      <c r="D7768" s="206">
        <v>36.914319699657199</v>
      </c>
      <c r="E7768" s="207">
        <v>-19</v>
      </c>
      <c r="F7768" s="208">
        <v>41.908505988661844</v>
      </c>
      <c r="I7768" s="125"/>
    </row>
    <row r="7769" spans="1:9">
      <c r="A7769" s="216">
        <v>43789</v>
      </c>
      <c r="B7769" s="194">
        <v>15</v>
      </c>
      <c r="C7769" s="205">
        <v>48</v>
      </c>
      <c r="D7769" s="206">
        <v>36.765972909036009</v>
      </c>
      <c r="E7769" s="207">
        <v>-19</v>
      </c>
      <c r="F7769" s="208">
        <v>42.474102182872429</v>
      </c>
      <c r="I7769" s="125"/>
    </row>
    <row r="7770" spans="1:9">
      <c r="A7770" s="216">
        <v>43789</v>
      </c>
      <c r="B7770" s="194">
        <v>16</v>
      </c>
      <c r="C7770" s="205">
        <v>63</v>
      </c>
      <c r="D7770" s="206">
        <v>36.617263507750977</v>
      </c>
      <c r="E7770" s="207">
        <v>-19</v>
      </c>
      <c r="F7770" s="208">
        <v>43.039079660340533</v>
      </c>
      <c r="I7770" s="125"/>
    </row>
    <row r="7771" spans="1:9">
      <c r="A7771" s="216">
        <v>43789</v>
      </c>
      <c r="B7771" s="194">
        <v>17</v>
      </c>
      <c r="C7771" s="205">
        <v>78</v>
      </c>
      <c r="D7771" s="206">
        <v>36.468201697314271</v>
      </c>
      <c r="E7771" s="207">
        <v>-19</v>
      </c>
      <c r="F7771" s="208">
        <v>43.603437977729484</v>
      </c>
      <c r="I7771" s="125"/>
    </row>
    <row r="7772" spans="1:9">
      <c r="A7772" s="216">
        <v>43789</v>
      </c>
      <c r="B7772" s="194">
        <v>18</v>
      </c>
      <c r="C7772" s="205">
        <v>93</v>
      </c>
      <c r="D7772" s="206">
        <v>36.318767535760799</v>
      </c>
      <c r="E7772" s="207">
        <v>-19</v>
      </c>
      <c r="F7772" s="208">
        <v>44.167176672989257</v>
      </c>
      <c r="I7772" s="125"/>
    </row>
    <row r="7773" spans="1:9">
      <c r="A7773" s="216">
        <v>43789</v>
      </c>
      <c r="B7773" s="194">
        <v>19</v>
      </c>
      <c r="C7773" s="205">
        <v>108</v>
      </c>
      <c r="D7773" s="206">
        <v>36.168971288135481</v>
      </c>
      <c r="E7773" s="207">
        <v>-19</v>
      </c>
      <c r="F7773" s="208">
        <v>44.730295302972252</v>
      </c>
      <c r="I7773" s="125"/>
    </row>
    <row r="7774" spans="1:9">
      <c r="A7774" s="216">
        <v>43789</v>
      </c>
      <c r="B7774" s="194">
        <v>20</v>
      </c>
      <c r="C7774" s="205">
        <v>123</v>
      </c>
      <c r="D7774" s="206">
        <v>36.01882318156072</v>
      </c>
      <c r="E7774" s="207">
        <v>-19</v>
      </c>
      <c r="F7774" s="208">
        <v>45.292793418499429</v>
      </c>
      <c r="I7774" s="125"/>
    </row>
    <row r="7775" spans="1:9">
      <c r="A7775" s="216">
        <v>43789</v>
      </c>
      <c r="B7775" s="194">
        <v>21</v>
      </c>
      <c r="C7775" s="205">
        <v>138</v>
      </c>
      <c r="D7775" s="206">
        <v>35.868303279436304</v>
      </c>
      <c r="E7775" s="207">
        <v>-19</v>
      </c>
      <c r="F7775" s="208">
        <v>45.854670570432674</v>
      </c>
      <c r="I7775" s="125"/>
    </row>
    <row r="7776" spans="1:9">
      <c r="A7776" s="216">
        <v>43789</v>
      </c>
      <c r="B7776" s="194">
        <v>22</v>
      </c>
      <c r="C7776" s="205">
        <v>153</v>
      </c>
      <c r="D7776" s="206">
        <v>35.717421774140803</v>
      </c>
      <c r="E7776" s="207">
        <v>-19</v>
      </c>
      <c r="F7776" s="208">
        <v>46.415926309802487</v>
      </c>
      <c r="I7776" s="125"/>
    </row>
    <row r="7777" spans="1:9">
      <c r="A7777" s="216">
        <v>43789</v>
      </c>
      <c r="B7777" s="194">
        <v>23</v>
      </c>
      <c r="C7777" s="205">
        <v>168</v>
      </c>
      <c r="D7777" s="206">
        <v>35.566188937526704</v>
      </c>
      <c r="E7777" s="207">
        <v>-19</v>
      </c>
      <c r="F7777" s="208">
        <v>46.976560194092443</v>
      </c>
      <c r="I7777" s="125"/>
    </row>
    <row r="7778" spans="1:9">
      <c r="A7778" s="216">
        <v>43790</v>
      </c>
      <c r="B7778" s="194">
        <v>0</v>
      </c>
      <c r="C7778" s="205">
        <v>183</v>
      </c>
      <c r="D7778" s="206">
        <v>35.414584898346106</v>
      </c>
      <c r="E7778" s="207">
        <v>-19</v>
      </c>
      <c r="F7778" s="208">
        <v>47.536571761991127</v>
      </c>
      <c r="I7778" s="125"/>
    </row>
    <row r="7779" spans="1:9">
      <c r="A7779" s="216">
        <v>43790</v>
      </c>
      <c r="B7779" s="194">
        <v>1</v>
      </c>
      <c r="C7779" s="205">
        <v>198</v>
      </c>
      <c r="D7779" s="206">
        <v>35.262619813384504</v>
      </c>
      <c r="E7779" s="207">
        <v>-19</v>
      </c>
      <c r="F7779" s="208">
        <v>48.095960571294185</v>
      </c>
      <c r="I7779" s="125"/>
    </row>
    <row r="7780" spans="1:9">
      <c r="A7780" s="216">
        <v>43790</v>
      </c>
      <c r="B7780" s="194">
        <v>2</v>
      </c>
      <c r="C7780" s="205">
        <v>213</v>
      </c>
      <c r="D7780" s="206">
        <v>35.110303962328544</v>
      </c>
      <c r="E7780" s="207">
        <v>-19</v>
      </c>
      <c r="F7780" s="208">
        <v>48.654726179776162</v>
      </c>
      <c r="I7780" s="125"/>
    </row>
    <row r="7781" spans="1:9">
      <c r="A7781" s="216">
        <v>43790</v>
      </c>
      <c r="B7781" s="194">
        <v>3</v>
      </c>
      <c r="C7781" s="205">
        <v>228</v>
      </c>
      <c r="D7781" s="206">
        <v>34.957617478070802</v>
      </c>
      <c r="E7781" s="207">
        <v>-19</v>
      </c>
      <c r="F7781" s="208">
        <v>49.212868126701608</v>
      </c>
      <c r="I7781" s="125"/>
    </row>
    <row r="7782" spans="1:9">
      <c r="A7782" s="216">
        <v>43790</v>
      </c>
      <c r="B7782" s="194">
        <v>4</v>
      </c>
      <c r="C7782" s="205">
        <v>243</v>
      </c>
      <c r="D7782" s="206">
        <v>34.804570524371456</v>
      </c>
      <c r="E7782" s="207">
        <v>-19</v>
      </c>
      <c r="F7782" s="208">
        <v>49.770385964018473</v>
      </c>
      <c r="I7782" s="125"/>
    </row>
    <row r="7783" spans="1:9">
      <c r="A7783" s="216">
        <v>43790</v>
      </c>
      <c r="B7783" s="194">
        <v>5</v>
      </c>
      <c r="C7783" s="205">
        <v>258</v>
      </c>
      <c r="D7783" s="206">
        <v>34.651173424175568</v>
      </c>
      <c r="E7783" s="207">
        <v>-19</v>
      </c>
      <c r="F7783" s="208">
        <v>50.3272792623968</v>
      </c>
      <c r="I7783" s="125"/>
    </row>
    <row r="7784" spans="1:9">
      <c r="A7784" s="216">
        <v>43790</v>
      </c>
      <c r="B7784" s="194">
        <v>6</v>
      </c>
      <c r="C7784" s="205">
        <v>273</v>
      </c>
      <c r="D7784" s="206">
        <v>34.497406199118359</v>
      </c>
      <c r="E7784" s="207">
        <v>-19</v>
      </c>
      <c r="F7784" s="208">
        <v>50.883547555352777</v>
      </c>
      <c r="I7784" s="125"/>
    </row>
    <row r="7785" spans="1:9">
      <c r="A7785" s="216">
        <v>43790</v>
      </c>
      <c r="B7785" s="194">
        <v>7</v>
      </c>
      <c r="C7785" s="205">
        <v>288</v>
      </c>
      <c r="D7785" s="206">
        <v>34.343279136874116</v>
      </c>
      <c r="E7785" s="207">
        <v>-19</v>
      </c>
      <c r="F7785" s="208">
        <v>51.4</v>
      </c>
      <c r="I7785" s="125"/>
    </row>
    <row r="7786" spans="1:9">
      <c r="A7786" s="216">
        <v>43790</v>
      </c>
      <c r="B7786" s="194">
        <v>8</v>
      </c>
      <c r="C7786" s="205">
        <v>303</v>
      </c>
      <c r="D7786" s="206">
        <v>34.188802525939082</v>
      </c>
      <c r="E7786" s="207">
        <v>-19</v>
      </c>
      <c r="F7786" s="208">
        <v>51.994207359476192</v>
      </c>
      <c r="I7786" s="125"/>
    </row>
    <row r="7787" spans="1:9">
      <c r="A7787" s="216">
        <v>43790</v>
      </c>
      <c r="B7787" s="194">
        <v>9</v>
      </c>
      <c r="C7787" s="205">
        <v>318</v>
      </c>
      <c r="D7787" s="206">
        <v>34.033956413372835</v>
      </c>
      <c r="E7787" s="207">
        <v>-19</v>
      </c>
      <c r="F7787" s="208">
        <v>52.548597969541504</v>
      </c>
      <c r="I7787" s="125"/>
    </row>
    <row r="7788" spans="1:9">
      <c r="A7788" s="216">
        <v>43790</v>
      </c>
      <c r="B7788" s="194">
        <v>10</v>
      </c>
      <c r="C7788" s="205">
        <v>333</v>
      </c>
      <c r="D7788" s="206">
        <v>33.878751053289307</v>
      </c>
      <c r="E7788" s="207">
        <v>-19</v>
      </c>
      <c r="F7788" s="208">
        <v>53.102361790725752</v>
      </c>
      <c r="I7788" s="125"/>
    </row>
    <row r="7789" spans="1:9">
      <c r="A7789" s="216">
        <v>43790</v>
      </c>
      <c r="B7789" s="194">
        <v>11</v>
      </c>
      <c r="C7789" s="205">
        <v>348</v>
      </c>
      <c r="D7789" s="206">
        <v>33.723196759740404</v>
      </c>
      <c r="E7789" s="207">
        <v>-19</v>
      </c>
      <c r="F7789" s="208">
        <v>53.655498382232949</v>
      </c>
      <c r="I7789" s="125"/>
    </row>
    <row r="7790" spans="1:9">
      <c r="A7790" s="216">
        <v>43790</v>
      </c>
      <c r="B7790" s="194">
        <v>12</v>
      </c>
      <c r="C7790" s="205">
        <v>3</v>
      </c>
      <c r="D7790" s="206">
        <v>33.567273565447522</v>
      </c>
      <c r="E7790" s="207">
        <v>-19</v>
      </c>
      <c r="F7790" s="208">
        <v>54.208007278607369</v>
      </c>
      <c r="I7790" s="125"/>
    </row>
    <row r="7791" spans="1:9">
      <c r="A7791" s="216">
        <v>43790</v>
      </c>
      <c r="B7791" s="194">
        <v>13</v>
      </c>
      <c r="C7791" s="205">
        <v>18</v>
      </c>
      <c r="D7791" s="206">
        <v>33.410991808224253</v>
      </c>
      <c r="E7791" s="207">
        <v>-19</v>
      </c>
      <c r="F7791" s="208">
        <v>54.759888051732801</v>
      </c>
      <c r="I7791" s="125"/>
    </row>
    <row r="7792" spans="1:9">
      <c r="A7792" s="216">
        <v>43790</v>
      </c>
      <c r="B7792" s="194">
        <v>14</v>
      </c>
      <c r="C7792" s="205">
        <v>33</v>
      </c>
      <c r="D7792" s="206">
        <v>33.254361670527715</v>
      </c>
      <c r="E7792" s="207">
        <v>-19</v>
      </c>
      <c r="F7792" s="208">
        <v>55.311140255032285</v>
      </c>
      <c r="I7792" s="125"/>
    </row>
    <row r="7793" spans="1:9">
      <c r="A7793" s="216">
        <v>43790</v>
      </c>
      <c r="B7793" s="194">
        <v>15</v>
      </c>
      <c r="C7793" s="205">
        <v>48</v>
      </c>
      <c r="D7793" s="206">
        <v>33.097363309065031</v>
      </c>
      <c r="E7793" s="207">
        <v>-19</v>
      </c>
      <c r="F7793" s="208">
        <v>55.861763429878977</v>
      </c>
      <c r="I7793" s="125"/>
    </row>
    <row r="7794" spans="1:9">
      <c r="A7794" s="216">
        <v>43790</v>
      </c>
      <c r="B7794" s="194">
        <v>16</v>
      </c>
      <c r="C7794" s="205">
        <v>63</v>
      </c>
      <c r="D7794" s="206">
        <v>32.940007007625809</v>
      </c>
      <c r="E7794" s="207">
        <v>-19</v>
      </c>
      <c r="F7794" s="208">
        <v>56.411757136228502</v>
      </c>
      <c r="I7794" s="125"/>
    </row>
    <row r="7795" spans="1:9">
      <c r="A7795" s="216">
        <v>43790</v>
      </c>
      <c r="B7795" s="194">
        <v>17</v>
      </c>
      <c r="C7795" s="205">
        <v>78</v>
      </c>
      <c r="D7795" s="206">
        <v>32.782303013935916</v>
      </c>
      <c r="E7795" s="207">
        <v>-19</v>
      </c>
      <c r="F7795" s="208">
        <v>56.961120934266489</v>
      </c>
      <c r="I7795" s="125"/>
    </row>
    <row r="7796" spans="1:9">
      <c r="A7796" s="216">
        <v>43790</v>
      </c>
      <c r="B7796" s="194">
        <v>18</v>
      </c>
      <c r="C7796" s="205">
        <v>93</v>
      </c>
      <c r="D7796" s="206">
        <v>32.624231430078225</v>
      </c>
      <c r="E7796" s="207">
        <v>-19</v>
      </c>
      <c r="F7796" s="208">
        <v>57.509854365804998</v>
      </c>
      <c r="I7796" s="125"/>
    </row>
    <row r="7797" spans="1:9">
      <c r="A7797" s="216">
        <v>43790</v>
      </c>
      <c r="B7797" s="194">
        <v>19</v>
      </c>
      <c r="C7797" s="205">
        <v>108</v>
      </c>
      <c r="D7797" s="206">
        <v>32.465802566059665</v>
      </c>
      <c r="E7797" s="207">
        <v>-19</v>
      </c>
      <c r="F7797" s="208">
        <v>58.057956991375832</v>
      </c>
      <c r="I7797" s="125"/>
    </row>
    <row r="7798" spans="1:9">
      <c r="A7798" s="216">
        <v>43790</v>
      </c>
      <c r="B7798" s="194">
        <v>20</v>
      </c>
      <c r="C7798" s="205">
        <v>123</v>
      </c>
      <c r="D7798" s="206">
        <v>32.307026674625661</v>
      </c>
      <c r="E7798" s="207">
        <v>-19</v>
      </c>
      <c r="F7798" s="208">
        <v>58.605428365577197</v>
      </c>
      <c r="I7798" s="125"/>
    </row>
    <row r="7799" spans="1:9">
      <c r="A7799" s="216">
        <v>43790</v>
      </c>
      <c r="B7799" s="194">
        <v>21</v>
      </c>
      <c r="C7799" s="205">
        <v>138</v>
      </c>
      <c r="D7799" s="206">
        <v>32.147883883413897</v>
      </c>
      <c r="E7799" s="207">
        <v>-19</v>
      </c>
      <c r="F7799" s="208">
        <v>59.152268043034582</v>
      </c>
      <c r="I7799" s="125"/>
    </row>
    <row r="7800" spans="1:9">
      <c r="A7800" s="216">
        <v>43790</v>
      </c>
      <c r="B7800" s="194">
        <v>22</v>
      </c>
      <c r="C7800" s="205">
        <v>153</v>
      </c>
      <c r="D7800" s="206">
        <v>31.988384449146565</v>
      </c>
      <c r="E7800" s="207">
        <v>-19</v>
      </c>
      <c r="F7800" s="208">
        <v>59.698475578760153</v>
      </c>
      <c r="I7800" s="125"/>
    </row>
    <row r="7801" spans="1:9">
      <c r="A7801" s="216">
        <v>43790</v>
      </c>
      <c r="B7801" s="194">
        <v>23</v>
      </c>
      <c r="C7801" s="205">
        <v>168</v>
      </c>
      <c r="D7801" s="206">
        <v>31.828538708012957</v>
      </c>
      <c r="E7801" s="207">
        <v>-20</v>
      </c>
      <c r="F7801" s="208">
        <v>0.24405053385400777</v>
      </c>
      <c r="I7801" s="125"/>
    </row>
    <row r="7802" spans="1:9">
      <c r="A7802" s="216">
        <v>43791</v>
      </c>
      <c r="B7802" s="194">
        <v>0</v>
      </c>
      <c r="C7802" s="205">
        <v>183</v>
      </c>
      <c r="D7802" s="206">
        <v>31.668326754128771</v>
      </c>
      <c r="E7802" s="207">
        <v>-20</v>
      </c>
      <c r="F7802" s="208">
        <v>0.78899245144405938</v>
      </c>
      <c r="I7802" s="125"/>
    </row>
    <row r="7803" spans="1:9">
      <c r="A7803" s="216">
        <v>43791</v>
      </c>
      <c r="B7803" s="194">
        <v>1</v>
      </c>
      <c r="C7803" s="205">
        <v>198</v>
      </c>
      <c r="D7803" s="206">
        <v>31.507758829928321</v>
      </c>
      <c r="E7803" s="207">
        <v>-20</v>
      </c>
      <c r="F7803" s="208">
        <v>1.3333008931434875</v>
      </c>
      <c r="I7803" s="125"/>
    </row>
    <row r="7804" spans="1:9">
      <c r="A7804" s="216">
        <v>43791</v>
      </c>
      <c r="B7804" s="194">
        <v>2</v>
      </c>
      <c r="C7804" s="205">
        <v>213</v>
      </c>
      <c r="D7804" s="206">
        <v>31.346845257377822</v>
      </c>
      <c r="E7804" s="207">
        <v>-20</v>
      </c>
      <c r="F7804" s="208">
        <v>1.8769754206466871</v>
      </c>
      <c r="I7804" s="125"/>
    </row>
    <row r="7805" spans="1:9">
      <c r="A7805" s="216">
        <v>43791</v>
      </c>
      <c r="B7805" s="194">
        <v>3</v>
      </c>
      <c r="C7805" s="205">
        <v>228</v>
      </c>
      <c r="D7805" s="206">
        <v>31.185566215447125</v>
      </c>
      <c r="E7805" s="207">
        <v>-20</v>
      </c>
      <c r="F7805" s="208">
        <v>2.4200155716286531</v>
      </c>
      <c r="I7805" s="125"/>
    </row>
    <row r="7806" spans="1:9">
      <c r="A7806" s="216">
        <v>43791</v>
      </c>
      <c r="B7806" s="194">
        <v>4</v>
      </c>
      <c r="C7806" s="205">
        <v>243</v>
      </c>
      <c r="D7806" s="206">
        <v>31.023931911767022</v>
      </c>
      <c r="E7806" s="207">
        <v>-20</v>
      </c>
      <c r="F7806" s="208">
        <v>2.9624209204328622</v>
      </c>
      <c r="I7806" s="125"/>
    </row>
    <row r="7807" spans="1:9">
      <c r="A7807" s="216">
        <v>43791</v>
      </c>
      <c r="B7807" s="194">
        <v>5</v>
      </c>
      <c r="C7807" s="205">
        <v>258</v>
      </c>
      <c r="D7807" s="206">
        <v>30.86195271384895</v>
      </c>
      <c r="E7807" s="207">
        <v>-20</v>
      </c>
      <c r="F7807" s="208">
        <v>3.5041910232229867</v>
      </c>
      <c r="I7807" s="125"/>
    </row>
    <row r="7808" spans="1:9">
      <c r="A7808" s="216">
        <v>43791</v>
      </c>
      <c r="B7808" s="194">
        <v>6</v>
      </c>
      <c r="C7808" s="205">
        <v>273</v>
      </c>
      <c r="D7808" s="206">
        <v>30.699608687159525</v>
      </c>
      <c r="E7808" s="207">
        <v>-20</v>
      </c>
      <c r="F7808" s="208">
        <v>4.045325424471784</v>
      </c>
      <c r="I7808" s="125"/>
    </row>
    <row r="7809" spans="1:9">
      <c r="A7809" s="216">
        <v>43791</v>
      </c>
      <c r="B7809" s="194">
        <v>7</v>
      </c>
      <c r="C7809" s="205">
        <v>288</v>
      </c>
      <c r="D7809" s="206">
        <v>30.536910163127686</v>
      </c>
      <c r="E7809" s="207">
        <v>-20</v>
      </c>
      <c r="F7809" s="208">
        <v>4.5999999999999996</v>
      </c>
      <c r="I7809" s="125"/>
    </row>
    <row r="7810" spans="1:9">
      <c r="A7810" s="216">
        <v>43791</v>
      </c>
      <c r="B7810" s="194">
        <v>8</v>
      </c>
      <c r="C7810" s="205">
        <v>303</v>
      </c>
      <c r="D7810" s="206">
        <v>30.37386747457731</v>
      </c>
      <c r="E7810" s="207">
        <v>-20</v>
      </c>
      <c r="F7810" s="208">
        <v>5.1256853732532193</v>
      </c>
      <c r="I7810" s="125"/>
    </row>
    <row r="7811" spans="1:9">
      <c r="A7811" s="216">
        <v>43791</v>
      </c>
      <c r="B7811" s="194">
        <v>9</v>
      </c>
      <c r="C7811" s="205">
        <v>318</v>
      </c>
      <c r="D7811" s="206">
        <v>30.210460693738241</v>
      </c>
      <c r="E7811" s="207">
        <v>-20</v>
      </c>
      <c r="F7811" s="208">
        <v>5.6649100288486665</v>
      </c>
      <c r="I7811" s="125"/>
    </row>
    <row r="7812" spans="1:9">
      <c r="A7812" s="216">
        <v>43791</v>
      </c>
      <c r="B7812" s="194">
        <v>10</v>
      </c>
      <c r="C7812" s="205">
        <v>333</v>
      </c>
      <c r="D7812" s="206">
        <v>30.046700156981387</v>
      </c>
      <c r="E7812" s="207">
        <v>-20</v>
      </c>
      <c r="F7812" s="208">
        <v>6.2034972168754621</v>
      </c>
      <c r="I7812" s="125"/>
    </row>
    <row r="7813" spans="1:9">
      <c r="A7813" s="216">
        <v>43791</v>
      </c>
      <c r="B7813" s="194">
        <v>11</v>
      </c>
      <c r="C7813" s="205">
        <v>348</v>
      </c>
      <c r="D7813" s="206">
        <v>29.882596202512559</v>
      </c>
      <c r="E7813" s="207">
        <v>-20</v>
      </c>
      <c r="F7813" s="208">
        <v>6.7414464949261088</v>
      </c>
      <c r="I7813" s="125"/>
    </row>
    <row r="7814" spans="1:9">
      <c r="A7814" s="216">
        <v>43791</v>
      </c>
      <c r="B7814" s="194">
        <v>12</v>
      </c>
      <c r="C7814" s="205">
        <v>3</v>
      </c>
      <c r="D7814" s="206">
        <v>29.718128926214149</v>
      </c>
      <c r="E7814" s="207">
        <v>-20</v>
      </c>
      <c r="F7814" s="208">
        <v>7.2787574207696082</v>
      </c>
      <c r="I7814" s="125"/>
    </row>
    <row r="7815" spans="1:9">
      <c r="A7815" s="216">
        <v>43791</v>
      </c>
      <c r="B7815" s="194">
        <v>13</v>
      </c>
      <c r="C7815" s="205">
        <v>18</v>
      </c>
      <c r="D7815" s="206">
        <v>29.553308670896286</v>
      </c>
      <c r="E7815" s="207">
        <v>-20</v>
      </c>
      <c r="F7815" s="208">
        <v>7.8154295523459183</v>
      </c>
      <c r="I7815" s="125"/>
    </row>
    <row r="7816" spans="1:9">
      <c r="A7816" s="216">
        <v>43791</v>
      </c>
      <c r="B7816" s="194">
        <v>14</v>
      </c>
      <c r="C7816" s="205">
        <v>33</v>
      </c>
      <c r="D7816" s="206">
        <v>29.388145681321021</v>
      </c>
      <c r="E7816" s="207">
        <v>-20</v>
      </c>
      <c r="F7816" s="208">
        <v>8.3514624538609183</v>
      </c>
      <c r="I7816" s="125"/>
    </row>
    <row r="7817" spans="1:9">
      <c r="A7817" s="216">
        <v>43791</v>
      </c>
      <c r="B7817" s="194">
        <v>15</v>
      </c>
      <c r="C7817" s="205">
        <v>48</v>
      </c>
      <c r="D7817" s="206">
        <v>29.222620157772781</v>
      </c>
      <c r="E7817" s="207">
        <v>-20</v>
      </c>
      <c r="F7817" s="208">
        <v>8.886855671747611</v>
      </c>
      <c r="I7817" s="125"/>
    </row>
    <row r="7818" spans="1:9">
      <c r="A7818" s="216">
        <v>43791</v>
      </c>
      <c r="B7818" s="194">
        <v>16</v>
      </c>
      <c r="C7818" s="205">
        <v>63</v>
      </c>
      <c r="D7818" s="206">
        <v>29.056742447447732</v>
      </c>
      <c r="E7818" s="207">
        <v>-20</v>
      </c>
      <c r="F7818" s="208">
        <v>9.4216087706584517</v>
      </c>
      <c r="I7818" s="125"/>
    </row>
    <row r="7819" spans="1:9">
      <c r="A7819" s="216">
        <v>43791</v>
      </c>
      <c r="B7819" s="194">
        <v>17</v>
      </c>
      <c r="C7819" s="205">
        <v>78</v>
      </c>
      <c r="D7819" s="206">
        <v>28.890522780565107</v>
      </c>
      <c r="E7819" s="207">
        <v>-20</v>
      </c>
      <c r="F7819" s="208">
        <v>9.9557213154684376</v>
      </c>
      <c r="I7819" s="125"/>
    </row>
    <row r="7820" spans="1:9">
      <c r="A7820" s="216">
        <v>43791</v>
      </c>
      <c r="B7820" s="194">
        <v>18</v>
      </c>
      <c r="C7820" s="205">
        <v>93</v>
      </c>
      <c r="D7820" s="206">
        <v>28.723941402807895</v>
      </c>
      <c r="E7820" s="207">
        <v>-20</v>
      </c>
      <c r="F7820" s="208">
        <v>10.489192853302711</v>
      </c>
      <c r="I7820" s="125"/>
    </row>
    <row r="7821" spans="1:9">
      <c r="A7821" s="216">
        <v>43791</v>
      </c>
      <c r="B7821" s="194">
        <v>19</v>
      </c>
      <c r="C7821" s="205">
        <v>108</v>
      </c>
      <c r="D7821" s="206">
        <v>28.55700854749557</v>
      </c>
      <c r="E7821" s="207">
        <v>-20</v>
      </c>
      <c r="F7821" s="208">
        <v>11.02202294358591</v>
      </c>
      <c r="I7821" s="125"/>
    </row>
    <row r="7822" spans="1:9">
      <c r="A7822" s="216">
        <v>43791</v>
      </c>
      <c r="B7822" s="194">
        <v>20</v>
      </c>
      <c r="C7822" s="205">
        <v>123</v>
      </c>
      <c r="D7822" s="206">
        <v>28.389734568659151</v>
      </c>
      <c r="E7822" s="207">
        <v>-20</v>
      </c>
      <c r="F7822" s="208">
        <v>11.554211163708672</v>
      </c>
      <c r="I7822" s="125"/>
    </row>
    <row r="7823" spans="1:9">
      <c r="A7823" s="216">
        <v>43791</v>
      </c>
      <c r="B7823" s="194">
        <v>21</v>
      </c>
      <c r="C7823" s="205">
        <v>138</v>
      </c>
      <c r="D7823" s="206">
        <v>28.222099657870672</v>
      </c>
      <c r="E7823" s="207">
        <v>-20</v>
      </c>
      <c r="F7823" s="208">
        <v>12.085757055636535</v>
      </c>
      <c r="I7823" s="125"/>
    </row>
    <row r="7824" spans="1:9">
      <c r="A7824" s="216">
        <v>43791</v>
      </c>
      <c r="B7824" s="194">
        <v>22</v>
      </c>
      <c r="C7824" s="205">
        <v>153</v>
      </c>
      <c r="D7824" s="206">
        <v>28.054114111960189</v>
      </c>
      <c r="E7824" s="207">
        <v>-20</v>
      </c>
      <c r="F7824" s="208">
        <v>12.616660185474018</v>
      </c>
      <c r="I7824" s="125"/>
    </row>
    <row r="7825" spans="1:9">
      <c r="A7825" s="216">
        <v>43791</v>
      </c>
      <c r="B7825" s="194">
        <v>23</v>
      </c>
      <c r="C7825" s="205">
        <v>168</v>
      </c>
      <c r="D7825" s="206">
        <v>27.885788232273399</v>
      </c>
      <c r="E7825" s="207">
        <v>-20</v>
      </c>
      <c r="F7825" s="208">
        <v>13.146920119347172</v>
      </c>
      <c r="I7825" s="125"/>
    </row>
    <row r="7826" spans="1:9">
      <c r="A7826" s="216">
        <v>43792</v>
      </c>
      <c r="B7826" s="194">
        <v>0</v>
      </c>
      <c r="C7826" s="205">
        <v>183</v>
      </c>
      <c r="D7826" s="206">
        <v>27.717102233524997</v>
      </c>
      <c r="E7826" s="207">
        <v>-20</v>
      </c>
      <c r="F7826" s="208">
        <v>13.676536406033577</v>
      </c>
      <c r="I7826" s="125"/>
    </row>
    <row r="7827" spans="1:9">
      <c r="A7827" s="216">
        <v>43792</v>
      </c>
      <c r="B7827" s="194">
        <v>1</v>
      </c>
      <c r="C7827" s="205">
        <v>198</v>
      </c>
      <c r="D7827" s="206">
        <v>27.548066439417198</v>
      </c>
      <c r="E7827" s="207">
        <v>-20</v>
      </c>
      <c r="F7827" s="208">
        <v>14.205508612274684</v>
      </c>
      <c r="I7827" s="125"/>
    </row>
    <row r="7828" spans="1:9">
      <c r="A7828" s="216">
        <v>43792</v>
      </c>
      <c r="B7828" s="194">
        <v>2</v>
      </c>
      <c r="C7828" s="205">
        <v>213</v>
      </c>
      <c r="D7828" s="206">
        <v>27.378691154274861</v>
      </c>
      <c r="E7828" s="207">
        <v>-20</v>
      </c>
      <c r="F7828" s="208">
        <v>14.733836304995052</v>
      </c>
      <c r="I7828" s="125"/>
    </row>
    <row r="7829" spans="1:9">
      <c r="A7829" s="216">
        <v>43792</v>
      </c>
      <c r="B7829" s="194">
        <v>3</v>
      </c>
      <c r="C7829" s="205">
        <v>228</v>
      </c>
      <c r="D7829" s="206">
        <v>27.208956520620404</v>
      </c>
      <c r="E7829" s="207">
        <v>-20</v>
      </c>
      <c r="F7829" s="208">
        <v>15.261519027807324</v>
      </c>
      <c r="I7829" s="125"/>
    </row>
    <row r="7830" spans="1:9">
      <c r="A7830" s="216">
        <v>43792</v>
      </c>
      <c r="B7830" s="194">
        <v>4</v>
      </c>
      <c r="C7830" s="205">
        <v>243</v>
      </c>
      <c r="D7830" s="206">
        <v>27.038872904686286</v>
      </c>
      <c r="E7830" s="207">
        <v>-20</v>
      </c>
      <c r="F7830" s="208">
        <v>15.788556360025083</v>
      </c>
      <c r="I7830" s="125"/>
    </row>
    <row r="7831" spans="1:9">
      <c r="A7831" s="216">
        <v>43792</v>
      </c>
      <c r="B7831" s="194">
        <v>5</v>
      </c>
      <c r="C7831" s="205">
        <v>258</v>
      </c>
      <c r="D7831" s="206">
        <v>26.868450676483917</v>
      </c>
      <c r="E7831" s="207">
        <v>-20</v>
      </c>
      <c r="F7831" s="208">
        <v>16.314947863376403</v>
      </c>
      <c r="I7831" s="125"/>
    </row>
    <row r="7832" spans="1:9">
      <c r="A7832" s="216">
        <v>43792</v>
      </c>
      <c r="B7832" s="194">
        <v>6</v>
      </c>
      <c r="C7832" s="205">
        <v>273</v>
      </c>
      <c r="D7832" s="206">
        <v>26.697669942601578</v>
      </c>
      <c r="E7832" s="207">
        <v>-20</v>
      </c>
      <c r="F7832" s="208">
        <v>16.840693088297698</v>
      </c>
      <c r="I7832" s="125"/>
    </row>
    <row r="7833" spans="1:9">
      <c r="A7833" s="216">
        <v>43792</v>
      </c>
      <c r="B7833" s="194">
        <v>7</v>
      </c>
      <c r="C7833" s="205">
        <v>288</v>
      </c>
      <c r="D7833" s="206">
        <v>26.526541075791101</v>
      </c>
      <c r="E7833" s="207">
        <v>-20</v>
      </c>
      <c r="F7833" s="208">
        <v>17.3</v>
      </c>
      <c r="I7833" s="125"/>
    </row>
    <row r="7834" spans="1:9">
      <c r="A7834" s="216">
        <v>43792</v>
      </c>
      <c r="B7834" s="194">
        <v>8</v>
      </c>
      <c r="C7834" s="205">
        <v>303</v>
      </c>
      <c r="D7834" s="206">
        <v>26.355074449411404</v>
      </c>
      <c r="E7834" s="207">
        <v>-20</v>
      </c>
      <c r="F7834" s="208">
        <v>17.890242975750894</v>
      </c>
      <c r="I7834" s="125"/>
    </row>
    <row r="7835" spans="1:9">
      <c r="A7835" s="216">
        <v>43792</v>
      </c>
      <c r="B7835" s="194">
        <v>9</v>
      </c>
      <c r="C7835" s="205">
        <v>318</v>
      </c>
      <c r="D7835" s="206">
        <v>26.183250175886315</v>
      </c>
      <c r="E7835" s="207">
        <v>-20</v>
      </c>
      <c r="F7835" s="208">
        <v>18.414046757997724</v>
      </c>
      <c r="I7835" s="125"/>
    </row>
    <row r="7836" spans="1:9">
      <c r="A7836" s="216">
        <v>43792</v>
      </c>
      <c r="B7836" s="194">
        <v>10</v>
      </c>
      <c r="C7836" s="205">
        <v>333</v>
      </c>
      <c r="D7836" s="206">
        <v>26.011078651176831</v>
      </c>
      <c r="E7836" s="207">
        <v>-20</v>
      </c>
      <c r="F7836" s="208">
        <v>18.937202518641669</v>
      </c>
      <c r="I7836" s="125"/>
    </row>
    <row r="7837" spans="1:9">
      <c r="A7837" s="216">
        <v>43792</v>
      </c>
      <c r="B7837" s="194">
        <v>11</v>
      </c>
      <c r="C7837" s="205">
        <v>348</v>
      </c>
      <c r="D7837" s="206">
        <v>25.838570196019646</v>
      </c>
      <c r="E7837" s="207">
        <v>-20</v>
      </c>
      <c r="F7837" s="208">
        <v>19.459709821131455</v>
      </c>
      <c r="I7837" s="125"/>
    </row>
    <row r="7838" spans="1:9">
      <c r="A7838" s="216">
        <v>43792</v>
      </c>
      <c r="B7838" s="194">
        <v>12</v>
      </c>
      <c r="C7838" s="205">
        <v>3</v>
      </c>
      <c r="D7838" s="206">
        <v>25.665704985696038</v>
      </c>
      <c r="E7838" s="207">
        <v>-20</v>
      </c>
      <c r="F7838" s="208">
        <v>19.981568229154334</v>
      </c>
      <c r="I7838" s="125"/>
    </row>
    <row r="7839" spans="1:9">
      <c r="A7839" s="216">
        <v>43792</v>
      </c>
      <c r="B7839" s="194">
        <v>13</v>
      </c>
      <c r="C7839" s="205">
        <v>18</v>
      </c>
      <c r="D7839" s="206">
        <v>25.49249340180495</v>
      </c>
      <c r="E7839" s="207">
        <v>-20</v>
      </c>
      <c r="F7839" s="208">
        <v>20.502777306716027</v>
      </c>
      <c r="I7839" s="125"/>
    </row>
    <row r="7840" spans="1:9">
      <c r="A7840" s="216">
        <v>43792</v>
      </c>
      <c r="B7840" s="194">
        <v>14</v>
      </c>
      <c r="C7840" s="205">
        <v>33</v>
      </c>
      <c r="D7840" s="206">
        <v>25.318945768650565</v>
      </c>
      <c r="E7840" s="207">
        <v>-20</v>
      </c>
      <c r="F7840" s="208">
        <v>21.023336623903788</v>
      </c>
      <c r="I7840" s="125"/>
    </row>
    <row r="7841" spans="1:9">
      <c r="A7841" s="216">
        <v>43792</v>
      </c>
      <c r="B7841" s="194">
        <v>15</v>
      </c>
      <c r="C7841" s="205">
        <v>48</v>
      </c>
      <c r="D7841" s="206">
        <v>25.145042286476382</v>
      </c>
      <c r="E7841" s="207">
        <v>-20</v>
      </c>
      <c r="F7841" s="208">
        <v>21.543245733599434</v>
      </c>
      <c r="I7841" s="125"/>
    </row>
    <row r="7842" spans="1:9">
      <c r="A7842" s="216">
        <v>43792</v>
      </c>
      <c r="B7842" s="194">
        <v>16</v>
      </c>
      <c r="C7842" s="205">
        <v>63</v>
      </c>
      <c r="D7842" s="206">
        <v>24.970793321615474</v>
      </c>
      <c r="E7842" s="207">
        <v>-20</v>
      </c>
      <c r="F7842" s="208">
        <v>22.062504206445936</v>
      </c>
      <c r="I7842" s="125"/>
    </row>
    <row r="7843" spans="1:9">
      <c r="A7843" s="216">
        <v>43792</v>
      </c>
      <c r="B7843" s="194">
        <v>17</v>
      </c>
      <c r="C7843" s="205">
        <v>78</v>
      </c>
      <c r="D7843" s="206">
        <v>24.796209163887397</v>
      </c>
      <c r="E7843" s="207">
        <v>-20</v>
      </c>
      <c r="F7843" s="208">
        <v>22.581111613423488</v>
      </c>
      <c r="I7843" s="125"/>
    </row>
    <row r="7844" spans="1:9">
      <c r="A7844" s="216">
        <v>43792</v>
      </c>
      <c r="B7844" s="194">
        <v>18</v>
      </c>
      <c r="C7844" s="205">
        <v>93</v>
      </c>
      <c r="D7844" s="206">
        <v>24.621270096941998</v>
      </c>
      <c r="E7844" s="207">
        <v>-20</v>
      </c>
      <c r="F7844" s="208">
        <v>23.099067508286808</v>
      </c>
      <c r="I7844" s="125"/>
    </row>
    <row r="7845" spans="1:9">
      <c r="A7845" s="216">
        <v>43792</v>
      </c>
      <c r="B7845" s="194">
        <v>19</v>
      </c>
      <c r="C7845" s="205">
        <v>108</v>
      </c>
      <c r="D7845" s="206">
        <v>24.445986393136536</v>
      </c>
      <c r="E7845" s="207">
        <v>-20</v>
      </c>
      <c r="F7845" s="208">
        <v>23.616371456803193</v>
      </c>
      <c r="I7845" s="125"/>
    </row>
    <row r="7846" spans="1:9">
      <c r="A7846" s="216">
        <v>43792</v>
      </c>
      <c r="B7846" s="194">
        <v>20</v>
      </c>
      <c r="C7846" s="205">
        <v>123</v>
      </c>
      <c r="D7846" s="206">
        <v>24.2703684450683</v>
      </c>
      <c r="E7846" s="207">
        <v>-20</v>
      </c>
      <c r="F7846" s="208">
        <v>24.133023042265975</v>
      </c>
      <c r="I7846" s="125"/>
    </row>
    <row r="7847" spans="1:9">
      <c r="A7847" s="216">
        <v>43792</v>
      </c>
      <c r="B7847" s="194">
        <v>21</v>
      </c>
      <c r="C7847" s="205">
        <v>138</v>
      </c>
      <c r="D7847" s="206">
        <v>24.094396500810262</v>
      </c>
      <c r="E7847" s="207">
        <v>-20</v>
      </c>
      <c r="F7847" s="208">
        <v>24.649021813655025</v>
      </c>
      <c r="I7847" s="125"/>
    </row>
    <row r="7848" spans="1:9">
      <c r="A7848" s="216">
        <v>43792</v>
      </c>
      <c r="B7848" s="194">
        <v>22</v>
      </c>
      <c r="C7848" s="205">
        <v>153</v>
      </c>
      <c r="D7848" s="206">
        <v>23.918080838574838</v>
      </c>
      <c r="E7848" s="207">
        <v>-20</v>
      </c>
      <c r="F7848" s="208">
        <v>25.164367343385123</v>
      </c>
      <c r="I7848" s="125"/>
    </row>
    <row r="7849" spans="1:9">
      <c r="A7849" s="216">
        <v>43792</v>
      </c>
      <c r="B7849" s="194">
        <v>23</v>
      </c>
      <c r="C7849" s="205">
        <v>168</v>
      </c>
      <c r="D7849" s="206">
        <v>23.741431855045221</v>
      </c>
      <c r="E7849" s="207">
        <v>-20</v>
      </c>
      <c r="F7849" s="208">
        <v>25.679059204046695</v>
      </c>
      <c r="I7849" s="125"/>
    </row>
    <row r="7850" spans="1:9">
      <c r="A7850" s="216">
        <v>43793</v>
      </c>
      <c r="B7850" s="194">
        <v>0</v>
      </c>
      <c r="C7850" s="205">
        <v>183</v>
      </c>
      <c r="D7850" s="206">
        <v>23.564429801693905</v>
      </c>
      <c r="E7850" s="207">
        <v>-20</v>
      </c>
      <c r="F7850" s="208">
        <v>26.193096951335519</v>
      </c>
      <c r="I7850" s="125"/>
    </row>
    <row r="7851" spans="1:9">
      <c r="A7851" s="216">
        <v>43793</v>
      </c>
      <c r="B7851" s="194">
        <v>1</v>
      </c>
      <c r="C7851" s="205">
        <v>198</v>
      </c>
      <c r="D7851" s="206">
        <v>23.387084962186009</v>
      </c>
      <c r="E7851" s="207">
        <v>-20</v>
      </c>
      <c r="F7851" s="208">
        <v>26.70648015857914</v>
      </c>
      <c r="I7851" s="125"/>
    </row>
    <row r="7852" spans="1:9">
      <c r="A7852" s="216">
        <v>43793</v>
      </c>
      <c r="B7852" s="194">
        <v>2</v>
      </c>
      <c r="C7852" s="205">
        <v>213</v>
      </c>
      <c r="D7852" s="206">
        <v>23.209407755667826</v>
      </c>
      <c r="E7852" s="207">
        <v>-20</v>
      </c>
      <c r="F7852" s="208">
        <v>27.219208399290338</v>
      </c>
      <c r="I7852" s="125"/>
    </row>
    <row r="7853" spans="1:9">
      <c r="A7853" s="216">
        <v>43793</v>
      </c>
      <c r="B7853" s="194">
        <v>3</v>
      </c>
      <c r="C7853" s="205">
        <v>228</v>
      </c>
      <c r="D7853" s="206">
        <v>23.031378380960632</v>
      </c>
      <c r="E7853" s="207">
        <v>-20</v>
      </c>
      <c r="F7853" s="208">
        <v>27.731281224434809</v>
      </c>
      <c r="I7853" s="125"/>
    </row>
    <row r="7854" spans="1:9">
      <c r="A7854" s="216">
        <v>43793</v>
      </c>
      <c r="B7854" s="194">
        <v>4</v>
      </c>
      <c r="C7854" s="205">
        <v>243</v>
      </c>
      <c r="D7854" s="206">
        <v>22.853007202728008</v>
      </c>
      <c r="E7854" s="207">
        <v>-20</v>
      </c>
      <c r="F7854" s="208">
        <v>28.242698219603142</v>
      </c>
      <c r="I7854" s="125"/>
    </row>
    <row r="7855" spans="1:9">
      <c r="A7855" s="216">
        <v>43793</v>
      </c>
      <c r="B7855" s="194">
        <v>5</v>
      </c>
      <c r="C7855" s="205">
        <v>258</v>
      </c>
      <c r="D7855" s="206">
        <v>22.674304606206306</v>
      </c>
      <c r="E7855" s="207">
        <v>-20</v>
      </c>
      <c r="F7855" s="208">
        <v>28.753458953561406</v>
      </c>
      <c r="I7855" s="125"/>
    </row>
    <row r="7856" spans="1:9">
      <c r="A7856" s="216">
        <v>43793</v>
      </c>
      <c r="B7856" s="194">
        <v>6</v>
      </c>
      <c r="C7856" s="205">
        <v>273</v>
      </c>
      <c r="D7856" s="206">
        <v>22.495250755055167</v>
      </c>
      <c r="E7856" s="207">
        <v>-20</v>
      </c>
      <c r="F7856" s="208">
        <v>29.263562984015081</v>
      </c>
      <c r="I7856" s="125"/>
    </row>
    <row r="7857" spans="1:9">
      <c r="A7857" s="216">
        <v>43793</v>
      </c>
      <c r="B7857" s="194">
        <v>7</v>
      </c>
      <c r="C7857" s="205">
        <v>288</v>
      </c>
      <c r="D7857" s="206">
        <v>22.31585607608622</v>
      </c>
      <c r="E7857" s="207">
        <v>-20</v>
      </c>
      <c r="F7857" s="208">
        <v>29.8</v>
      </c>
      <c r="I7857" s="125"/>
    </row>
    <row r="7858" spans="1:9">
      <c r="A7858" s="216">
        <v>43793</v>
      </c>
      <c r="B7858" s="194">
        <v>8</v>
      </c>
      <c r="C7858" s="205">
        <v>303</v>
      </c>
      <c r="D7858" s="206">
        <v>22.136130920557662</v>
      </c>
      <c r="E7858" s="207">
        <v>-20</v>
      </c>
      <c r="F7858" s="208">
        <v>30.281799235033304</v>
      </c>
      <c r="I7858" s="125"/>
    </row>
    <row r="7859" spans="1:9">
      <c r="A7859" s="216">
        <v>43793</v>
      </c>
      <c r="B7859" s="194">
        <v>9</v>
      </c>
      <c r="C7859" s="205">
        <v>318</v>
      </c>
      <c r="D7859" s="206">
        <v>21.956055494347311</v>
      </c>
      <c r="E7859" s="207">
        <v>-20</v>
      </c>
      <c r="F7859" s="208">
        <v>30.789930589740919</v>
      </c>
      <c r="I7859" s="125"/>
    </row>
    <row r="7860" spans="1:9">
      <c r="A7860" s="216">
        <v>43793</v>
      </c>
      <c r="B7860" s="194">
        <v>10</v>
      </c>
      <c r="C7860" s="205">
        <v>333</v>
      </c>
      <c r="D7860" s="206">
        <v>21.77564020961654</v>
      </c>
      <c r="E7860" s="207">
        <v>-20</v>
      </c>
      <c r="F7860" s="208">
        <v>31.297403520540499</v>
      </c>
      <c r="I7860" s="125"/>
    </row>
    <row r="7861" spans="1:9">
      <c r="A7861" s="216">
        <v>43793</v>
      </c>
      <c r="B7861" s="194">
        <v>11</v>
      </c>
      <c r="C7861" s="205">
        <v>348</v>
      </c>
      <c r="D7861" s="206">
        <v>21.59489542107849</v>
      </c>
      <c r="E7861" s="207">
        <v>-20</v>
      </c>
      <c r="F7861" s="208">
        <v>31.804217615150847</v>
      </c>
      <c r="I7861" s="125"/>
    </row>
    <row r="7862" spans="1:9">
      <c r="A7862" s="216">
        <v>43793</v>
      </c>
      <c r="B7862" s="194">
        <v>12</v>
      </c>
      <c r="C7862" s="205">
        <v>3</v>
      </c>
      <c r="D7862" s="206">
        <v>21.413801338260328</v>
      </c>
      <c r="E7862" s="207">
        <v>-20</v>
      </c>
      <c r="F7862" s="208">
        <v>32.310372427634064</v>
      </c>
      <c r="I7862" s="125"/>
    </row>
    <row r="7863" spans="1:9">
      <c r="A7863" s="216">
        <v>43793</v>
      </c>
      <c r="B7863" s="194">
        <v>13</v>
      </c>
      <c r="C7863" s="205">
        <v>18</v>
      </c>
      <c r="D7863" s="206">
        <v>21.232368378719002</v>
      </c>
      <c r="E7863" s="207">
        <v>-20</v>
      </c>
      <c r="F7863" s="208">
        <v>32.815867535051026</v>
      </c>
      <c r="I7863" s="125"/>
    </row>
    <row r="7864" spans="1:9">
      <c r="A7864" s="216">
        <v>43793</v>
      </c>
      <c r="B7864" s="194">
        <v>14</v>
      </c>
      <c r="C7864" s="205">
        <v>33</v>
      </c>
      <c r="D7864" s="206">
        <v>21.050606899664217</v>
      </c>
      <c r="E7864" s="207">
        <v>-20</v>
      </c>
      <c r="F7864" s="208">
        <v>33.320702514770204</v>
      </c>
      <c r="I7864" s="125"/>
    </row>
    <row r="7865" spans="1:9">
      <c r="A7865" s="216">
        <v>43793</v>
      </c>
      <c r="B7865" s="194">
        <v>15</v>
      </c>
      <c r="C7865" s="205">
        <v>48</v>
      </c>
      <c r="D7865" s="206">
        <v>20.868497135459165</v>
      </c>
      <c r="E7865" s="207">
        <v>-20</v>
      </c>
      <c r="F7865" s="208">
        <v>33.824876927572163</v>
      </c>
      <c r="I7865" s="125"/>
    </row>
    <row r="7866" spans="1:9">
      <c r="A7866" s="216">
        <v>43793</v>
      </c>
      <c r="B7866" s="194">
        <v>16</v>
      </c>
      <c r="C7866" s="205">
        <v>63</v>
      </c>
      <c r="D7866" s="206">
        <v>20.686049446574089</v>
      </c>
      <c r="E7866" s="207">
        <v>-20</v>
      </c>
      <c r="F7866" s="208">
        <v>34.328390351497688</v>
      </c>
      <c r="I7866" s="125"/>
    </row>
    <row r="7867" spans="1:9">
      <c r="A7867" s="216">
        <v>43793</v>
      </c>
      <c r="B7867" s="194">
        <v>17</v>
      </c>
      <c r="C7867" s="205">
        <v>78</v>
      </c>
      <c r="D7867" s="206">
        <v>20.503274274518617</v>
      </c>
      <c r="E7867" s="207">
        <v>-20</v>
      </c>
      <c r="F7867" s="208">
        <v>34.83124236499151</v>
      </c>
      <c r="I7867" s="125"/>
    </row>
    <row r="7868" spans="1:9">
      <c r="A7868" s="216">
        <v>43793</v>
      </c>
      <c r="B7868" s="194">
        <v>18</v>
      </c>
      <c r="C7868" s="205">
        <v>93</v>
      </c>
      <c r="D7868" s="206">
        <v>20.320151816896441</v>
      </c>
      <c r="E7868" s="207">
        <v>-20</v>
      </c>
      <c r="F7868" s="208">
        <v>35.333432524271657</v>
      </c>
      <c r="I7868" s="125"/>
    </row>
    <row r="7869" spans="1:9">
      <c r="A7869" s="216">
        <v>43793</v>
      </c>
      <c r="B7869" s="194">
        <v>19</v>
      </c>
      <c r="C7869" s="205">
        <v>108</v>
      </c>
      <c r="D7869" s="206">
        <v>20.136692419362134</v>
      </c>
      <c r="E7869" s="207">
        <v>-20</v>
      </c>
      <c r="F7869" s="208">
        <v>35.834960419666899</v>
      </c>
      <c r="I7869" s="125"/>
    </row>
    <row r="7870" spans="1:9">
      <c r="A7870" s="216">
        <v>43793</v>
      </c>
      <c r="B7870" s="194">
        <v>20</v>
      </c>
      <c r="C7870" s="205">
        <v>123</v>
      </c>
      <c r="D7870" s="206">
        <v>19.952906505953649</v>
      </c>
      <c r="E7870" s="207">
        <v>-20</v>
      </c>
      <c r="F7870" s="208">
        <v>36.335825624945812</v>
      </c>
      <c r="I7870" s="125"/>
    </row>
    <row r="7871" spans="1:9">
      <c r="A7871" s="216">
        <v>43793</v>
      </c>
      <c r="B7871" s="194">
        <v>21</v>
      </c>
      <c r="C7871" s="205">
        <v>138</v>
      </c>
      <c r="D7871" s="206">
        <v>19.768774357323764</v>
      </c>
      <c r="E7871" s="207">
        <v>-20</v>
      </c>
      <c r="F7871" s="208">
        <v>36.836027703110119</v>
      </c>
      <c r="I7871" s="125"/>
    </row>
    <row r="7872" spans="1:9">
      <c r="A7872" s="216">
        <v>43793</v>
      </c>
      <c r="B7872" s="194">
        <v>22</v>
      </c>
      <c r="C7872" s="205">
        <v>153</v>
      </c>
      <c r="D7872" s="206">
        <v>19.584306284102695</v>
      </c>
      <c r="E7872" s="207">
        <v>-20</v>
      </c>
      <c r="F7872" s="208">
        <v>37.33556623429088</v>
      </c>
      <c r="I7872" s="125"/>
    </row>
    <row r="7873" spans="1:9">
      <c r="A7873" s="216">
        <v>43793</v>
      </c>
      <c r="B7873" s="194">
        <v>23</v>
      </c>
      <c r="C7873" s="205">
        <v>168</v>
      </c>
      <c r="D7873" s="206">
        <v>19.399512752367514</v>
      </c>
      <c r="E7873" s="207">
        <v>-20</v>
      </c>
      <c r="F7873" s="208">
        <v>37.834440798958724</v>
      </c>
      <c r="I7873" s="125"/>
    </row>
    <row r="7874" spans="1:9">
      <c r="A7874" s="216">
        <v>43794</v>
      </c>
      <c r="B7874" s="194">
        <v>0</v>
      </c>
      <c r="C7874" s="205">
        <v>183</v>
      </c>
      <c r="D7874" s="206">
        <v>19.21437392933683</v>
      </c>
      <c r="E7874" s="207">
        <v>-20</v>
      </c>
      <c r="F7874" s="208">
        <v>38.332650961209964</v>
      </c>
      <c r="I7874" s="125"/>
    </row>
    <row r="7875" spans="1:9">
      <c r="A7875" s="216">
        <v>43794</v>
      </c>
      <c r="B7875" s="194">
        <v>1</v>
      </c>
      <c r="C7875" s="205">
        <v>198</v>
      </c>
      <c r="D7875" s="206">
        <v>19.02890024561998</v>
      </c>
      <c r="E7875" s="207">
        <v>-20</v>
      </c>
      <c r="F7875" s="208">
        <v>38.83019630227345</v>
      </c>
      <c r="I7875" s="125"/>
    </row>
    <row r="7876" spans="1:9">
      <c r="A7876" s="216">
        <v>43794</v>
      </c>
      <c r="B7876" s="194">
        <v>2</v>
      </c>
      <c r="C7876" s="205">
        <v>213</v>
      </c>
      <c r="D7876" s="206">
        <v>18.843102132351532</v>
      </c>
      <c r="E7876" s="207">
        <v>-20</v>
      </c>
      <c r="F7876" s="208">
        <v>39.327076398096494</v>
      </c>
      <c r="I7876" s="125"/>
    </row>
    <row r="7877" spans="1:9">
      <c r="A7877" s="216">
        <v>43794</v>
      </c>
      <c r="B7877" s="194">
        <v>3</v>
      </c>
      <c r="C7877" s="205">
        <v>228</v>
      </c>
      <c r="D7877" s="206">
        <v>18.6569597609639</v>
      </c>
      <c r="E7877" s="207">
        <v>-20</v>
      </c>
      <c r="F7877" s="208">
        <v>39.823290825090254</v>
      </c>
      <c r="I7877" s="125"/>
    </row>
    <row r="7878" spans="1:9">
      <c r="A7878" s="216">
        <v>43794</v>
      </c>
      <c r="B7878" s="194">
        <v>4</v>
      </c>
      <c r="C7878" s="205">
        <v>243</v>
      </c>
      <c r="D7878" s="206">
        <v>18.470483563916673</v>
      </c>
      <c r="E7878" s="207">
        <v>-20</v>
      </c>
      <c r="F7878" s="208">
        <v>40.31883915994726</v>
      </c>
      <c r="I7878" s="125"/>
    </row>
    <row r="7879" spans="1:9">
      <c r="A7879" s="216">
        <v>43794</v>
      </c>
      <c r="B7879" s="194">
        <v>5</v>
      </c>
      <c r="C7879" s="205">
        <v>258</v>
      </c>
      <c r="D7879" s="206">
        <v>18.283683976929979</v>
      </c>
      <c r="E7879" s="207">
        <v>-20</v>
      </c>
      <c r="F7879" s="208">
        <v>40.81372098531709</v>
      </c>
      <c r="I7879" s="125"/>
    </row>
    <row r="7880" spans="1:9">
      <c r="A7880" s="216">
        <v>43794</v>
      </c>
      <c r="B7880" s="194">
        <v>6</v>
      </c>
      <c r="C7880" s="205">
        <v>273</v>
      </c>
      <c r="D7880" s="206">
        <v>18.096541173479181</v>
      </c>
      <c r="E7880" s="207">
        <v>-20</v>
      </c>
      <c r="F7880" s="208">
        <v>41.307935867682417</v>
      </c>
      <c r="I7880" s="125"/>
    </row>
    <row r="7881" spans="1:9">
      <c r="A7881" s="216">
        <v>43794</v>
      </c>
      <c r="B7881" s="194">
        <v>7</v>
      </c>
      <c r="C7881" s="205">
        <v>288</v>
      </c>
      <c r="D7881" s="206">
        <v>17.90906562997634</v>
      </c>
      <c r="E7881" s="207">
        <v>-20</v>
      </c>
      <c r="F7881" s="208">
        <v>41.8</v>
      </c>
      <c r="I7881" s="125"/>
    </row>
    <row r="7882" spans="1:9">
      <c r="A7882" s="216">
        <v>43794</v>
      </c>
      <c r="B7882" s="194">
        <v>8</v>
      </c>
      <c r="C7882" s="205">
        <v>303</v>
      </c>
      <c r="D7882" s="206">
        <v>17.721267686561077</v>
      </c>
      <c r="E7882" s="207">
        <v>-20</v>
      </c>
      <c r="F7882" s="208">
        <v>42.294363137216635</v>
      </c>
      <c r="I7882" s="125"/>
    </row>
    <row r="7883" spans="1:9">
      <c r="A7883" s="216">
        <v>43794</v>
      </c>
      <c r="B7883" s="194">
        <v>9</v>
      </c>
      <c r="C7883" s="205">
        <v>318</v>
      </c>
      <c r="D7883" s="206">
        <v>17.533127599022009</v>
      </c>
      <c r="E7883" s="207">
        <v>-20</v>
      </c>
      <c r="F7883" s="208">
        <v>42.786574675776663</v>
      </c>
      <c r="I7883" s="125"/>
    </row>
    <row r="7884" spans="1:9">
      <c r="A7884" s="216">
        <v>43794</v>
      </c>
      <c r="B7884" s="194">
        <v>10</v>
      </c>
      <c r="C7884" s="205">
        <v>333</v>
      </c>
      <c r="D7884" s="206">
        <v>17.34465580664164</v>
      </c>
      <c r="E7884" s="207">
        <v>-20</v>
      </c>
      <c r="F7884" s="208">
        <v>43.278117585126239</v>
      </c>
      <c r="I7884" s="125"/>
    </row>
    <row r="7885" spans="1:9">
      <c r="A7885" s="216">
        <v>43794</v>
      </c>
      <c r="B7885" s="194">
        <v>11</v>
      </c>
      <c r="C7885" s="205">
        <v>348</v>
      </c>
      <c r="D7885" s="206">
        <v>17.155862692959545</v>
      </c>
      <c r="E7885" s="207">
        <v>-20</v>
      </c>
      <c r="F7885" s="208">
        <v>43.768991461150222</v>
      </c>
      <c r="I7885" s="125"/>
    </row>
    <row r="7886" spans="1:9">
      <c r="A7886" s="216">
        <v>43794</v>
      </c>
      <c r="B7886" s="194">
        <v>12</v>
      </c>
      <c r="C7886" s="205">
        <v>3</v>
      </c>
      <c r="D7886" s="206">
        <v>16.966728496295218</v>
      </c>
      <c r="E7886" s="207">
        <v>-20</v>
      </c>
      <c r="F7886" s="208">
        <v>44.259195867183081</v>
      </c>
      <c r="I7886" s="125"/>
    </row>
    <row r="7887" spans="1:9">
      <c r="A7887" s="216">
        <v>43794</v>
      </c>
      <c r="B7887" s="194">
        <v>13</v>
      </c>
      <c r="C7887" s="205">
        <v>18</v>
      </c>
      <c r="D7887" s="206">
        <v>16.777263660351309</v>
      </c>
      <c r="E7887" s="207">
        <v>-20</v>
      </c>
      <c r="F7887" s="208">
        <v>44.748730388950761</v>
      </c>
      <c r="I7887" s="125"/>
    </row>
    <row r="7888" spans="1:9">
      <c r="A7888" s="216">
        <v>43794</v>
      </c>
      <c r="B7888" s="194">
        <v>14</v>
      </c>
      <c r="C7888" s="205">
        <v>33</v>
      </c>
      <c r="D7888" s="206">
        <v>16.587478570168059</v>
      </c>
      <c r="E7888" s="207">
        <v>-20</v>
      </c>
      <c r="F7888" s="208">
        <v>45.237594612495968</v>
      </c>
      <c r="I7888" s="125"/>
    </row>
    <row r="7889" spans="1:9">
      <c r="A7889" s="216">
        <v>43794</v>
      </c>
      <c r="B7889" s="194">
        <v>15</v>
      </c>
      <c r="C7889" s="205">
        <v>48</v>
      </c>
      <c r="D7889" s="206">
        <v>16.397353487526516</v>
      </c>
      <c r="E7889" s="207">
        <v>-20</v>
      </c>
      <c r="F7889" s="208">
        <v>45.725788107874408</v>
      </c>
      <c r="I7889" s="125"/>
    </row>
    <row r="7890" spans="1:9">
      <c r="A7890" s="216">
        <v>43794</v>
      </c>
      <c r="B7890" s="194">
        <v>16</v>
      </c>
      <c r="C7890" s="205">
        <v>63</v>
      </c>
      <c r="D7890" s="206">
        <v>16.206898800533054</v>
      </c>
      <c r="E7890" s="207">
        <v>-20</v>
      </c>
      <c r="F7890" s="208">
        <v>46.213310461955004</v>
      </c>
      <c r="I7890" s="125"/>
    </row>
    <row r="7891" spans="1:9">
      <c r="A7891" s="216">
        <v>43794</v>
      </c>
      <c r="B7891" s="194">
        <v>17</v>
      </c>
      <c r="C7891" s="205">
        <v>78</v>
      </c>
      <c r="D7891" s="206">
        <v>16.016124955506257</v>
      </c>
      <c r="E7891" s="207">
        <v>-20</v>
      </c>
      <c r="F7891" s="208">
        <v>46.700161262042812</v>
      </c>
      <c r="I7891" s="125"/>
    </row>
    <row r="7892" spans="1:9">
      <c r="A7892" s="216">
        <v>43794</v>
      </c>
      <c r="B7892" s="194">
        <v>18</v>
      </c>
      <c r="C7892" s="205">
        <v>93</v>
      </c>
      <c r="D7892" s="206">
        <v>15.82501219809842</v>
      </c>
      <c r="E7892" s="207">
        <v>-20</v>
      </c>
      <c r="F7892" s="208">
        <v>47.186340073956075</v>
      </c>
      <c r="I7892" s="125"/>
    </row>
    <row r="7893" spans="1:9">
      <c r="A7893" s="216">
        <v>43794</v>
      </c>
      <c r="B7893" s="194">
        <v>19</v>
      </c>
      <c r="C7893" s="205">
        <v>108</v>
      </c>
      <c r="D7893" s="206">
        <v>15.633570918100759</v>
      </c>
      <c r="E7893" s="207">
        <v>-20</v>
      </c>
      <c r="F7893" s="208">
        <v>47.671846496705044</v>
      </c>
      <c r="I7893" s="125"/>
    </row>
    <row r="7894" spans="1:9">
      <c r="A7894" s="216">
        <v>43794</v>
      </c>
      <c r="B7894" s="194">
        <v>20</v>
      </c>
      <c r="C7894" s="205">
        <v>123</v>
      </c>
      <c r="D7894" s="206">
        <v>15.441811625067032</v>
      </c>
      <c r="E7894" s="207">
        <v>-20</v>
      </c>
      <c r="F7894" s="208">
        <v>48.156680113256698</v>
      </c>
      <c r="I7894" s="125"/>
    </row>
    <row r="7895" spans="1:9">
      <c r="A7895" s="216">
        <v>43794</v>
      </c>
      <c r="B7895" s="194">
        <v>21</v>
      </c>
      <c r="C7895" s="205">
        <v>138</v>
      </c>
      <c r="D7895" s="206">
        <v>15.249714428841799</v>
      </c>
      <c r="E7895" s="207">
        <v>-20</v>
      </c>
      <c r="F7895" s="208">
        <v>48.640840496201463</v>
      </c>
      <c r="I7895" s="125"/>
    </row>
    <row r="7896" spans="1:9">
      <c r="A7896" s="216">
        <v>43794</v>
      </c>
      <c r="B7896" s="194">
        <v>22</v>
      </c>
      <c r="C7896" s="205">
        <v>153</v>
      </c>
      <c r="D7896" s="206">
        <v>15.057289820781534</v>
      </c>
      <c r="E7896" s="207">
        <v>-20</v>
      </c>
      <c r="F7896" s="208">
        <v>49.124327234898217</v>
      </c>
      <c r="I7896" s="125"/>
    </row>
    <row r="7897" spans="1:9">
      <c r="A7897" s="216">
        <v>43794</v>
      </c>
      <c r="B7897" s="194">
        <v>23</v>
      </c>
      <c r="C7897" s="205">
        <v>168</v>
      </c>
      <c r="D7897" s="206">
        <v>14.864548254042234</v>
      </c>
      <c r="E7897" s="207">
        <v>-20</v>
      </c>
      <c r="F7897" s="208">
        <v>49.607139918958225</v>
      </c>
      <c r="I7897" s="125"/>
    </row>
    <row r="7898" spans="1:9">
      <c r="A7898" s="216">
        <v>43795</v>
      </c>
      <c r="B7898" s="194">
        <v>0</v>
      </c>
      <c r="C7898" s="205">
        <v>183</v>
      </c>
      <c r="D7898" s="206">
        <v>14.67146991936545</v>
      </c>
      <c r="E7898" s="207">
        <v>-20</v>
      </c>
      <c r="F7898" s="208">
        <v>50.089278122326775</v>
      </c>
      <c r="I7898" s="125"/>
    </row>
    <row r="7899" spans="1:9">
      <c r="A7899" s="216">
        <v>43795</v>
      </c>
      <c r="B7899" s="194">
        <v>1</v>
      </c>
      <c r="C7899" s="205">
        <v>198</v>
      </c>
      <c r="D7899" s="206">
        <v>14.478065272170966</v>
      </c>
      <c r="E7899" s="207">
        <v>-20</v>
      </c>
      <c r="F7899" s="208">
        <v>50.570741435539404</v>
      </c>
      <c r="I7899" s="125"/>
    </row>
    <row r="7900" spans="1:9">
      <c r="A7900" s="216">
        <v>43795</v>
      </c>
      <c r="B7900" s="194">
        <v>2</v>
      </c>
      <c r="C7900" s="205">
        <v>213</v>
      </c>
      <c r="D7900" s="206">
        <v>14.284344767244193</v>
      </c>
      <c r="E7900" s="207">
        <v>-20</v>
      </c>
      <c r="F7900" s="208">
        <v>51.051529444078838</v>
      </c>
      <c r="I7900" s="125"/>
    </row>
    <row r="7901" spans="1:9">
      <c r="A7901" s="216">
        <v>43795</v>
      </c>
      <c r="B7901" s="194">
        <v>3</v>
      </c>
      <c r="C7901" s="205">
        <v>228</v>
      </c>
      <c r="D7901" s="206">
        <v>14.090288599020369</v>
      </c>
      <c r="E7901" s="207">
        <v>-20</v>
      </c>
      <c r="F7901" s="208">
        <v>51.531641734006541</v>
      </c>
      <c r="I7901" s="125"/>
    </row>
    <row r="7902" spans="1:9">
      <c r="A7902" s="216">
        <v>43795</v>
      </c>
      <c r="B7902" s="194">
        <v>4</v>
      </c>
      <c r="C7902" s="205">
        <v>243</v>
      </c>
      <c r="D7902" s="206">
        <v>13.895907244119599</v>
      </c>
      <c r="E7902" s="207">
        <v>-20</v>
      </c>
      <c r="F7902" s="208">
        <v>52.01107789168752</v>
      </c>
      <c r="I7902" s="125"/>
    </row>
    <row r="7903" spans="1:9">
      <c r="A7903" s="216">
        <v>43795</v>
      </c>
      <c r="B7903" s="194">
        <v>5</v>
      </c>
      <c r="C7903" s="205">
        <v>258</v>
      </c>
      <c r="D7903" s="206">
        <v>13.701211101715671</v>
      </c>
      <c r="E7903" s="207">
        <v>-20</v>
      </c>
      <c r="F7903" s="208">
        <v>52.489837509301225</v>
      </c>
      <c r="I7903" s="125"/>
    </row>
    <row r="7904" spans="1:9">
      <c r="A7904" s="216">
        <v>43795</v>
      </c>
      <c r="B7904" s="194">
        <v>6</v>
      </c>
      <c r="C7904" s="205">
        <v>273</v>
      </c>
      <c r="D7904" s="206">
        <v>13.50618042725273</v>
      </c>
      <c r="E7904" s="207">
        <v>-20</v>
      </c>
      <c r="F7904" s="208">
        <v>52.967920163481352</v>
      </c>
      <c r="I7904" s="125"/>
    </row>
    <row r="7905" spans="1:9">
      <c r="A7905" s="216">
        <v>43795</v>
      </c>
      <c r="B7905" s="194">
        <v>7</v>
      </c>
      <c r="C7905" s="205">
        <v>288</v>
      </c>
      <c r="D7905" s="206">
        <v>13.310825680517837</v>
      </c>
      <c r="E7905" s="207">
        <v>-20</v>
      </c>
      <c r="F7905" s="208">
        <v>53.4</v>
      </c>
      <c r="I7905" s="125"/>
    </row>
    <row r="7906" spans="1:9">
      <c r="A7906" s="216">
        <v>43795</v>
      </c>
      <c r="B7906" s="194">
        <v>8</v>
      </c>
      <c r="C7906" s="205">
        <v>303</v>
      </c>
      <c r="D7906" s="206">
        <v>13.115157262413959</v>
      </c>
      <c r="E7906" s="207">
        <v>-20</v>
      </c>
      <c r="F7906" s="208">
        <v>53.922052954032935</v>
      </c>
      <c r="I7906" s="125"/>
    </row>
    <row r="7907" spans="1:9">
      <c r="A7907" s="216">
        <v>43795</v>
      </c>
      <c r="B7907" s="194">
        <v>9</v>
      </c>
      <c r="C7907" s="205">
        <v>318</v>
      </c>
      <c r="D7907" s="206">
        <v>12.91915545071106</v>
      </c>
      <c r="E7907" s="207">
        <v>-20</v>
      </c>
      <c r="F7907" s="208">
        <v>54.398102261850312</v>
      </c>
      <c r="I7907" s="125"/>
    </row>
    <row r="7908" spans="1:9">
      <c r="A7908" s="216">
        <v>43795</v>
      </c>
      <c r="B7908" s="194">
        <v>10</v>
      </c>
      <c r="C7908" s="205">
        <v>333</v>
      </c>
      <c r="D7908" s="206">
        <v>12.722830687832811</v>
      </c>
      <c r="E7908" s="207">
        <v>-20</v>
      </c>
      <c r="F7908" s="208">
        <v>54.873472959721639</v>
      </c>
      <c r="I7908" s="125"/>
    </row>
    <row r="7909" spans="1:9">
      <c r="A7909" s="216">
        <v>43795</v>
      </c>
      <c r="B7909" s="194">
        <v>11</v>
      </c>
      <c r="C7909" s="205">
        <v>348</v>
      </c>
      <c r="D7909" s="206">
        <v>12.5261933375441</v>
      </c>
      <c r="E7909" s="207">
        <v>-20</v>
      </c>
      <c r="F7909" s="208">
        <v>55.348164653081895</v>
      </c>
      <c r="I7909" s="125"/>
    </row>
    <row r="7910" spans="1:9">
      <c r="A7910" s="216">
        <v>43795</v>
      </c>
      <c r="B7910" s="194">
        <v>12</v>
      </c>
      <c r="C7910" s="205">
        <v>3</v>
      </c>
      <c r="D7910" s="206">
        <v>12.329223739490089</v>
      </c>
      <c r="E7910" s="207">
        <v>-20</v>
      </c>
      <c r="F7910" s="208">
        <v>55.82217691589598</v>
      </c>
      <c r="I7910" s="125"/>
    </row>
    <row r="7911" spans="1:9">
      <c r="A7911" s="216">
        <v>43795</v>
      </c>
      <c r="B7911" s="194">
        <v>13</v>
      </c>
      <c r="C7911" s="205">
        <v>18</v>
      </c>
      <c r="D7911" s="206">
        <v>12.131932298407264</v>
      </c>
      <c r="E7911" s="207">
        <v>-20</v>
      </c>
      <c r="F7911" s="208">
        <v>56.295509343866712</v>
      </c>
      <c r="I7911" s="125"/>
    </row>
    <row r="7912" spans="1:9">
      <c r="A7912" s="216">
        <v>43795</v>
      </c>
      <c r="B7912" s="194">
        <v>14</v>
      </c>
      <c r="C7912" s="205">
        <v>33</v>
      </c>
      <c r="D7912" s="206">
        <v>11.934329420075755</v>
      </c>
      <c r="E7912" s="207">
        <v>-20</v>
      </c>
      <c r="F7912" s="208">
        <v>56.768161533123234</v>
      </c>
      <c r="I7912" s="125"/>
    </row>
    <row r="7913" spans="1:9">
      <c r="A7913" s="216">
        <v>43795</v>
      </c>
      <c r="B7913" s="194">
        <v>15</v>
      </c>
      <c r="C7913" s="205">
        <v>48</v>
      </c>
      <c r="D7913" s="206">
        <v>11.73639542629644</v>
      </c>
      <c r="E7913" s="207">
        <v>-20</v>
      </c>
      <c r="F7913" s="208">
        <v>57.240133064365111</v>
      </c>
      <c r="I7913" s="125"/>
    </row>
    <row r="7914" spans="1:9">
      <c r="A7914" s="216">
        <v>43795</v>
      </c>
      <c r="B7914" s="194">
        <v>16</v>
      </c>
      <c r="C7914" s="205">
        <v>63</v>
      </c>
      <c r="D7914" s="206">
        <v>11.538140723702099</v>
      </c>
      <c r="E7914" s="207">
        <v>-20</v>
      </c>
      <c r="F7914" s="208">
        <v>57.711423534621886</v>
      </c>
      <c r="I7914" s="125"/>
    </row>
    <row r="7915" spans="1:9">
      <c r="A7915" s="216">
        <v>43795</v>
      </c>
      <c r="B7915" s="194">
        <v>17</v>
      </c>
      <c r="C7915" s="205">
        <v>78</v>
      </c>
      <c r="D7915" s="206">
        <v>11.339575720405719</v>
      </c>
      <c r="E7915" s="207">
        <v>-20</v>
      </c>
      <c r="F7915" s="208">
        <v>58.182032536094965</v>
      </c>
      <c r="I7915" s="125"/>
    </row>
    <row r="7916" spans="1:9">
      <c r="A7916" s="216">
        <v>43795</v>
      </c>
      <c r="B7916" s="194">
        <v>18</v>
      </c>
      <c r="C7916" s="205">
        <v>93</v>
      </c>
      <c r="D7916" s="206">
        <v>11.140680740121525</v>
      </c>
      <c r="E7916" s="207">
        <v>-20</v>
      </c>
      <c r="F7916" s="208">
        <v>58.651959661460893</v>
      </c>
      <c r="I7916" s="125"/>
    </row>
    <row r="7917" spans="1:9">
      <c r="A7917" s="216">
        <v>43795</v>
      </c>
      <c r="B7917" s="194">
        <v>19</v>
      </c>
      <c r="C7917" s="205">
        <v>108</v>
      </c>
      <c r="D7917" s="206">
        <v>10.941466171839238</v>
      </c>
      <c r="E7917" s="207">
        <v>-20</v>
      </c>
      <c r="F7917" s="208">
        <v>59.121204503832132</v>
      </c>
      <c r="I7917" s="125"/>
    </row>
    <row r="7918" spans="1:9">
      <c r="A7918" s="216">
        <v>43795</v>
      </c>
      <c r="B7918" s="194">
        <v>20</v>
      </c>
      <c r="C7918" s="205">
        <v>123</v>
      </c>
      <c r="D7918" s="206">
        <v>10.741942504863857</v>
      </c>
      <c r="E7918" s="207">
        <v>-20</v>
      </c>
      <c r="F7918" s="208">
        <v>59.589766662027515</v>
      </c>
      <c r="I7918" s="125"/>
    </row>
    <row r="7919" spans="1:9">
      <c r="A7919" s="216">
        <v>43795</v>
      </c>
      <c r="B7919" s="194">
        <v>21</v>
      </c>
      <c r="C7919" s="205">
        <v>138</v>
      </c>
      <c r="D7919" s="206">
        <v>10.542089946162037</v>
      </c>
      <c r="E7919" s="207">
        <v>-21</v>
      </c>
      <c r="F7919" s="208">
        <v>5.7645719648604654E-2</v>
      </c>
      <c r="I7919" s="125"/>
    </row>
    <row r="7920" spans="1:9">
      <c r="A7920" s="216">
        <v>43795</v>
      </c>
      <c r="B7920" s="194">
        <v>22</v>
      </c>
      <c r="C7920" s="205">
        <v>153</v>
      </c>
      <c r="D7920" s="206">
        <v>10.341919005359159</v>
      </c>
      <c r="E7920" s="207">
        <v>-21</v>
      </c>
      <c r="F7920" s="208">
        <v>0.52484127647026924</v>
      </c>
      <c r="I7920" s="125"/>
    </row>
    <row r="7921" spans="1:9">
      <c r="A7921" s="216">
        <v>43795</v>
      </c>
      <c r="B7921" s="194">
        <v>23</v>
      </c>
      <c r="C7921" s="205">
        <v>168</v>
      </c>
      <c r="D7921" s="206">
        <v>10.141440075190644</v>
      </c>
      <c r="E7921" s="207">
        <v>-21</v>
      </c>
      <c r="F7921" s="208">
        <v>0.99135293267472946</v>
      </c>
      <c r="I7921" s="125"/>
    </row>
    <row r="7922" spans="1:9">
      <c r="A7922" s="216">
        <v>43796</v>
      </c>
      <c r="B7922" s="194">
        <v>0</v>
      </c>
      <c r="C7922" s="205">
        <v>183</v>
      </c>
      <c r="D7922" s="206">
        <v>9.9406334030823018</v>
      </c>
      <c r="E7922" s="207">
        <v>-21</v>
      </c>
      <c r="F7922" s="208">
        <v>1.4571802733154016</v>
      </c>
      <c r="I7922" s="125"/>
    </row>
    <row r="7923" spans="1:9">
      <c r="A7923" s="216">
        <v>43796</v>
      </c>
      <c r="B7923" s="194">
        <v>1</v>
      </c>
      <c r="C7923" s="205">
        <v>198</v>
      </c>
      <c r="D7923" s="206">
        <v>9.7395094618207168</v>
      </c>
      <c r="E7923" s="207">
        <v>-21</v>
      </c>
      <c r="F7923" s="208">
        <v>1.9223228943954496</v>
      </c>
      <c r="I7923" s="125"/>
    </row>
    <row r="7924" spans="1:9">
      <c r="A7924" s="216">
        <v>43796</v>
      </c>
      <c r="B7924" s="194">
        <v>2</v>
      </c>
      <c r="C7924" s="205">
        <v>213</v>
      </c>
      <c r="D7924" s="206">
        <v>9.5380787244175735</v>
      </c>
      <c r="E7924" s="207">
        <v>-21</v>
      </c>
      <c r="F7924" s="208">
        <v>2.3867804078954435</v>
      </c>
      <c r="I7924" s="125"/>
    </row>
    <row r="7925" spans="1:9">
      <c r="A7925" s="216">
        <v>43796</v>
      </c>
      <c r="B7925" s="194">
        <v>3</v>
      </c>
      <c r="C7925" s="205">
        <v>228</v>
      </c>
      <c r="D7925" s="206">
        <v>9.3363214013925244</v>
      </c>
      <c r="E7925" s="207">
        <v>-21</v>
      </c>
      <c r="F7925" s="208">
        <v>2.850552395151027</v>
      </c>
      <c r="I7925" s="125"/>
    </row>
    <row r="7926" spans="1:9">
      <c r="A7926" s="216">
        <v>43796</v>
      </c>
      <c r="B7926" s="194">
        <v>4</v>
      </c>
      <c r="C7926" s="205">
        <v>243</v>
      </c>
      <c r="D7926" s="206">
        <v>9.1342479861458514</v>
      </c>
      <c r="E7926" s="207">
        <v>-21</v>
      </c>
      <c r="F7926" s="208">
        <v>3.3136384587431422</v>
      </c>
      <c r="I7926" s="125"/>
    </row>
    <row r="7927" spans="1:9">
      <c r="A7927" s="216">
        <v>43796</v>
      </c>
      <c r="B7927" s="194">
        <v>5</v>
      </c>
      <c r="C7927" s="205">
        <v>258</v>
      </c>
      <c r="D7927" s="206">
        <v>8.9318688940500124</v>
      </c>
      <c r="E7927" s="207">
        <v>-21</v>
      </c>
      <c r="F7927" s="208">
        <v>3.7760382017276584</v>
      </c>
      <c r="I7927" s="125"/>
    </row>
    <row r="7928" spans="1:9">
      <c r="A7928" s="216">
        <v>43796</v>
      </c>
      <c r="B7928" s="194">
        <v>6</v>
      </c>
      <c r="C7928" s="205">
        <v>273</v>
      </c>
      <c r="D7928" s="206">
        <v>8.7291643972457678</v>
      </c>
      <c r="E7928" s="207">
        <v>-21</v>
      </c>
      <c r="F7928" s="208">
        <v>4.2377512121047545</v>
      </c>
      <c r="I7928" s="125"/>
    </row>
    <row r="7929" spans="1:9">
      <c r="A7929" s="216">
        <v>43796</v>
      </c>
      <c r="B7929" s="194">
        <v>7</v>
      </c>
      <c r="C7929" s="205">
        <v>288</v>
      </c>
      <c r="D7929" s="206">
        <v>8.5261449706786152</v>
      </c>
      <c r="E7929" s="207">
        <v>-21</v>
      </c>
      <c r="F7929" s="208">
        <v>4.7</v>
      </c>
      <c r="I7929" s="125"/>
    </row>
    <row r="7930" spans="1:9">
      <c r="A7930" s="216">
        <v>43796</v>
      </c>
      <c r="B7930" s="194">
        <v>8</v>
      </c>
      <c r="C7930" s="205">
        <v>303</v>
      </c>
      <c r="D7930" s="206">
        <v>8.3228210317247431</v>
      </c>
      <c r="E7930" s="207">
        <v>-21</v>
      </c>
      <c r="F7930" s="208">
        <v>5.1591154516402327</v>
      </c>
      <c r="I7930" s="125"/>
    </row>
    <row r="7931" spans="1:9">
      <c r="A7931" s="216">
        <v>43796</v>
      </c>
      <c r="B7931" s="194">
        <v>9</v>
      </c>
      <c r="C7931" s="205">
        <v>318</v>
      </c>
      <c r="D7931" s="206">
        <v>8.119172873300613</v>
      </c>
      <c r="E7931" s="207">
        <v>-21</v>
      </c>
      <c r="F7931" s="208">
        <v>5.6187658696993736</v>
      </c>
      <c r="I7931" s="125"/>
    </row>
    <row r="7932" spans="1:9">
      <c r="A7932" s="216">
        <v>43796</v>
      </c>
      <c r="B7932" s="194">
        <v>10</v>
      </c>
      <c r="C7932" s="205">
        <v>333</v>
      </c>
      <c r="D7932" s="206">
        <v>7.9152109132564874</v>
      </c>
      <c r="E7932" s="207">
        <v>-21</v>
      </c>
      <c r="F7932" s="208">
        <v>6.0777279637923698</v>
      </c>
      <c r="I7932" s="125"/>
    </row>
    <row r="7933" spans="1:9">
      <c r="A7933" s="216">
        <v>43796</v>
      </c>
      <c r="B7933" s="194">
        <v>11</v>
      </c>
      <c r="C7933" s="205">
        <v>348</v>
      </c>
      <c r="D7933" s="206">
        <v>7.7109456291623246</v>
      </c>
      <c r="E7933" s="207">
        <v>-21</v>
      </c>
      <c r="F7933" s="208">
        <v>6.5360013347903845</v>
      </c>
      <c r="I7933" s="125"/>
    </row>
    <row r="7934" spans="1:9">
      <c r="A7934" s="216">
        <v>43796</v>
      </c>
      <c r="B7934" s="194">
        <v>12</v>
      </c>
      <c r="C7934" s="205">
        <v>3</v>
      </c>
      <c r="D7934" s="206">
        <v>7.5063573351826562</v>
      </c>
      <c r="E7934" s="207">
        <v>-21</v>
      </c>
      <c r="F7934" s="208">
        <v>6.9935855737458752</v>
      </c>
      <c r="I7934" s="125"/>
    </row>
    <row r="7935" spans="1:9">
      <c r="A7935" s="216">
        <v>43796</v>
      </c>
      <c r="B7935" s="194">
        <v>13</v>
      </c>
      <c r="C7935" s="205">
        <v>18</v>
      </c>
      <c r="D7935" s="206">
        <v>7.3014563723131687</v>
      </c>
      <c r="E7935" s="207">
        <v>-21</v>
      </c>
      <c r="F7935" s="208">
        <v>7.4504802876166565</v>
      </c>
      <c r="I7935" s="125"/>
    </row>
    <row r="7936" spans="1:9">
      <c r="A7936" s="216">
        <v>43796</v>
      </c>
      <c r="B7936" s="194">
        <v>14</v>
      </c>
      <c r="C7936" s="205">
        <v>33</v>
      </c>
      <c r="D7936" s="206">
        <v>7.0962532390990418</v>
      </c>
      <c r="E7936" s="207">
        <v>-21</v>
      </c>
      <c r="F7936" s="208">
        <v>7.9066850838041347</v>
      </c>
      <c r="I7936" s="125"/>
    </row>
    <row r="7937" spans="1:9">
      <c r="A7937" s="216">
        <v>43796</v>
      </c>
      <c r="B7937" s="194">
        <v>15</v>
      </c>
      <c r="C7937" s="205">
        <v>48</v>
      </c>
      <c r="D7937" s="206">
        <v>6.8907282710108575</v>
      </c>
      <c r="E7937" s="207">
        <v>-21</v>
      </c>
      <c r="F7937" s="208">
        <v>8.3621995549526673</v>
      </c>
      <c r="I7937" s="125"/>
    </row>
    <row r="7938" spans="1:9">
      <c r="A7938" s="216">
        <v>43796</v>
      </c>
      <c r="B7938" s="194">
        <v>16</v>
      </c>
      <c r="C7938" s="205">
        <v>63</v>
      </c>
      <c r="D7938" s="206">
        <v>6.6848918296000193</v>
      </c>
      <c r="E7938" s="207">
        <v>-21</v>
      </c>
      <c r="F7938" s="208">
        <v>8.8170233095230799</v>
      </c>
      <c r="I7938" s="125"/>
    </row>
    <row r="7939" spans="1:9">
      <c r="A7939" s="216">
        <v>43796</v>
      </c>
      <c r="B7939" s="194">
        <v>17</v>
      </c>
      <c r="C7939" s="205">
        <v>78</v>
      </c>
      <c r="D7939" s="206">
        <v>6.4787544152909504</v>
      </c>
      <c r="E7939" s="207">
        <v>-21</v>
      </c>
      <c r="F7939" s="208">
        <v>9.2711559513117692</v>
      </c>
      <c r="I7939" s="125"/>
    </row>
    <row r="7940" spans="1:9">
      <c r="A7940" s="216">
        <v>43796</v>
      </c>
      <c r="B7940" s="194">
        <v>18</v>
      </c>
      <c r="C7940" s="205">
        <v>93</v>
      </c>
      <c r="D7940" s="206">
        <v>6.2722963053761305</v>
      </c>
      <c r="E7940" s="207">
        <v>-21</v>
      </c>
      <c r="F7940" s="208">
        <v>9.7245970847394858</v>
      </c>
      <c r="I7940" s="125"/>
    </row>
    <row r="7941" spans="1:9">
      <c r="A7941" s="216">
        <v>43796</v>
      </c>
      <c r="B7941" s="194">
        <v>19</v>
      </c>
      <c r="C7941" s="205">
        <v>108</v>
      </c>
      <c r="D7941" s="206">
        <v>6.0655279222146419</v>
      </c>
      <c r="E7941" s="207">
        <v>-21</v>
      </c>
      <c r="F7941" s="208">
        <v>10.177346314650322</v>
      </c>
      <c r="I7941" s="125"/>
    </row>
    <row r="7942" spans="1:9">
      <c r="A7942" s="216">
        <v>43796</v>
      </c>
      <c r="B7942" s="194">
        <v>20</v>
      </c>
      <c r="C7942" s="205">
        <v>123</v>
      </c>
      <c r="D7942" s="206">
        <v>5.8584597476132672</v>
      </c>
      <c r="E7942" s="207">
        <v>-21</v>
      </c>
      <c r="F7942" s="208">
        <v>10.62940325145064</v>
      </c>
      <c r="I7942" s="125"/>
    </row>
    <row r="7943" spans="1:9">
      <c r="A7943" s="216">
        <v>43796</v>
      </c>
      <c r="B7943" s="194">
        <v>21</v>
      </c>
      <c r="C7943" s="205">
        <v>138</v>
      </c>
      <c r="D7943" s="206">
        <v>5.6510720608366682</v>
      </c>
      <c r="E7943" s="207">
        <v>-21</v>
      </c>
      <c r="F7943" s="208">
        <v>11.080767490972647</v>
      </c>
      <c r="I7943" s="125"/>
    </row>
    <row r="7944" spans="1:9">
      <c r="A7944" s="216">
        <v>43796</v>
      </c>
      <c r="B7944" s="194">
        <v>22</v>
      </c>
      <c r="C7944" s="205">
        <v>153</v>
      </c>
      <c r="D7944" s="206">
        <v>5.4433752843027605</v>
      </c>
      <c r="E7944" s="207">
        <v>-21</v>
      </c>
      <c r="F7944" s="208">
        <v>11.531438644684471</v>
      </c>
      <c r="I7944" s="125"/>
    </row>
    <row r="7945" spans="1:9">
      <c r="A7945" s="216">
        <v>43796</v>
      </c>
      <c r="B7945" s="194">
        <v>23</v>
      </c>
      <c r="C7945" s="205">
        <v>168</v>
      </c>
      <c r="D7945" s="206">
        <v>5.2353799019039116</v>
      </c>
      <c r="E7945" s="207">
        <v>-21</v>
      </c>
      <c r="F7945" s="208">
        <v>11.981416324552399</v>
      </c>
      <c r="I7945" s="125"/>
    </row>
    <row r="7946" spans="1:9">
      <c r="A7946" s="216">
        <v>43797</v>
      </c>
      <c r="B7946" s="194">
        <v>0</v>
      </c>
      <c r="C7946" s="205">
        <v>183</v>
      </c>
      <c r="D7946" s="206">
        <v>5.0270661731752853</v>
      </c>
      <c r="E7946" s="207">
        <v>-21</v>
      </c>
      <c r="F7946" s="208">
        <v>12.430700127957692</v>
      </c>
      <c r="I7946" s="125"/>
    </row>
    <row r="7947" spans="1:9">
      <c r="A7947" s="216">
        <v>43797</v>
      </c>
      <c r="B7947" s="194">
        <v>1</v>
      </c>
      <c r="C7947" s="205">
        <v>198</v>
      </c>
      <c r="D7947" s="206">
        <v>4.8184446218033372</v>
      </c>
      <c r="E7947" s="207">
        <v>-21</v>
      </c>
      <c r="F7947" s="208">
        <v>12.879289662903091</v>
      </c>
      <c r="I7947" s="125"/>
    </row>
    <row r="7948" spans="1:9">
      <c r="A7948" s="216">
        <v>43797</v>
      </c>
      <c r="B7948" s="194">
        <v>2</v>
      </c>
      <c r="C7948" s="205">
        <v>213</v>
      </c>
      <c r="D7948" s="206">
        <v>4.6095255942935864</v>
      </c>
      <c r="E7948" s="207">
        <v>-21</v>
      </c>
      <c r="F7948" s="208">
        <v>13.327184552957334</v>
      </c>
      <c r="I7948" s="125"/>
    </row>
    <row r="7949" spans="1:9">
      <c r="A7949" s="216">
        <v>43797</v>
      </c>
      <c r="B7949" s="194">
        <v>3</v>
      </c>
      <c r="C7949" s="205">
        <v>228</v>
      </c>
      <c r="D7949" s="206">
        <v>4.4002894107927659</v>
      </c>
      <c r="E7949" s="207">
        <v>-21</v>
      </c>
      <c r="F7949" s="208">
        <v>13.774384392130727</v>
      </c>
      <c r="I7949" s="125"/>
    </row>
    <row r="7950" spans="1:9">
      <c r="A7950" s="216">
        <v>43797</v>
      </c>
      <c r="B7950" s="194">
        <v>4</v>
      </c>
      <c r="C7950" s="205">
        <v>243</v>
      </c>
      <c r="D7950" s="206">
        <v>4.1907465561268964</v>
      </c>
      <c r="E7950" s="207">
        <v>-21</v>
      </c>
      <c r="F7950" s="208">
        <v>14.220888794970534</v>
      </c>
      <c r="I7950" s="125"/>
    </row>
    <row r="7951" spans="1:9">
      <c r="A7951" s="216">
        <v>43797</v>
      </c>
      <c r="B7951" s="194">
        <v>5</v>
      </c>
      <c r="C7951" s="205">
        <v>258</v>
      </c>
      <c r="D7951" s="206">
        <v>3.9809074567801872</v>
      </c>
      <c r="E7951" s="207">
        <v>-21</v>
      </c>
      <c r="F7951" s="208">
        <v>14.666697376568223</v>
      </c>
      <c r="I7951" s="125"/>
    </row>
    <row r="7952" spans="1:9">
      <c r="A7952" s="216">
        <v>43797</v>
      </c>
      <c r="B7952" s="194">
        <v>6</v>
      </c>
      <c r="C7952" s="205">
        <v>273</v>
      </c>
      <c r="D7952" s="206">
        <v>3.770752394802912</v>
      </c>
      <c r="E7952" s="207">
        <v>-21</v>
      </c>
      <c r="F7952" s="208">
        <v>15.111809737616753</v>
      </c>
      <c r="I7952" s="125"/>
    </row>
    <row r="7953" spans="1:9">
      <c r="A7953" s="216">
        <v>43797</v>
      </c>
      <c r="B7953" s="194">
        <v>7</v>
      </c>
      <c r="C7953" s="205">
        <v>288</v>
      </c>
      <c r="D7953" s="206">
        <v>3.5602918559061436</v>
      </c>
      <c r="E7953" s="207">
        <v>-21</v>
      </c>
      <c r="F7953" s="208">
        <v>15.5</v>
      </c>
      <c r="I7953" s="125"/>
    </row>
    <row r="7954" spans="1:9">
      <c r="A7954" s="216">
        <v>43797</v>
      </c>
      <c r="B7954" s="194">
        <v>8</v>
      </c>
      <c r="C7954" s="205">
        <v>303</v>
      </c>
      <c r="D7954" s="206">
        <v>3.349536267643316</v>
      </c>
      <c r="E7954" s="207">
        <v>-21</v>
      </c>
      <c r="F7954" s="208">
        <v>15.999944263053791</v>
      </c>
      <c r="I7954" s="125"/>
    </row>
    <row r="7955" spans="1:9">
      <c r="A7955" s="216">
        <v>43797</v>
      </c>
      <c r="B7955" s="194">
        <v>9</v>
      </c>
      <c r="C7955" s="205">
        <v>318</v>
      </c>
      <c r="D7955" s="206">
        <v>3.1384659326135989</v>
      </c>
      <c r="E7955" s="207">
        <v>-21</v>
      </c>
      <c r="F7955" s="208">
        <v>16.442965641482203</v>
      </c>
      <c r="I7955" s="125"/>
    </row>
    <row r="7956" spans="1:9">
      <c r="A7956" s="216">
        <v>43797</v>
      </c>
      <c r="B7956" s="194">
        <v>10</v>
      </c>
      <c r="C7956" s="205">
        <v>333</v>
      </c>
      <c r="D7956" s="206">
        <v>2.9270912785750625</v>
      </c>
      <c r="E7956" s="207">
        <v>-21</v>
      </c>
      <c r="F7956" s="208">
        <v>16.885289257180247</v>
      </c>
      <c r="I7956" s="125"/>
    </row>
    <row r="7957" spans="1:9">
      <c r="A7957" s="216">
        <v>43797</v>
      </c>
      <c r="B7957" s="194">
        <v>11</v>
      </c>
      <c r="C7957" s="205">
        <v>348</v>
      </c>
      <c r="D7957" s="206">
        <v>2.7154227930464003</v>
      </c>
      <c r="E7957" s="207">
        <v>-21</v>
      </c>
      <c r="F7957" s="208">
        <v>17.326914723422178</v>
      </c>
      <c r="I7957" s="125"/>
    </row>
    <row r="7958" spans="1:9">
      <c r="A7958" s="216">
        <v>43797</v>
      </c>
      <c r="B7958" s="194">
        <v>12</v>
      </c>
      <c r="C7958" s="205">
        <v>3</v>
      </c>
      <c r="D7958" s="206">
        <v>2.5034407604550779</v>
      </c>
      <c r="E7958" s="207">
        <v>-21</v>
      </c>
      <c r="F7958" s="208">
        <v>17.767841644212439</v>
      </c>
      <c r="I7958" s="125"/>
    </row>
    <row r="7959" spans="1:9">
      <c r="A7959" s="216">
        <v>43797</v>
      </c>
      <c r="B7959" s="194">
        <v>13</v>
      </c>
      <c r="C7959" s="205">
        <v>18</v>
      </c>
      <c r="D7959" s="206">
        <v>2.2911556087706231</v>
      </c>
      <c r="E7959" s="207">
        <v>-21</v>
      </c>
      <c r="F7959" s="208">
        <v>18.2080696389162</v>
      </c>
      <c r="I7959" s="125"/>
    </row>
    <row r="7960" spans="1:9">
      <c r="A7960" s="216">
        <v>43797</v>
      </c>
      <c r="B7960" s="194">
        <v>14</v>
      </c>
      <c r="C7960" s="205">
        <v>33</v>
      </c>
      <c r="D7960" s="206">
        <v>2.0785778460162874</v>
      </c>
      <c r="E7960" s="207">
        <v>-21</v>
      </c>
      <c r="F7960" s="208">
        <v>18.647598327344781</v>
      </c>
      <c r="I7960" s="125"/>
    </row>
    <row r="7961" spans="1:9">
      <c r="A7961" s="216">
        <v>43797</v>
      </c>
      <c r="B7961" s="194">
        <v>15</v>
      </c>
      <c r="C7961" s="205">
        <v>48</v>
      </c>
      <c r="D7961" s="206">
        <v>1.8656877381852155</v>
      </c>
      <c r="E7961" s="207">
        <v>-21</v>
      </c>
      <c r="F7961" s="208">
        <v>19.08642731522157</v>
      </c>
      <c r="I7961" s="125"/>
    </row>
    <row r="7962" spans="1:9">
      <c r="A7962" s="216">
        <v>43797</v>
      </c>
      <c r="B7962" s="194">
        <v>16</v>
      </c>
      <c r="C7962" s="205">
        <v>63</v>
      </c>
      <c r="D7962" s="206">
        <v>1.6524956946932434</v>
      </c>
      <c r="E7962" s="207">
        <v>-21</v>
      </c>
      <c r="F7962" s="208">
        <v>19.524556223524314</v>
      </c>
      <c r="I7962" s="125"/>
    </row>
    <row r="7963" spans="1:9">
      <c r="A7963" s="216">
        <v>43797</v>
      </c>
      <c r="B7963" s="194">
        <v>17</v>
      </c>
      <c r="C7963" s="205">
        <v>78</v>
      </c>
      <c r="D7963" s="206">
        <v>1.4390122437237096</v>
      </c>
      <c r="E7963" s="207">
        <v>-21</v>
      </c>
      <c r="F7963" s="208">
        <v>19.961984668842163</v>
      </c>
      <c r="I7963" s="125"/>
    </row>
    <row r="7964" spans="1:9">
      <c r="A7964" s="216">
        <v>43797</v>
      </c>
      <c r="B7964" s="194">
        <v>18</v>
      </c>
      <c r="C7964" s="205">
        <v>93</v>
      </c>
      <c r="D7964" s="206">
        <v>1.2252176125969072</v>
      </c>
      <c r="E7964" s="207">
        <v>-21</v>
      </c>
      <c r="F7964" s="208">
        <v>20.398712268326165</v>
      </c>
      <c r="I7964" s="125"/>
    </row>
    <row r="7965" spans="1:9">
      <c r="A7965" s="216">
        <v>43797</v>
      </c>
      <c r="B7965" s="194">
        <v>19</v>
      </c>
      <c r="C7965" s="205">
        <v>108</v>
      </c>
      <c r="D7965" s="206">
        <v>1.0111222902264672</v>
      </c>
      <c r="E7965" s="207">
        <v>-21</v>
      </c>
      <c r="F7965" s="208">
        <v>20.834738639728911</v>
      </c>
      <c r="I7965" s="125"/>
    </row>
    <row r="7966" spans="1:9">
      <c r="A7966" s="216">
        <v>43797</v>
      </c>
      <c r="B7966" s="194">
        <v>20</v>
      </c>
      <c r="C7966" s="205">
        <v>123</v>
      </c>
      <c r="D7966" s="206">
        <v>0.79673676705738217</v>
      </c>
      <c r="E7966" s="207">
        <v>-21</v>
      </c>
      <c r="F7966" s="208">
        <v>21.270063406133559</v>
      </c>
      <c r="I7966" s="125"/>
    </row>
    <row r="7967" spans="1:9">
      <c r="A7967" s="216">
        <v>43797</v>
      </c>
      <c r="B7967" s="194">
        <v>21</v>
      </c>
      <c r="C7967" s="205">
        <v>138</v>
      </c>
      <c r="D7967" s="206">
        <v>0.5820412700416</v>
      </c>
      <c r="E7967" s="207">
        <v>-21</v>
      </c>
      <c r="F7967" s="208">
        <v>21.704686176692434</v>
      </c>
      <c r="I7967" s="125"/>
    </row>
    <row r="7968" spans="1:9">
      <c r="A7968" s="216">
        <v>43797</v>
      </c>
      <c r="B7968" s="194">
        <v>22</v>
      </c>
      <c r="C7968" s="205">
        <v>153</v>
      </c>
      <c r="D7968" s="206">
        <v>0.36704630959320639</v>
      </c>
      <c r="E7968" s="207">
        <v>-21</v>
      </c>
      <c r="F7968" s="208">
        <v>22.138606575622717</v>
      </c>
      <c r="I7968" s="125"/>
    </row>
    <row r="7969" spans="1:9">
      <c r="A7969" s="216">
        <v>43797</v>
      </c>
      <c r="B7969" s="194">
        <v>23</v>
      </c>
      <c r="C7969" s="205">
        <v>168</v>
      </c>
      <c r="D7969" s="206">
        <v>0.15176231674786322</v>
      </c>
      <c r="E7969" s="207">
        <v>-21</v>
      </c>
      <c r="F7969" s="208">
        <v>22.571824227737807</v>
      </c>
      <c r="I7969" s="125"/>
    </row>
    <row r="7970" spans="1:9">
      <c r="A7970" s="216">
        <v>43798</v>
      </c>
      <c r="B7970" s="194">
        <v>0</v>
      </c>
      <c r="C7970" s="205">
        <v>182</v>
      </c>
      <c r="D7970" s="206">
        <v>59.936169579660827</v>
      </c>
      <c r="E7970" s="207">
        <v>-21</v>
      </c>
      <c r="F7970" s="208">
        <v>23.004338739044172</v>
      </c>
      <c r="I7970" s="125"/>
    </row>
    <row r="7971" spans="1:9">
      <c r="A7971" s="216">
        <v>43798</v>
      </c>
      <c r="B7971" s="194">
        <v>1</v>
      </c>
      <c r="C7971" s="205">
        <v>197</v>
      </c>
      <c r="D7971" s="206">
        <v>59.720278588862357</v>
      </c>
      <c r="E7971" s="207">
        <v>-21</v>
      </c>
      <c r="F7971" s="208">
        <v>23.436149745110555</v>
      </c>
      <c r="I7971" s="125"/>
    </row>
    <row r="7972" spans="1:9">
      <c r="A7972" s="216">
        <v>43798</v>
      </c>
      <c r="B7972" s="194">
        <v>2</v>
      </c>
      <c r="C7972" s="205">
        <v>212</v>
      </c>
      <c r="D7972" s="206">
        <v>59.504099776073645</v>
      </c>
      <c r="E7972" s="207">
        <v>-21</v>
      </c>
      <c r="F7972" s="208">
        <v>23.867256867581048</v>
      </c>
      <c r="I7972" s="125"/>
    </row>
    <row r="7973" spans="1:9">
      <c r="A7973" s="216">
        <v>43798</v>
      </c>
      <c r="B7973" s="194">
        <v>3</v>
      </c>
      <c r="C7973" s="205">
        <v>227</v>
      </c>
      <c r="D7973" s="206">
        <v>59.28761343036058</v>
      </c>
      <c r="E7973" s="207">
        <v>-21</v>
      </c>
      <c r="F7973" s="208">
        <v>24.297659719036915</v>
      </c>
      <c r="I7973" s="125"/>
    </row>
    <row r="7974" spans="1:9">
      <c r="A7974" s="216">
        <v>43798</v>
      </c>
      <c r="B7974" s="194">
        <v>4</v>
      </c>
      <c r="C7974" s="205">
        <v>242</v>
      </c>
      <c r="D7974" s="206">
        <v>59.070830062498771</v>
      </c>
      <c r="E7974" s="207">
        <v>-21</v>
      </c>
      <c r="F7974" s="208">
        <v>24.727357927060538</v>
      </c>
      <c r="I7974" s="125"/>
    </row>
    <row r="7975" spans="1:9">
      <c r="A7975" s="216">
        <v>43798</v>
      </c>
      <c r="B7975" s="194">
        <v>5</v>
      </c>
      <c r="C7975" s="205">
        <v>257</v>
      </c>
      <c r="D7975" s="206">
        <v>58.853760065942424</v>
      </c>
      <c r="E7975" s="207">
        <v>-21</v>
      </c>
      <c r="F7975" s="208">
        <v>25.156351119812399</v>
      </c>
      <c r="I7975" s="125"/>
    </row>
    <row r="7976" spans="1:9">
      <c r="A7976" s="216">
        <v>43798</v>
      </c>
      <c r="B7976" s="194">
        <v>6</v>
      </c>
      <c r="C7976" s="205">
        <v>272</v>
      </c>
      <c r="D7976" s="206">
        <v>58.636383769180611</v>
      </c>
      <c r="E7976" s="207">
        <v>-21</v>
      </c>
      <c r="F7976" s="208">
        <v>25.584638911647062</v>
      </c>
      <c r="I7976" s="125"/>
    </row>
    <row r="7977" spans="1:9">
      <c r="A7977" s="216">
        <v>43798</v>
      </c>
      <c r="B7977" s="194">
        <v>7</v>
      </c>
      <c r="C7977" s="205">
        <v>287</v>
      </c>
      <c r="D7977" s="206">
        <v>58.41871160525443</v>
      </c>
      <c r="E7977" s="207">
        <v>-21</v>
      </c>
      <c r="F7977" s="208">
        <v>26</v>
      </c>
      <c r="I7977" s="125"/>
    </row>
    <row r="7978" spans="1:9">
      <c r="A7978" s="216">
        <v>43798</v>
      </c>
      <c r="B7978" s="194">
        <v>8</v>
      </c>
      <c r="C7978" s="205">
        <v>302</v>
      </c>
      <c r="D7978" s="206">
        <v>58.200754066426725</v>
      </c>
      <c r="E7978" s="207">
        <v>-21</v>
      </c>
      <c r="F7978" s="208">
        <v>26.439096805436932</v>
      </c>
      <c r="I7978" s="125"/>
    </row>
    <row r="7979" spans="1:9">
      <c r="A7979" s="216">
        <v>43798</v>
      </c>
      <c r="B7979" s="194">
        <v>9</v>
      </c>
      <c r="C7979" s="205">
        <v>317</v>
      </c>
      <c r="D7979" s="206">
        <v>57.982491442605806</v>
      </c>
      <c r="E7979" s="207">
        <v>-21</v>
      </c>
      <c r="F7979" s="208">
        <v>26.865266158128236</v>
      </c>
      <c r="I7979" s="125"/>
    </row>
    <row r="7980" spans="1:9">
      <c r="A7980" s="216">
        <v>43798</v>
      </c>
      <c r="B7980" s="194">
        <v>10</v>
      </c>
      <c r="C7980" s="205">
        <v>332</v>
      </c>
      <c r="D7980" s="206">
        <v>57.763934167641082</v>
      </c>
      <c r="E7980" s="207">
        <v>-21</v>
      </c>
      <c r="F7980" s="208">
        <v>27.290728616150233</v>
      </c>
      <c r="I7980" s="125"/>
    </row>
    <row r="7981" spans="1:9">
      <c r="A7981" s="216">
        <v>43798</v>
      </c>
      <c r="B7981" s="194">
        <v>11</v>
      </c>
      <c r="C7981" s="205">
        <v>347</v>
      </c>
      <c r="D7981" s="206">
        <v>57.545092734211494</v>
      </c>
      <c r="E7981" s="207">
        <v>-21</v>
      </c>
      <c r="F7981" s="208">
        <v>27.71548381101411</v>
      </c>
      <c r="I7981" s="125"/>
    </row>
    <row r="7982" spans="1:9">
      <c r="A7982" s="216">
        <v>43798</v>
      </c>
      <c r="B7982" s="194">
        <v>12</v>
      </c>
      <c r="C7982" s="205">
        <v>2</v>
      </c>
      <c r="D7982" s="206">
        <v>57.325947433309921</v>
      </c>
      <c r="E7982" s="207">
        <v>-21</v>
      </c>
      <c r="F7982" s="208">
        <v>28.139531360638301</v>
      </c>
      <c r="I7982" s="125"/>
    </row>
    <row r="7983" spans="1:9">
      <c r="A7983" s="216">
        <v>43798</v>
      </c>
      <c r="B7983" s="194">
        <v>13</v>
      </c>
      <c r="C7983" s="205">
        <v>17</v>
      </c>
      <c r="D7983" s="206">
        <v>57.106508698038851</v>
      </c>
      <c r="E7983" s="207">
        <v>-21</v>
      </c>
      <c r="F7983" s="208">
        <v>28.562870897773323</v>
      </c>
      <c r="I7983" s="125"/>
    </row>
    <row r="7984" spans="1:9">
      <c r="A7984" s="216">
        <v>43798</v>
      </c>
      <c r="B7984" s="194">
        <v>14</v>
      </c>
      <c r="C7984" s="205">
        <v>32</v>
      </c>
      <c r="D7984" s="206">
        <v>56.886787042594733</v>
      </c>
      <c r="E7984" s="207">
        <v>-21</v>
      </c>
      <c r="F7984" s="208">
        <v>28.985502055660817</v>
      </c>
      <c r="I7984" s="125"/>
    </row>
    <row r="7985" spans="1:9">
      <c r="A7985" s="216">
        <v>43798</v>
      </c>
      <c r="B7985" s="194">
        <v>15</v>
      </c>
      <c r="C7985" s="205">
        <v>47</v>
      </c>
      <c r="D7985" s="206">
        <v>56.666762698206412</v>
      </c>
      <c r="E7985" s="207">
        <v>-21</v>
      </c>
      <c r="F7985" s="208">
        <v>29.407424453994224</v>
      </c>
      <c r="I7985" s="125"/>
    </row>
    <row r="7986" spans="1:9">
      <c r="A7986" s="216">
        <v>43798</v>
      </c>
      <c r="B7986" s="194">
        <v>16</v>
      </c>
      <c r="C7986" s="205">
        <v>62</v>
      </c>
      <c r="D7986" s="206">
        <v>56.446446159667403</v>
      </c>
      <c r="E7986" s="207">
        <v>-21</v>
      </c>
      <c r="F7986" s="208">
        <v>29.828637722539995</v>
      </c>
      <c r="I7986" s="125"/>
    </row>
    <row r="7987" spans="1:9">
      <c r="A7987" s="216">
        <v>43798</v>
      </c>
      <c r="B7987" s="194">
        <v>17</v>
      </c>
      <c r="C7987" s="205">
        <v>77</v>
      </c>
      <c r="D7987" s="206">
        <v>56.225847959335624</v>
      </c>
      <c r="E7987" s="207">
        <v>-21</v>
      </c>
      <c r="F7987" s="208">
        <v>30.249141505714618</v>
      </c>
      <c r="I7987" s="125"/>
    </row>
    <row r="7988" spans="1:9">
      <c r="A7988" s="216">
        <v>43798</v>
      </c>
      <c r="B7988" s="194">
        <v>18</v>
      </c>
      <c r="C7988" s="205">
        <v>92</v>
      </c>
      <c r="D7988" s="206">
        <v>56.004948251697897</v>
      </c>
      <c r="E7988" s="207">
        <v>-21</v>
      </c>
      <c r="F7988" s="208">
        <v>30.668935420317425</v>
      </c>
      <c r="I7988" s="125"/>
    </row>
    <row r="7989" spans="1:9">
      <c r="A7989" s="216">
        <v>43798</v>
      </c>
      <c r="B7989" s="194">
        <v>19</v>
      </c>
      <c r="C7989" s="205">
        <v>107</v>
      </c>
      <c r="D7989" s="206">
        <v>55.783757570162606</v>
      </c>
      <c r="E7989" s="207">
        <v>-21</v>
      </c>
      <c r="F7989" s="208">
        <v>31.088019102503992</v>
      </c>
      <c r="I7989" s="125"/>
    </row>
    <row r="7990" spans="1:9">
      <c r="A7990" s="216">
        <v>43798</v>
      </c>
      <c r="B7990" s="194">
        <v>20</v>
      </c>
      <c r="C7990" s="205">
        <v>122</v>
      </c>
      <c r="D7990" s="206">
        <v>55.562286410015247</v>
      </c>
      <c r="E7990" s="207">
        <v>-21</v>
      </c>
      <c r="F7990" s="208">
        <v>31.506392189074504</v>
      </c>
      <c r="I7990" s="125"/>
    </row>
    <row r="7991" spans="1:9">
      <c r="A7991" s="216">
        <v>43798</v>
      </c>
      <c r="B7991" s="194">
        <v>21</v>
      </c>
      <c r="C7991" s="205">
        <v>137</v>
      </c>
      <c r="D7991" s="206">
        <v>55.3405150030909</v>
      </c>
      <c r="E7991" s="207">
        <v>-21</v>
      </c>
      <c r="F7991" s="208">
        <v>31.924054303378568</v>
      </c>
      <c r="I7991" s="125"/>
    </row>
    <row r="7992" spans="1:9">
      <c r="A7992" s="216">
        <v>43798</v>
      </c>
      <c r="B7992" s="194">
        <v>22</v>
      </c>
      <c r="C7992" s="205">
        <v>152</v>
      </c>
      <c r="D7992" s="206">
        <v>55.118453864475327</v>
      </c>
      <c r="E7992" s="207">
        <v>-21</v>
      </c>
      <c r="F7992" s="208">
        <v>32.341005083285381</v>
      </c>
      <c r="I7992" s="125"/>
    </row>
    <row r="7993" spans="1:9">
      <c r="A7993" s="216">
        <v>43798</v>
      </c>
      <c r="B7993" s="194">
        <v>23</v>
      </c>
      <c r="C7993" s="205">
        <v>167</v>
      </c>
      <c r="D7993" s="206">
        <v>54.896113431016715</v>
      </c>
      <c r="E7993" s="207">
        <v>-21</v>
      </c>
      <c r="F7993" s="208">
        <v>32.757244167360966</v>
      </c>
      <c r="I7993" s="125"/>
    </row>
    <row r="7994" spans="1:9">
      <c r="A7994" s="216">
        <v>43799</v>
      </c>
      <c r="B7994" s="194">
        <v>0</v>
      </c>
      <c r="C7994" s="205">
        <v>182</v>
      </c>
      <c r="D7994" s="206">
        <v>54.673473994020014</v>
      </c>
      <c r="E7994" s="207">
        <v>-21</v>
      </c>
      <c r="F7994" s="208">
        <v>33.172771176141609</v>
      </c>
      <c r="I7994" s="125"/>
    </row>
    <row r="7995" spans="1:9">
      <c r="A7995" s="216">
        <v>43799</v>
      </c>
      <c r="B7995" s="194">
        <v>1</v>
      </c>
      <c r="C7995" s="205">
        <v>197</v>
      </c>
      <c r="D7995" s="206">
        <v>54.450546049499735</v>
      </c>
      <c r="E7995" s="207">
        <v>-21</v>
      </c>
      <c r="F7995" s="208">
        <v>33.587585758605911</v>
      </c>
      <c r="I7995" s="125"/>
    </row>
    <row r="7996" spans="1:9">
      <c r="A7996" s="216">
        <v>43799</v>
      </c>
      <c r="B7996" s="194">
        <v>2</v>
      </c>
      <c r="C7996" s="205">
        <v>212</v>
      </c>
      <c r="D7996" s="206">
        <v>54.227340033578457</v>
      </c>
      <c r="E7996" s="207">
        <v>-21</v>
      </c>
      <c r="F7996" s="208">
        <v>34.001687550366313</v>
      </c>
      <c r="I7996" s="125"/>
    </row>
    <row r="7997" spans="1:9">
      <c r="A7997" s="216">
        <v>43799</v>
      </c>
      <c r="B7997" s="194">
        <v>3</v>
      </c>
      <c r="C7997" s="205">
        <v>227</v>
      </c>
      <c r="D7997" s="206">
        <v>54.003836240264036</v>
      </c>
      <c r="E7997" s="207">
        <v>-21</v>
      </c>
      <c r="F7997" s="208">
        <v>34.415076178492541</v>
      </c>
      <c r="I7997" s="125"/>
    </row>
    <row r="7998" spans="1:9">
      <c r="A7998" s="216">
        <v>43799</v>
      </c>
      <c r="B7998" s="194">
        <v>4</v>
      </c>
      <c r="C7998" s="205">
        <v>242</v>
      </c>
      <c r="D7998" s="206">
        <v>53.780045164019157</v>
      </c>
      <c r="E7998" s="207">
        <v>-21</v>
      </c>
      <c r="F7998" s="208">
        <v>34.827751284397834</v>
      </c>
      <c r="I7998" s="125"/>
    </row>
    <row r="7999" spans="1:9">
      <c r="A7999" s="216">
        <v>43799</v>
      </c>
      <c r="B7999" s="194">
        <v>5</v>
      </c>
      <c r="C7999" s="205">
        <v>257</v>
      </c>
      <c r="D7999" s="206">
        <v>53.55597724331119</v>
      </c>
      <c r="E7999" s="207">
        <v>-21</v>
      </c>
      <c r="F7999" s="208">
        <v>35.239712510227861</v>
      </c>
      <c r="I7999" s="125"/>
    </row>
    <row r="8000" spans="1:9">
      <c r="A8000" s="216">
        <v>43799</v>
      </c>
      <c r="B8000" s="194">
        <v>6</v>
      </c>
      <c r="C8000" s="205">
        <v>272</v>
      </c>
      <c r="D8000" s="206">
        <v>53.331612810152365</v>
      </c>
      <c r="E8000" s="207">
        <v>-21</v>
      </c>
      <c r="F8000" s="208">
        <v>35.650959484776408</v>
      </c>
      <c r="I8000" s="125"/>
    </row>
    <row r="8001" spans="1:9">
      <c r="A8001" s="216">
        <v>43799</v>
      </c>
      <c r="B8001" s="194">
        <v>7</v>
      </c>
      <c r="C8001" s="205">
        <v>287</v>
      </c>
      <c r="D8001" s="206">
        <v>53.10696228227016</v>
      </c>
      <c r="E8001" s="207">
        <v>-21</v>
      </c>
      <c r="F8001" s="208">
        <v>36</v>
      </c>
      <c r="I8001" s="125"/>
    </row>
    <row r="8002" spans="1:9">
      <c r="A8002" s="216">
        <v>43799</v>
      </c>
      <c r="B8002" s="194">
        <v>8</v>
      </c>
      <c r="C8002" s="205">
        <v>302</v>
      </c>
      <c r="D8002" s="206">
        <v>52.882036117255211</v>
      </c>
      <c r="E8002" s="207">
        <v>-21</v>
      </c>
      <c r="F8002" s="208">
        <v>36.471309249201553</v>
      </c>
      <c r="I8002" s="125"/>
    </row>
    <row r="8003" spans="1:9">
      <c r="A8003" s="216">
        <v>43799</v>
      </c>
      <c r="B8003" s="194">
        <v>9</v>
      </c>
      <c r="C8003" s="205">
        <v>317</v>
      </c>
      <c r="D8003" s="206">
        <v>52.656814667409435</v>
      </c>
      <c r="E8003" s="207">
        <v>-21</v>
      </c>
      <c r="F8003" s="208">
        <v>36.880411318267008</v>
      </c>
      <c r="I8003" s="125"/>
    </row>
    <row r="8004" spans="1:9">
      <c r="A8004" s="216">
        <v>43799</v>
      </c>
      <c r="B8004" s="194">
        <v>10</v>
      </c>
      <c r="C8004" s="205">
        <v>332</v>
      </c>
      <c r="D8004" s="206">
        <v>52.431308351319785</v>
      </c>
      <c r="E8004" s="207">
        <v>-21</v>
      </c>
      <c r="F8004" s="208">
        <v>37.288797698998266</v>
      </c>
      <c r="I8004" s="125"/>
    </row>
    <row r="8005" spans="1:9">
      <c r="A8005" s="216">
        <v>43799</v>
      </c>
      <c r="B8005" s="194">
        <v>11</v>
      </c>
      <c r="C8005" s="205">
        <v>347</v>
      </c>
      <c r="D8005" s="206">
        <v>52.205527685467814</v>
      </c>
      <c r="E8005" s="207">
        <v>-21</v>
      </c>
      <c r="F8005" s="208">
        <v>37.696468037050082</v>
      </c>
      <c r="I8005" s="125"/>
    </row>
    <row r="8006" spans="1:9">
      <c r="A8006" s="216">
        <v>43799</v>
      </c>
      <c r="B8006" s="194">
        <v>12</v>
      </c>
      <c r="C8006" s="205">
        <v>2</v>
      </c>
      <c r="D8006" s="206">
        <v>51.97945290548887</v>
      </c>
      <c r="E8006" s="207">
        <v>-21</v>
      </c>
      <c r="F8006" s="208">
        <v>38.103421965030364</v>
      </c>
      <c r="I8006" s="125"/>
    </row>
    <row r="8007" spans="1:9">
      <c r="A8007" s="216">
        <v>43799</v>
      </c>
      <c r="B8007" s="194">
        <v>13</v>
      </c>
      <c r="C8007" s="205">
        <v>17</v>
      </c>
      <c r="D8007" s="206">
        <v>51.753094508328559</v>
      </c>
      <c r="E8007" s="207">
        <v>-21</v>
      </c>
      <c r="F8007" s="208">
        <v>38.509659129838738</v>
      </c>
      <c r="I8007" s="125"/>
    </row>
    <row r="8008" spans="1:9">
      <c r="A8008" s="216">
        <v>43799</v>
      </c>
      <c r="B8008" s="194">
        <v>14</v>
      </c>
      <c r="C8008" s="205">
        <v>32</v>
      </c>
      <c r="D8008" s="206">
        <v>51.526462991826065</v>
      </c>
      <c r="E8008" s="207">
        <v>-21</v>
      </c>
      <c r="F8008" s="208">
        <v>38.915179178899848</v>
      </c>
      <c r="I8008" s="125"/>
    </row>
    <row r="8009" spans="1:9">
      <c r="A8009" s="216">
        <v>43799</v>
      </c>
      <c r="B8009" s="194">
        <v>15</v>
      </c>
      <c r="C8009" s="205">
        <v>47</v>
      </c>
      <c r="D8009" s="206">
        <v>51.299538591504188</v>
      </c>
      <c r="E8009" s="207">
        <v>-21</v>
      </c>
      <c r="F8009" s="208">
        <v>39.319981746729624</v>
      </c>
      <c r="I8009" s="125"/>
    </row>
    <row r="8010" spans="1:9">
      <c r="A8010" s="216">
        <v>43799</v>
      </c>
      <c r="B8010" s="194">
        <v>16</v>
      </c>
      <c r="C8010" s="205">
        <v>62</v>
      </c>
      <c r="D8010" s="206">
        <v>51.072331805287376</v>
      </c>
      <c r="E8010" s="207">
        <v>-21</v>
      </c>
      <c r="F8010" s="208">
        <v>39.724066477511784</v>
      </c>
      <c r="I8010" s="125"/>
    </row>
    <row r="8011" spans="1:9">
      <c r="A8011" s="216">
        <v>43799</v>
      </c>
      <c r="B8011" s="194">
        <v>17</v>
      </c>
      <c r="C8011" s="205">
        <v>77</v>
      </c>
      <c r="D8011" s="206">
        <v>50.844853131372929</v>
      </c>
      <c r="E8011" s="207">
        <v>-21</v>
      </c>
      <c r="F8011" s="208">
        <v>40.127433029539503</v>
      </c>
      <c r="I8011" s="125"/>
    </row>
    <row r="8012" spans="1:9">
      <c r="A8012" s="216">
        <v>43799</v>
      </c>
      <c r="B8012" s="194">
        <v>18</v>
      </c>
      <c r="C8012" s="205">
        <v>92</v>
      </c>
      <c r="D8012" s="206">
        <v>50.617082805215432</v>
      </c>
      <c r="E8012" s="207">
        <v>-21</v>
      </c>
      <c r="F8012" s="208">
        <v>40.530081034702548</v>
      </c>
      <c r="I8012" s="125"/>
    </row>
    <row r="8013" spans="1:9">
      <c r="A8013" s="216">
        <v>43799</v>
      </c>
      <c r="B8013" s="194">
        <v>19</v>
      </c>
      <c r="C8013" s="205">
        <v>107</v>
      </c>
      <c r="D8013" s="206">
        <v>50.389031365025403</v>
      </c>
      <c r="E8013" s="207">
        <v>-21</v>
      </c>
      <c r="F8013" s="208">
        <v>40.932010143486579</v>
      </c>
      <c r="I8013" s="125"/>
    </row>
    <row r="8014" spans="1:9">
      <c r="A8014" s="216">
        <v>43799</v>
      </c>
      <c r="B8014" s="194">
        <v>20</v>
      </c>
      <c r="C8014" s="205">
        <v>122</v>
      </c>
      <c r="D8014" s="206">
        <v>50.160709230147802</v>
      </c>
      <c r="E8014" s="207">
        <v>-21</v>
      </c>
      <c r="F8014" s="208">
        <v>41.333220007025702</v>
      </c>
      <c r="I8014" s="125"/>
    </row>
    <row r="8015" spans="1:9">
      <c r="A8015" s="216">
        <v>43799</v>
      </c>
      <c r="B8015" s="194">
        <v>21</v>
      </c>
      <c r="C8015" s="205">
        <v>137</v>
      </c>
      <c r="D8015" s="206">
        <v>49.932096676989204</v>
      </c>
      <c r="E8015" s="207">
        <v>-21</v>
      </c>
      <c r="F8015" s="208">
        <v>41.733710263593053</v>
      </c>
      <c r="I8015" s="125"/>
    </row>
    <row r="8016" spans="1:9">
      <c r="A8016" s="216">
        <v>43799</v>
      </c>
      <c r="B8016" s="194">
        <v>22</v>
      </c>
      <c r="C8016" s="205">
        <v>152</v>
      </c>
      <c r="D8016" s="206">
        <v>49.703204224107367</v>
      </c>
      <c r="E8016" s="207">
        <v>-21</v>
      </c>
      <c r="F8016" s="208">
        <v>42.13348056553734</v>
      </c>
      <c r="I8016" s="125"/>
    </row>
    <row r="8017" spans="1:9">
      <c r="A8017" s="216">
        <v>43799</v>
      </c>
      <c r="B8017" s="194">
        <v>23</v>
      </c>
      <c r="C8017" s="205">
        <v>167</v>
      </c>
      <c r="D8017" s="206">
        <v>49.474042310226309</v>
      </c>
      <c r="E8017" s="207">
        <v>-21</v>
      </c>
      <c r="F8017" s="208">
        <v>42.53253056579581</v>
      </c>
      <c r="I8017" s="125"/>
    </row>
    <row r="8018" spans="1:9">
      <c r="A8018" s="216">
        <v>43800</v>
      </c>
      <c r="B8018" s="194">
        <v>0</v>
      </c>
      <c r="C8018" s="205">
        <v>182</v>
      </c>
      <c r="D8018" s="206">
        <v>49.24455724501172</v>
      </c>
      <c r="E8018" s="207">
        <v>-21</v>
      </c>
      <c r="F8018" s="208">
        <v>42.930860073615449</v>
      </c>
      <c r="I8018" s="125"/>
    </row>
    <row r="8019" spans="1:9">
      <c r="A8019" s="216">
        <v>43800</v>
      </c>
      <c r="B8019" s="194">
        <v>1</v>
      </c>
      <c r="C8019" s="205">
        <v>197</v>
      </c>
      <c r="D8019" s="206">
        <v>49.014827499293006</v>
      </c>
      <c r="E8019" s="207">
        <v>-21</v>
      </c>
      <c r="F8019" s="208">
        <v>43.328468404803502</v>
      </c>
      <c r="I8019" s="125"/>
    </row>
    <row r="8020" spans="1:9">
      <c r="A8020" s="216">
        <v>43800</v>
      </c>
      <c r="B8020" s="194">
        <v>2</v>
      </c>
      <c r="C8020" s="205">
        <v>212</v>
      </c>
      <c r="D8020" s="206">
        <v>48.784829528757427</v>
      </c>
      <c r="E8020" s="207">
        <v>-21</v>
      </c>
      <c r="F8020" s="208">
        <v>43.725355383522597</v>
      </c>
      <c r="I8020" s="125"/>
    </row>
    <row r="8021" spans="1:9">
      <c r="A8021" s="216">
        <v>43800</v>
      </c>
      <c r="B8021" s="194">
        <v>3</v>
      </c>
      <c r="C8021" s="205">
        <v>227</v>
      </c>
      <c r="D8021" s="206">
        <v>48.554543650396909</v>
      </c>
      <c r="E8021" s="207">
        <v>-21</v>
      </c>
      <c r="F8021" s="208">
        <v>44.121520651823332</v>
      </c>
      <c r="I8021" s="125"/>
    </row>
    <row r="8022" spans="1:9">
      <c r="A8022" s="216">
        <v>43800</v>
      </c>
      <c r="B8022" s="194">
        <v>4</v>
      </c>
      <c r="C8022" s="205">
        <v>242</v>
      </c>
      <c r="D8022" s="206">
        <v>48.323980304455745</v>
      </c>
      <c r="E8022" s="207">
        <v>-21</v>
      </c>
      <c r="F8022" s="208">
        <v>44.516963865788384</v>
      </c>
      <c r="I8022" s="125"/>
    </row>
    <row r="8023" spans="1:9">
      <c r="A8023" s="216">
        <v>43800</v>
      </c>
      <c r="B8023" s="194">
        <v>5</v>
      </c>
      <c r="C8023" s="205">
        <v>257</v>
      </c>
      <c r="D8023" s="206">
        <v>48.093149990495476</v>
      </c>
      <c r="E8023" s="207">
        <v>-21</v>
      </c>
      <c r="F8023" s="208">
        <v>44.911684677633446</v>
      </c>
      <c r="I8023" s="125"/>
    </row>
    <row r="8024" spans="1:9">
      <c r="A8024" s="216">
        <v>43800</v>
      </c>
      <c r="B8024" s="194">
        <v>6</v>
      </c>
      <c r="C8024" s="205">
        <v>272</v>
      </c>
      <c r="D8024" s="206">
        <v>47.862033006009597</v>
      </c>
      <c r="E8024" s="207">
        <v>-21</v>
      </c>
      <c r="F8024" s="208">
        <v>45.305682740233735</v>
      </c>
      <c r="I8024" s="125"/>
    </row>
    <row r="8025" spans="1:9">
      <c r="A8025" s="216">
        <v>43800</v>
      </c>
      <c r="B8025" s="194">
        <v>7</v>
      </c>
      <c r="C8025" s="205">
        <v>287</v>
      </c>
      <c r="D8025" s="206">
        <v>47.63063979224853</v>
      </c>
      <c r="E8025" s="207">
        <v>-21</v>
      </c>
      <c r="F8025" s="208">
        <v>45.7</v>
      </c>
      <c r="I8025" s="125"/>
    </row>
    <row r="8026" spans="1:9">
      <c r="A8026" s="216">
        <v>43800</v>
      </c>
      <c r="B8026" s="194">
        <v>8</v>
      </c>
      <c r="C8026" s="205">
        <v>302</v>
      </c>
      <c r="D8026" s="206">
        <v>47.398980848968222</v>
      </c>
      <c r="E8026" s="207">
        <v>-21</v>
      </c>
      <c r="F8026" s="208">
        <v>46.091509236617867</v>
      </c>
      <c r="I8026" s="125"/>
    </row>
    <row r="8027" spans="1:9">
      <c r="A8027" s="216">
        <v>43800</v>
      </c>
      <c r="B8027" s="194">
        <v>9</v>
      </c>
      <c r="C8027" s="205">
        <v>317</v>
      </c>
      <c r="D8027" s="206">
        <v>47.167036513583298</v>
      </c>
      <c r="E8027" s="207">
        <v>-21</v>
      </c>
      <c r="F8027" s="208">
        <v>46.483336974856115</v>
      </c>
      <c r="I8027" s="125"/>
    </row>
    <row r="8028" spans="1:9">
      <c r="A8028" s="216">
        <v>43800</v>
      </c>
      <c r="B8028" s="194">
        <v>10</v>
      </c>
      <c r="C8028" s="205">
        <v>332</v>
      </c>
      <c r="D8028" s="206">
        <v>46.934817149019636</v>
      </c>
      <c r="E8028" s="207">
        <v>-21</v>
      </c>
      <c r="F8028" s="208">
        <v>46.87444058154945</v>
      </c>
      <c r="I8028" s="125"/>
    </row>
    <row r="8029" spans="1:9">
      <c r="A8029" s="216">
        <v>43800</v>
      </c>
      <c r="B8029" s="194">
        <v>11</v>
      </c>
      <c r="C8029" s="205">
        <v>347</v>
      </c>
      <c r="D8029" s="206">
        <v>46.702333295254448</v>
      </c>
      <c r="E8029" s="207">
        <v>-21</v>
      </c>
      <c r="F8029" s="208">
        <v>47.264819717072797</v>
      </c>
      <c r="I8029" s="125"/>
    </row>
    <row r="8030" spans="1:9">
      <c r="A8030" s="216">
        <v>43800</v>
      </c>
      <c r="B8030" s="194">
        <v>12</v>
      </c>
      <c r="C8030" s="205">
        <v>2</v>
      </c>
      <c r="D8030" s="206">
        <v>46.469565250449705</v>
      </c>
      <c r="E8030" s="207">
        <v>-21</v>
      </c>
      <c r="F8030" s="208">
        <v>47.654474029285865</v>
      </c>
      <c r="I8030" s="125"/>
    </row>
    <row r="8031" spans="1:9">
      <c r="A8031" s="216">
        <v>43800</v>
      </c>
      <c r="B8031" s="194">
        <v>13</v>
      </c>
      <c r="C8031" s="205">
        <v>17</v>
      </c>
      <c r="D8031" s="206">
        <v>46.23652345686537</v>
      </c>
      <c r="E8031" s="207">
        <v>-21</v>
      </c>
      <c r="F8031" s="208">
        <v>48.043403175536028</v>
      </c>
      <c r="I8031" s="125"/>
    </row>
    <row r="8032" spans="1:9">
      <c r="A8032" s="216">
        <v>43800</v>
      </c>
      <c r="B8032" s="194">
        <v>14</v>
      </c>
      <c r="C8032" s="205">
        <v>32</v>
      </c>
      <c r="D8032" s="206">
        <v>46.003218416259415</v>
      </c>
      <c r="E8032" s="207">
        <v>-21</v>
      </c>
      <c r="F8032" s="208">
        <v>48.431606826724831</v>
      </c>
      <c r="I8032" s="125"/>
    </row>
    <row r="8033" spans="1:9">
      <c r="A8033" s="216">
        <v>43800</v>
      </c>
      <c r="B8033" s="194">
        <v>15</v>
      </c>
      <c r="C8033" s="205">
        <v>47</v>
      </c>
      <c r="D8033" s="206">
        <v>45.769630406432498</v>
      </c>
      <c r="E8033" s="207">
        <v>-21</v>
      </c>
      <c r="F8033" s="208">
        <v>48.81908462836698</v>
      </c>
      <c r="I8033" s="125"/>
    </row>
    <row r="8034" spans="1:9">
      <c r="A8034" s="216">
        <v>43800</v>
      </c>
      <c r="B8034" s="194">
        <v>16</v>
      </c>
      <c r="C8034" s="205">
        <v>62</v>
      </c>
      <c r="D8034" s="206">
        <v>45.535769930152128</v>
      </c>
      <c r="E8034" s="207">
        <v>-21</v>
      </c>
      <c r="F8034" s="208">
        <v>49.205836243942329</v>
      </c>
      <c r="I8034" s="125"/>
    </row>
    <row r="8035" spans="1:9">
      <c r="A8035" s="216">
        <v>43800</v>
      </c>
      <c r="B8035" s="194">
        <v>17</v>
      </c>
      <c r="C8035" s="205">
        <v>77</v>
      </c>
      <c r="D8035" s="206">
        <v>45.30164742990678</v>
      </c>
      <c r="E8035" s="207">
        <v>-21</v>
      </c>
      <c r="F8035" s="208">
        <v>49.591861337580028</v>
      </c>
      <c r="I8035" s="125"/>
    </row>
    <row r="8036" spans="1:9">
      <c r="A8036" s="216">
        <v>43800</v>
      </c>
      <c r="B8036" s="194">
        <v>18</v>
      </c>
      <c r="C8036" s="205">
        <v>92</v>
      </c>
      <c r="D8036" s="206">
        <v>45.067243204717897</v>
      </c>
      <c r="E8036" s="207">
        <v>-21</v>
      </c>
      <c r="F8036" s="208">
        <v>49.977159561102908</v>
      </c>
      <c r="I8036" s="125"/>
    </row>
    <row r="8037" spans="1:9">
      <c r="A8037" s="216">
        <v>43800</v>
      </c>
      <c r="B8037" s="194">
        <v>19</v>
      </c>
      <c r="C8037" s="205">
        <v>107</v>
      </c>
      <c r="D8037" s="206">
        <v>44.83256777707993</v>
      </c>
      <c r="E8037" s="207">
        <v>-21</v>
      </c>
      <c r="F8037" s="208">
        <v>50.361730579841719</v>
      </c>
      <c r="I8037" s="125"/>
    </row>
    <row r="8038" spans="1:9">
      <c r="A8038" s="216">
        <v>43800</v>
      </c>
      <c r="B8038" s="194">
        <v>20</v>
      </c>
      <c r="C8038" s="205">
        <v>122</v>
      </c>
      <c r="D8038" s="206">
        <v>44.597631530615161</v>
      </c>
      <c r="E8038" s="207">
        <v>-21</v>
      </c>
      <c r="F8038" s="208">
        <v>50.745574059834908</v>
      </c>
      <c r="I8038" s="125"/>
    </row>
    <row r="8039" spans="1:9">
      <c r="A8039" s="216">
        <v>43800</v>
      </c>
      <c r="B8039" s="194">
        <v>21</v>
      </c>
      <c r="C8039" s="205">
        <v>137</v>
      </c>
      <c r="D8039" s="206">
        <v>44.36241482493358</v>
      </c>
      <c r="E8039" s="207">
        <v>-21</v>
      </c>
      <c r="F8039" s="208">
        <v>51.128689650563715</v>
      </c>
      <c r="I8039" s="125"/>
    </row>
    <row r="8040" spans="1:9">
      <c r="A8040" s="216">
        <v>43800</v>
      </c>
      <c r="B8040" s="194">
        <v>22</v>
      </c>
      <c r="C8040" s="205">
        <v>152</v>
      </c>
      <c r="D8040" s="206">
        <v>44.126928181529479</v>
      </c>
      <c r="E8040" s="207">
        <v>-21</v>
      </c>
      <c r="F8040" s="208">
        <v>51.511077027827739</v>
      </c>
      <c r="I8040" s="125"/>
    </row>
    <row r="8041" spans="1:9">
      <c r="A8041" s="216">
        <v>43800</v>
      </c>
      <c r="B8041" s="194">
        <v>23</v>
      </c>
      <c r="C8041" s="205">
        <v>167</v>
      </c>
      <c r="D8041" s="206">
        <v>43.891181966252475</v>
      </c>
      <c r="E8041" s="207">
        <v>-21</v>
      </c>
      <c r="F8041" s="208">
        <v>51.892735855293779</v>
      </c>
      <c r="I8041" s="125"/>
    </row>
    <row r="8042" spans="1:9">
      <c r="A8042" s="216">
        <v>43801</v>
      </c>
      <c r="B8042" s="194">
        <v>0</v>
      </c>
      <c r="C8042" s="205">
        <v>182</v>
      </c>
      <c r="D8042" s="206">
        <v>43.655156538957272</v>
      </c>
      <c r="E8042" s="207">
        <v>-21</v>
      </c>
      <c r="F8042" s="208">
        <v>52.273665788594741</v>
      </c>
      <c r="I8042" s="125"/>
    </row>
    <row r="8043" spans="1:9">
      <c r="A8043" s="216">
        <v>43801</v>
      </c>
      <c r="B8043" s="194">
        <v>1</v>
      </c>
      <c r="C8043" s="205">
        <v>197</v>
      </c>
      <c r="D8043" s="206">
        <v>43.418862343121418</v>
      </c>
      <c r="E8043" s="207">
        <v>-21</v>
      </c>
      <c r="F8043" s="208">
        <v>52.653866496975468</v>
      </c>
      <c r="I8043" s="125"/>
    </row>
    <row r="8044" spans="1:9">
      <c r="A8044" s="216">
        <v>43801</v>
      </c>
      <c r="B8044" s="194">
        <v>2</v>
      </c>
      <c r="C8044" s="205">
        <v>212</v>
      </c>
      <c r="D8044" s="206">
        <v>43.182309882883487</v>
      </c>
      <c r="E8044" s="207">
        <v>-21</v>
      </c>
      <c r="F8044" s="208">
        <v>53.03333765017662</v>
      </c>
      <c r="I8044" s="125"/>
    </row>
    <row r="8045" spans="1:9">
      <c r="A8045" s="216">
        <v>43801</v>
      </c>
      <c r="B8045" s="194">
        <v>3</v>
      </c>
      <c r="C8045" s="205">
        <v>227</v>
      </c>
      <c r="D8045" s="206">
        <v>42.945479459181684</v>
      </c>
      <c r="E8045" s="207">
        <v>-21</v>
      </c>
      <c r="F8045" s="208">
        <v>53.41207890586638</v>
      </c>
      <c r="I8045" s="125"/>
    </row>
    <row r="8046" spans="1:9">
      <c r="A8046" s="216">
        <v>43801</v>
      </c>
      <c r="B8046" s="194">
        <v>4</v>
      </c>
      <c r="C8046" s="205">
        <v>242</v>
      </c>
      <c r="D8046" s="206">
        <v>42.708381516680447</v>
      </c>
      <c r="E8046" s="207">
        <v>-21</v>
      </c>
      <c r="F8046" s="208">
        <v>53.790089935149439</v>
      </c>
      <c r="I8046" s="125"/>
    </row>
    <row r="8047" spans="1:9">
      <c r="A8047" s="216">
        <v>43801</v>
      </c>
      <c r="B8047" s="194">
        <v>5</v>
      </c>
      <c r="C8047" s="205">
        <v>257</v>
      </c>
      <c r="D8047" s="206">
        <v>42.471026560231167</v>
      </c>
      <c r="E8047" s="207">
        <v>-21</v>
      </c>
      <c r="F8047" s="208">
        <v>54.167370405456197</v>
      </c>
      <c r="I8047" s="125"/>
    </row>
    <row r="8048" spans="1:9">
      <c r="A8048" s="216">
        <v>43801</v>
      </c>
      <c r="B8048" s="194">
        <v>6</v>
      </c>
      <c r="C8048" s="205">
        <v>272</v>
      </c>
      <c r="D8048" s="206">
        <v>42.233394890436102</v>
      </c>
      <c r="E8048" s="207">
        <v>-21</v>
      </c>
      <c r="F8048" s="208">
        <v>54.543919984879352</v>
      </c>
      <c r="I8048" s="125"/>
    </row>
    <row r="8049" spans="1:9">
      <c r="A8049" s="216">
        <v>43801</v>
      </c>
      <c r="B8049" s="194">
        <v>7</v>
      </c>
      <c r="C8049" s="205">
        <v>287</v>
      </c>
      <c r="D8049" s="206">
        <v>41.995496953634301</v>
      </c>
      <c r="E8049" s="207">
        <v>-21</v>
      </c>
      <c r="F8049" s="208">
        <v>54.9</v>
      </c>
      <c r="I8049" s="125"/>
    </row>
    <row r="8050" spans="1:9">
      <c r="A8050" s="216">
        <v>43801</v>
      </c>
      <c r="B8050" s="194">
        <v>8</v>
      </c>
      <c r="C8050" s="205">
        <v>302</v>
      </c>
      <c r="D8050" s="206">
        <v>41.757343273970946</v>
      </c>
      <c r="E8050" s="207">
        <v>-21</v>
      </c>
      <c r="F8050" s="208">
        <v>55.294825150901659</v>
      </c>
      <c r="I8050" s="125"/>
    </row>
    <row r="8051" spans="1:9">
      <c r="A8051" s="216">
        <v>43801</v>
      </c>
      <c r="B8051" s="194">
        <v>9</v>
      </c>
      <c r="C8051" s="205">
        <v>317</v>
      </c>
      <c r="D8051" s="206">
        <v>41.518914094976935</v>
      </c>
      <c r="E8051" s="207">
        <v>-21</v>
      </c>
      <c r="F8051" s="208">
        <v>55.669180072698836</v>
      </c>
      <c r="I8051" s="125"/>
    </row>
    <row r="8052" spans="1:9">
      <c r="A8052" s="216">
        <v>43801</v>
      </c>
      <c r="B8052" s="194">
        <v>10</v>
      </c>
      <c r="C8052" s="205">
        <v>332</v>
      </c>
      <c r="D8052" s="206">
        <v>41.280219922291508</v>
      </c>
      <c r="E8052" s="207">
        <v>-21</v>
      </c>
      <c r="F8052" s="208">
        <v>56.042802782452483</v>
      </c>
      <c r="I8052" s="125"/>
    </row>
    <row r="8053" spans="1:9">
      <c r="A8053" s="216">
        <v>43801</v>
      </c>
      <c r="B8053" s="194">
        <v>11</v>
      </c>
      <c r="C8053" s="205">
        <v>347</v>
      </c>
      <c r="D8053" s="206">
        <v>41.041271260708072</v>
      </c>
      <c r="E8053" s="207">
        <v>-21</v>
      </c>
      <c r="F8053" s="208">
        <v>56.415692955591723</v>
      </c>
      <c r="I8053" s="125"/>
    </row>
    <row r="8054" spans="1:9">
      <c r="A8054" s="216">
        <v>43801</v>
      </c>
      <c r="B8054" s="194">
        <v>12</v>
      </c>
      <c r="C8054" s="205">
        <v>2</v>
      </c>
      <c r="D8054" s="206">
        <v>40.802048393913992</v>
      </c>
      <c r="E8054" s="207">
        <v>-21</v>
      </c>
      <c r="F8054" s="208">
        <v>56.787850255780796</v>
      </c>
      <c r="I8054" s="125"/>
    </row>
    <row r="8055" spans="1:9">
      <c r="A8055" s="216">
        <v>43801</v>
      </c>
      <c r="B8055" s="194">
        <v>13</v>
      </c>
      <c r="C8055" s="205">
        <v>17</v>
      </c>
      <c r="D8055" s="206">
        <v>40.562561748698727</v>
      </c>
      <c r="E8055" s="207">
        <v>-21</v>
      </c>
      <c r="F8055" s="208">
        <v>57.159274355618876</v>
      </c>
      <c r="I8055" s="125"/>
    </row>
    <row r="8056" spans="1:9">
      <c r="A8056" s="216">
        <v>43801</v>
      </c>
      <c r="B8056" s="194">
        <v>14</v>
      </c>
      <c r="C8056" s="205">
        <v>32</v>
      </c>
      <c r="D8056" s="206">
        <v>40.322821870953476</v>
      </c>
      <c r="E8056" s="207">
        <v>-21</v>
      </c>
      <c r="F8056" s="208">
        <v>57.529964940788645</v>
      </c>
      <c r="I8056" s="125"/>
    </row>
    <row r="8057" spans="1:9">
      <c r="A8057" s="216">
        <v>43801</v>
      </c>
      <c r="B8057" s="194">
        <v>15</v>
      </c>
      <c r="C8057" s="205">
        <v>47</v>
      </c>
      <c r="D8057" s="206">
        <v>40.082809005730269</v>
      </c>
      <c r="E8057" s="207">
        <v>-21</v>
      </c>
      <c r="F8057" s="208">
        <v>57.899921672751731</v>
      </c>
      <c r="I8057" s="125"/>
    </row>
    <row r="8058" spans="1:9">
      <c r="A8058" s="216">
        <v>43801</v>
      </c>
      <c r="B8058" s="194">
        <v>16</v>
      </c>
      <c r="C8058" s="205">
        <v>62</v>
      </c>
      <c r="D8058" s="206">
        <v>39.842533678545351</v>
      </c>
      <c r="E8058" s="207">
        <v>-21</v>
      </c>
      <c r="F8058" s="208">
        <v>58.269144230174561</v>
      </c>
      <c r="I8058" s="125"/>
    </row>
    <row r="8059" spans="1:9">
      <c r="A8059" s="216">
        <v>43801</v>
      </c>
      <c r="B8059" s="194">
        <v>17</v>
      </c>
      <c r="C8059" s="205">
        <v>77</v>
      </c>
      <c r="D8059" s="206">
        <v>39.602006337528337</v>
      </c>
      <c r="E8059" s="207">
        <v>-21</v>
      </c>
      <c r="F8059" s="208">
        <v>58.63763229237307</v>
      </c>
      <c r="I8059" s="125"/>
    </row>
    <row r="8060" spans="1:9">
      <c r="A8060" s="216">
        <v>43801</v>
      </c>
      <c r="B8060" s="194">
        <v>18</v>
      </c>
      <c r="C8060" s="205">
        <v>92</v>
      </c>
      <c r="D8060" s="206">
        <v>39.36120728743731</v>
      </c>
      <c r="E8060" s="207">
        <v>-21</v>
      </c>
      <c r="F8060" s="208">
        <v>59.005385526923035</v>
      </c>
      <c r="I8060" s="125"/>
    </row>
    <row r="8061" spans="1:9">
      <c r="A8061" s="216">
        <v>43801</v>
      </c>
      <c r="B8061" s="194">
        <v>19</v>
      </c>
      <c r="C8061" s="205">
        <v>107</v>
      </c>
      <c r="D8061" s="206">
        <v>39.120147035323498</v>
      </c>
      <c r="E8061" s="207">
        <v>-21</v>
      </c>
      <c r="F8061" s="208">
        <v>59.372403614402316</v>
      </c>
      <c r="I8061" s="125"/>
    </row>
    <row r="8062" spans="1:9">
      <c r="A8062" s="216">
        <v>43801</v>
      </c>
      <c r="B8062" s="194">
        <v>20</v>
      </c>
      <c r="C8062" s="205">
        <v>122</v>
      </c>
      <c r="D8062" s="206">
        <v>38.878836010266582</v>
      </c>
      <c r="E8062" s="207">
        <v>-21</v>
      </c>
      <c r="F8062" s="208">
        <v>59.738686236023781</v>
      </c>
      <c r="I8062" s="125"/>
    </row>
    <row r="8063" spans="1:9">
      <c r="A8063" s="216">
        <v>43801</v>
      </c>
      <c r="B8063" s="194">
        <v>21</v>
      </c>
      <c r="C8063" s="205">
        <v>137</v>
      </c>
      <c r="D8063" s="206">
        <v>38.637254576418627</v>
      </c>
      <c r="E8063" s="207">
        <v>-22</v>
      </c>
      <c r="F8063" s="208">
        <v>0.10423305732388144</v>
      </c>
      <c r="I8063" s="125"/>
    </row>
    <row r="8064" spans="1:9">
      <c r="A8064" s="216">
        <v>43801</v>
      </c>
      <c r="B8064" s="194">
        <v>22</v>
      </c>
      <c r="C8064" s="205">
        <v>152</v>
      </c>
      <c r="D8064" s="206">
        <v>38.395413182582843</v>
      </c>
      <c r="E8064" s="207">
        <v>-22</v>
      </c>
      <c r="F8064" s="208">
        <v>0.46904376891191646</v>
      </c>
      <c r="I8064" s="125"/>
    </row>
    <row r="8065" spans="1:9">
      <c r="A8065" s="216">
        <v>43801</v>
      </c>
      <c r="B8065" s="194">
        <v>23</v>
      </c>
      <c r="C8065" s="205">
        <v>167</v>
      </c>
      <c r="D8065" s="206">
        <v>38.153322279139843</v>
      </c>
      <c r="E8065" s="207">
        <v>-22</v>
      </c>
      <c r="F8065" s="208">
        <v>0.83311804987680205</v>
      </c>
      <c r="I8065" s="125"/>
    </row>
    <row r="8066" spans="1:9">
      <c r="A8066" s="216">
        <v>43802</v>
      </c>
      <c r="B8066" s="194">
        <v>0</v>
      </c>
      <c r="C8066" s="205">
        <v>182</v>
      </c>
      <c r="D8066" s="206">
        <v>37.910962249107456</v>
      </c>
      <c r="E8066" s="207">
        <v>-22</v>
      </c>
      <c r="F8066" s="208">
        <v>1.1964555717527503</v>
      </c>
      <c r="I8066" s="125"/>
    </row>
    <row r="8067" spans="1:9">
      <c r="A8067" s="216">
        <v>43802</v>
      </c>
      <c r="B8067" s="194">
        <v>1</v>
      </c>
      <c r="C8067" s="205">
        <v>197</v>
      </c>
      <c r="D8067" s="206">
        <v>37.668343504316226</v>
      </c>
      <c r="E8067" s="207">
        <v>-22</v>
      </c>
      <c r="F8067" s="208">
        <v>1.5590560189995273</v>
      </c>
      <c r="I8067" s="125"/>
    </row>
    <row r="8068" spans="1:9">
      <c r="A8068" s="216">
        <v>43802</v>
      </c>
      <c r="B8068" s="194">
        <v>2</v>
      </c>
      <c r="C8068" s="205">
        <v>212</v>
      </c>
      <c r="D8068" s="206">
        <v>37.425476534129984</v>
      </c>
      <c r="E8068" s="207">
        <v>-22</v>
      </c>
      <c r="F8068" s="208">
        <v>1.9209190766055428</v>
      </c>
      <c r="I8068" s="125"/>
    </row>
    <row r="8069" spans="1:9">
      <c r="A8069" s="216">
        <v>43802</v>
      </c>
      <c r="B8069" s="194">
        <v>3</v>
      </c>
      <c r="C8069" s="205">
        <v>227</v>
      </c>
      <c r="D8069" s="206">
        <v>37.182341664065461</v>
      </c>
      <c r="E8069" s="207">
        <v>-22</v>
      </c>
      <c r="F8069" s="208">
        <v>2.2820444181737543</v>
      </c>
      <c r="I8069" s="125"/>
    </row>
    <row r="8070" spans="1:9">
      <c r="A8070" s="216">
        <v>43802</v>
      </c>
      <c r="B8070" s="194">
        <v>4</v>
      </c>
      <c r="C8070" s="205">
        <v>242</v>
      </c>
      <c r="D8070" s="206">
        <v>36.93894934559296</v>
      </c>
      <c r="E8070" s="207">
        <v>-22</v>
      </c>
      <c r="F8070" s="208">
        <v>2.6424317300606504</v>
      </c>
      <c r="I8070" s="125"/>
    </row>
    <row r="8071" spans="1:9">
      <c r="A8071" s="216">
        <v>43802</v>
      </c>
      <c r="B8071" s="194">
        <v>5</v>
      </c>
      <c r="C8071" s="205">
        <v>257</v>
      </c>
      <c r="D8071" s="206">
        <v>36.69531008895774</v>
      </c>
      <c r="E8071" s="207">
        <v>-22</v>
      </c>
      <c r="F8071" s="208">
        <v>3.0020806951613821</v>
      </c>
      <c r="I8071" s="125"/>
    </row>
    <row r="8072" spans="1:9">
      <c r="A8072" s="216">
        <v>43802</v>
      </c>
      <c r="B8072" s="194">
        <v>6</v>
      </c>
      <c r="C8072" s="205">
        <v>272</v>
      </c>
      <c r="D8072" s="206">
        <v>36.451404201064861</v>
      </c>
      <c r="E8072" s="207">
        <v>-22</v>
      </c>
      <c r="F8072" s="208">
        <v>3.3609909970832774</v>
      </c>
      <c r="I8072" s="125"/>
    </row>
    <row r="8073" spans="1:9">
      <c r="A8073" s="216">
        <v>43802</v>
      </c>
      <c r="B8073" s="194">
        <v>7</v>
      </c>
      <c r="C8073" s="205">
        <v>287</v>
      </c>
      <c r="D8073" s="206">
        <v>36.207242133885984</v>
      </c>
      <c r="E8073" s="207">
        <v>-22</v>
      </c>
      <c r="F8073" s="208">
        <v>3.7</v>
      </c>
      <c r="I8073" s="125"/>
    </row>
    <row r="8074" spans="1:9">
      <c r="A8074" s="216">
        <v>43802</v>
      </c>
      <c r="B8074" s="194">
        <v>8</v>
      </c>
      <c r="C8074" s="205">
        <v>302</v>
      </c>
      <c r="D8074" s="206">
        <v>35.962834417657632</v>
      </c>
      <c r="E8074" s="207">
        <v>-22</v>
      </c>
      <c r="F8074" s="208">
        <v>4.0765943530774251</v>
      </c>
      <c r="I8074" s="125"/>
    </row>
    <row r="8075" spans="1:9">
      <c r="A8075" s="216">
        <v>43802</v>
      </c>
      <c r="B8075" s="194">
        <v>9</v>
      </c>
      <c r="C8075" s="205">
        <v>317</v>
      </c>
      <c r="D8075" s="206">
        <v>35.718161301613236</v>
      </c>
      <c r="E8075" s="207">
        <v>-22</v>
      </c>
      <c r="F8075" s="208">
        <v>4.4332867735396064</v>
      </c>
      <c r="I8075" s="125"/>
    </row>
    <row r="8076" spans="1:9">
      <c r="A8076" s="216">
        <v>43802</v>
      </c>
      <c r="B8076" s="194">
        <v>10</v>
      </c>
      <c r="C8076" s="205">
        <v>332</v>
      </c>
      <c r="D8076" s="206">
        <v>35.473233298069999</v>
      </c>
      <c r="E8076" s="207">
        <v>-22</v>
      </c>
      <c r="F8076" s="208">
        <v>4.7892392717258048</v>
      </c>
      <c r="I8076" s="125"/>
    </row>
    <row r="8077" spans="1:9">
      <c r="A8077" s="216">
        <v>43802</v>
      </c>
      <c r="B8077" s="194">
        <v>11</v>
      </c>
      <c r="C8077" s="205">
        <v>347</v>
      </c>
      <c r="D8077" s="206">
        <v>35.228060917220319</v>
      </c>
      <c r="E8077" s="207">
        <v>-22</v>
      </c>
      <c r="F8077" s="208">
        <v>5.1444515383676759</v>
      </c>
      <c r="I8077" s="125"/>
    </row>
    <row r="8078" spans="1:9">
      <c r="A8078" s="216">
        <v>43802</v>
      </c>
      <c r="B8078" s="194">
        <v>12</v>
      </c>
      <c r="C8078" s="205">
        <v>2</v>
      </c>
      <c r="D8078" s="206">
        <v>34.982624410715744</v>
      </c>
      <c r="E8078" s="207">
        <v>-22</v>
      </c>
      <c r="F8078" s="208">
        <v>5.4989232530646603</v>
      </c>
      <c r="I8078" s="125"/>
    </row>
    <row r="8079" spans="1:9">
      <c r="A8079" s="216">
        <v>43802</v>
      </c>
      <c r="B8079" s="194">
        <v>13</v>
      </c>
      <c r="C8079" s="205">
        <v>17</v>
      </c>
      <c r="D8079" s="206">
        <v>34.736934329600899</v>
      </c>
      <c r="E8079" s="207">
        <v>-22</v>
      </c>
      <c r="F8079" s="208">
        <v>5.8526541039693569</v>
      </c>
      <c r="I8079" s="125"/>
    </row>
    <row r="8080" spans="1:9">
      <c r="A8080" s="216">
        <v>43802</v>
      </c>
      <c r="B8080" s="194">
        <v>14</v>
      </c>
      <c r="C8080" s="205">
        <v>32</v>
      </c>
      <c r="D8080" s="206">
        <v>34.491001107465991</v>
      </c>
      <c r="E8080" s="207">
        <v>-22</v>
      </c>
      <c r="F8080" s="208">
        <v>6.2056437916822205</v>
      </c>
      <c r="I8080" s="125"/>
    </row>
    <row r="8081" spans="1:9">
      <c r="A8081" s="216">
        <v>43802</v>
      </c>
      <c r="B8081" s="194">
        <v>15</v>
      </c>
      <c r="C8081" s="205">
        <v>47</v>
      </c>
      <c r="D8081" s="206">
        <v>34.244805035614263</v>
      </c>
      <c r="E8081" s="207">
        <v>-22</v>
      </c>
      <c r="F8081" s="208">
        <v>6.5578919938285907</v>
      </c>
      <c r="I8081" s="125"/>
    </row>
    <row r="8082" spans="1:9">
      <c r="A8082" s="216">
        <v>43802</v>
      </c>
      <c r="B8082" s="194">
        <v>16</v>
      </c>
      <c r="C8082" s="205">
        <v>62</v>
      </c>
      <c r="D8082" s="206">
        <v>33.998356646604861</v>
      </c>
      <c r="E8082" s="207">
        <v>-22</v>
      </c>
      <c r="F8082" s="208">
        <v>6.9093984044104673</v>
      </c>
      <c r="I8082" s="125"/>
    </row>
    <row r="8083" spans="1:9">
      <c r="A8083" s="216">
        <v>43802</v>
      </c>
      <c r="B8083" s="194">
        <v>17</v>
      </c>
      <c r="C8083" s="205">
        <v>77</v>
      </c>
      <c r="D8083" s="206">
        <v>33.751666394266522</v>
      </c>
      <c r="E8083" s="207">
        <v>-22</v>
      </c>
      <c r="F8083" s="208">
        <v>7.2601627180868178</v>
      </c>
      <c r="I8083" s="125"/>
    </row>
    <row r="8084" spans="1:9">
      <c r="A8084" s="216">
        <v>43802</v>
      </c>
      <c r="B8084" s="194">
        <v>18</v>
      </c>
      <c r="C8084" s="205">
        <v>92</v>
      </c>
      <c r="D8084" s="206">
        <v>33.504714590642379</v>
      </c>
      <c r="E8084" s="207">
        <v>-22</v>
      </c>
      <c r="F8084" s="208">
        <v>7.6101846184033661</v>
      </c>
      <c r="I8084" s="125"/>
    </row>
    <row r="8085" spans="1:9">
      <c r="A8085" s="216">
        <v>43802</v>
      </c>
      <c r="B8085" s="194">
        <v>19</v>
      </c>
      <c r="C8085" s="205">
        <v>107</v>
      </c>
      <c r="D8085" s="206">
        <v>33.257511749638979</v>
      </c>
      <c r="E8085" s="207">
        <v>-22</v>
      </c>
      <c r="F8085" s="208">
        <v>7.9594638013180941</v>
      </c>
      <c r="I8085" s="125"/>
    </row>
    <row r="8086" spans="1:9">
      <c r="A8086" s="216">
        <v>43802</v>
      </c>
      <c r="B8086" s="194">
        <v>20</v>
      </c>
      <c r="C8086" s="205">
        <v>122</v>
      </c>
      <c r="D8086" s="206">
        <v>33.010068325670829</v>
      </c>
      <c r="E8086" s="207">
        <v>-22</v>
      </c>
      <c r="F8086" s="208">
        <v>8.3079999595064891</v>
      </c>
      <c r="I8086" s="125"/>
    </row>
    <row r="8087" spans="1:9">
      <c r="A8087" s="216">
        <v>43802</v>
      </c>
      <c r="B8087" s="194">
        <v>21</v>
      </c>
      <c r="C8087" s="205">
        <v>137</v>
      </c>
      <c r="D8087" s="206">
        <v>32.762364652273845</v>
      </c>
      <c r="E8087" s="207">
        <v>-22</v>
      </c>
      <c r="F8087" s="208">
        <v>8.655792786263703</v>
      </c>
      <c r="I8087" s="125"/>
    </row>
    <row r="8088" spans="1:9">
      <c r="A8088" s="216">
        <v>43802</v>
      </c>
      <c r="B8088" s="194">
        <v>22</v>
      </c>
      <c r="C8088" s="205">
        <v>152</v>
      </c>
      <c r="D8088" s="206">
        <v>32.514411183927336</v>
      </c>
      <c r="E8088" s="207">
        <v>-22</v>
      </c>
      <c r="F8088" s="208">
        <v>9.002841975617315</v>
      </c>
      <c r="I8088" s="125"/>
    </row>
    <row r="8089" spans="1:9">
      <c r="A8089" s="216">
        <v>43802</v>
      </c>
      <c r="B8089" s="194">
        <v>23</v>
      </c>
      <c r="C8089" s="205">
        <v>167</v>
      </c>
      <c r="D8089" s="206">
        <v>32.266218436463987</v>
      </c>
      <c r="E8089" s="207">
        <v>-22</v>
      </c>
      <c r="F8089" s="208">
        <v>9.3491472260203778</v>
      </c>
      <c r="I8089" s="125"/>
    </row>
    <row r="8090" spans="1:9">
      <c r="A8090" s="216">
        <v>43803</v>
      </c>
      <c r="B8090" s="194">
        <v>0</v>
      </c>
      <c r="C8090" s="205">
        <v>182</v>
      </c>
      <c r="D8090" s="206">
        <v>32.017766723465115</v>
      </c>
      <c r="E8090" s="207">
        <v>-22</v>
      </c>
      <c r="F8090" s="208">
        <v>9.694708225024371</v>
      </c>
      <c r="I8090" s="125"/>
    </row>
    <row r="8091" spans="1:9">
      <c r="A8091" s="216">
        <v>43803</v>
      </c>
      <c r="B8091" s="194">
        <v>1</v>
      </c>
      <c r="C8091" s="205">
        <v>197</v>
      </c>
      <c r="D8091" s="206">
        <v>31.769066501242378</v>
      </c>
      <c r="E8091" s="207">
        <v>-22</v>
      </c>
      <c r="F8091" s="208">
        <v>10.039524672443179</v>
      </c>
      <c r="I8091" s="125"/>
    </row>
    <row r="8092" spans="1:9">
      <c r="A8092" s="216">
        <v>43803</v>
      </c>
      <c r="B8092" s="194">
        <v>2</v>
      </c>
      <c r="C8092" s="205">
        <v>212</v>
      </c>
      <c r="D8092" s="206">
        <v>31.520128286371119</v>
      </c>
      <c r="E8092" s="207">
        <v>-22</v>
      </c>
      <c r="F8092" s="208">
        <v>10.383596268658764</v>
      </c>
      <c r="I8092" s="125"/>
    </row>
    <row r="8093" spans="1:9">
      <c r="A8093" s="216">
        <v>43803</v>
      </c>
      <c r="B8093" s="194">
        <v>3</v>
      </c>
      <c r="C8093" s="205">
        <v>227</v>
      </c>
      <c r="D8093" s="206">
        <v>31.270932393370572</v>
      </c>
      <c r="E8093" s="207">
        <v>-22</v>
      </c>
      <c r="F8093" s="208">
        <v>10.72692270324147</v>
      </c>
      <c r="I8093" s="125"/>
    </row>
    <row r="8094" spans="1:9">
      <c r="A8094" s="216">
        <v>43803</v>
      </c>
      <c r="B8094" s="194">
        <v>4</v>
      </c>
      <c r="C8094" s="205">
        <v>242</v>
      </c>
      <c r="D8094" s="206">
        <v>31.021489299271821</v>
      </c>
      <c r="E8094" s="207">
        <v>-22</v>
      </c>
      <c r="F8094" s="208">
        <v>11.069503674050694</v>
      </c>
      <c r="I8094" s="125"/>
    </row>
    <row r="8095" spans="1:9">
      <c r="A8095" s="216">
        <v>43803</v>
      </c>
      <c r="B8095" s="194">
        <v>5</v>
      </c>
      <c r="C8095" s="205">
        <v>257</v>
      </c>
      <c r="D8095" s="206">
        <v>30.771809501426333</v>
      </c>
      <c r="E8095" s="207">
        <v>-22</v>
      </c>
      <c r="F8095" s="208">
        <v>11.411338891091205</v>
      </c>
      <c r="I8095" s="125"/>
    </row>
    <row r="8096" spans="1:9">
      <c r="A8096" s="216">
        <v>43803</v>
      </c>
      <c r="B8096" s="194">
        <v>6</v>
      </c>
      <c r="C8096" s="205">
        <v>272</v>
      </c>
      <c r="D8096" s="206">
        <v>30.521873276751421</v>
      </c>
      <c r="E8096" s="207">
        <v>-22</v>
      </c>
      <c r="F8096" s="208">
        <v>11.752428042056238</v>
      </c>
      <c r="I8096" s="125"/>
    </row>
    <row r="8097" spans="1:9">
      <c r="A8097" s="216">
        <v>43803</v>
      </c>
      <c r="B8097" s="194">
        <v>7</v>
      </c>
      <c r="C8097" s="205">
        <v>287</v>
      </c>
      <c r="D8097" s="206">
        <v>30.271691142392001</v>
      </c>
      <c r="E8097" s="207">
        <v>-22</v>
      </c>
      <c r="F8097" s="208">
        <v>12.1</v>
      </c>
      <c r="I8097" s="125"/>
    </row>
    <row r="8098" spans="1:9">
      <c r="A8098" s="216">
        <v>43803</v>
      </c>
      <c r="B8098" s="194">
        <v>8</v>
      </c>
      <c r="C8098" s="205">
        <v>302</v>
      </c>
      <c r="D8098" s="206">
        <v>30.021273616507642</v>
      </c>
      <c r="E8098" s="207">
        <v>-22</v>
      </c>
      <c r="F8098" s="208">
        <v>12.432366960981298</v>
      </c>
      <c r="I8098" s="125"/>
    </row>
    <row r="8099" spans="1:9">
      <c r="A8099" s="216">
        <v>43803</v>
      </c>
      <c r="B8099" s="194">
        <v>9</v>
      </c>
      <c r="C8099" s="205">
        <v>317</v>
      </c>
      <c r="D8099" s="206">
        <v>29.770600956483122</v>
      </c>
      <c r="E8099" s="207">
        <v>-22</v>
      </c>
      <c r="F8099" s="208">
        <v>12.77121612670733</v>
      </c>
      <c r="I8099" s="125"/>
    </row>
    <row r="8100" spans="1:9">
      <c r="A8100" s="216">
        <v>43803</v>
      </c>
      <c r="B8100" s="194">
        <v>10</v>
      </c>
      <c r="C8100" s="205">
        <v>332</v>
      </c>
      <c r="D8100" s="206">
        <v>29.519683681702418</v>
      </c>
      <c r="E8100" s="207">
        <v>-22</v>
      </c>
      <c r="F8100" s="208">
        <v>13.109318033330553</v>
      </c>
      <c r="I8100" s="125"/>
    </row>
    <row r="8101" spans="1:9">
      <c r="A8101" s="216">
        <v>43803</v>
      </c>
      <c r="B8101" s="194">
        <v>11</v>
      </c>
      <c r="C8101" s="205">
        <v>347</v>
      </c>
      <c r="D8101" s="206">
        <v>29.268532310577484</v>
      </c>
      <c r="E8101" s="207">
        <v>-22</v>
      </c>
      <c r="F8101" s="208">
        <v>13.446672387029039</v>
      </c>
      <c r="I8101" s="125"/>
    </row>
    <row r="8102" spans="1:9">
      <c r="A8102" s="216">
        <v>43803</v>
      </c>
      <c r="B8102" s="194">
        <v>12</v>
      </c>
      <c r="C8102" s="205">
        <v>2</v>
      </c>
      <c r="D8102" s="206">
        <v>29.017127102345057</v>
      </c>
      <c r="E8102" s="207">
        <v>-22</v>
      </c>
      <c r="F8102" s="208">
        <v>13.783278879583847</v>
      </c>
      <c r="I8102" s="125"/>
    </row>
    <row r="8103" spans="1:9">
      <c r="A8103" s="216">
        <v>43803</v>
      </c>
      <c r="B8103" s="194">
        <v>13</v>
      </c>
      <c r="C8103" s="205">
        <v>17</v>
      </c>
      <c r="D8103" s="206">
        <v>28.765478616013525</v>
      </c>
      <c r="E8103" s="207">
        <v>-22</v>
      </c>
      <c r="F8103" s="208">
        <v>14.119137225954077</v>
      </c>
      <c r="I8103" s="125"/>
    </row>
    <row r="8104" spans="1:9">
      <c r="A8104" s="216">
        <v>43803</v>
      </c>
      <c r="B8104" s="194">
        <v>14</v>
      </c>
      <c r="C8104" s="205">
        <v>32</v>
      </c>
      <c r="D8104" s="206">
        <v>28.513597253457874</v>
      </c>
      <c r="E8104" s="207">
        <v>-22</v>
      </c>
      <c r="F8104" s="208">
        <v>14.454247130508691</v>
      </c>
      <c r="I8104" s="125"/>
    </row>
    <row r="8105" spans="1:9">
      <c r="A8105" s="216">
        <v>43803</v>
      </c>
      <c r="B8105" s="194">
        <v>15</v>
      </c>
      <c r="C8105" s="205">
        <v>47</v>
      </c>
      <c r="D8105" s="206">
        <v>28.261463392552741</v>
      </c>
      <c r="E8105" s="207">
        <v>-22</v>
      </c>
      <c r="F8105" s="208">
        <v>14.788608290731702</v>
      </c>
      <c r="I8105" s="125"/>
    </row>
    <row r="8106" spans="1:9">
      <c r="A8106" s="216">
        <v>43803</v>
      </c>
      <c r="B8106" s="194">
        <v>16</v>
      </c>
      <c r="C8106" s="205">
        <v>62</v>
      </c>
      <c r="D8106" s="206">
        <v>28.009087554104326</v>
      </c>
      <c r="E8106" s="207">
        <v>-22</v>
      </c>
      <c r="F8106" s="208">
        <v>15.122220416008005</v>
      </c>
      <c r="I8106" s="125"/>
    </row>
    <row r="8107" spans="1:9">
      <c r="A8107" s="216">
        <v>43803</v>
      </c>
      <c r="B8107" s="194">
        <v>17</v>
      </c>
      <c r="C8107" s="205">
        <v>77</v>
      </c>
      <c r="D8107" s="206">
        <v>27.75648018053289</v>
      </c>
      <c r="E8107" s="207">
        <v>-22</v>
      </c>
      <c r="F8107" s="208">
        <v>15.455083216372643</v>
      </c>
      <c r="I8107" s="125"/>
    </row>
    <row r="8108" spans="1:9">
      <c r="A8108" s="216">
        <v>43803</v>
      </c>
      <c r="B8108" s="194">
        <v>18</v>
      </c>
      <c r="C8108" s="205">
        <v>92</v>
      </c>
      <c r="D8108" s="206">
        <v>27.50362157239806</v>
      </c>
      <c r="E8108" s="207">
        <v>-22</v>
      </c>
      <c r="F8108" s="208">
        <v>15.787196391295453</v>
      </c>
      <c r="I8108" s="125"/>
    </row>
    <row r="8109" spans="1:9">
      <c r="A8109" s="216">
        <v>43803</v>
      </c>
      <c r="B8109" s="194">
        <v>19</v>
      </c>
      <c r="C8109" s="205">
        <v>107</v>
      </c>
      <c r="D8109" s="206">
        <v>27.250522270662714</v>
      </c>
      <c r="E8109" s="207">
        <v>-22</v>
      </c>
      <c r="F8109" s="208">
        <v>16.118559652095144</v>
      </c>
      <c r="I8109" s="125"/>
    </row>
    <row r="8110" spans="1:9">
      <c r="A8110" s="216">
        <v>43803</v>
      </c>
      <c r="B8110" s="194">
        <v>20</v>
      </c>
      <c r="C8110" s="205">
        <v>122</v>
      </c>
      <c r="D8110" s="206">
        <v>26.997192739207492</v>
      </c>
      <c r="E8110" s="207">
        <v>-22</v>
      </c>
      <c r="F8110" s="208">
        <v>16.449172707008088</v>
      </c>
      <c r="I8110" s="125"/>
    </row>
    <row r="8111" spans="1:9">
      <c r="A8111" s="216">
        <v>43803</v>
      </c>
      <c r="B8111" s="194">
        <v>21</v>
      </c>
      <c r="C8111" s="205">
        <v>137</v>
      </c>
      <c r="D8111" s="206">
        <v>26.743613317850645</v>
      </c>
      <c r="E8111" s="207">
        <v>-22</v>
      </c>
      <c r="F8111" s="208">
        <v>16.779035264883078</v>
      </c>
      <c r="I8111" s="125"/>
    </row>
    <row r="8112" spans="1:9">
      <c r="A8112" s="216">
        <v>43803</v>
      </c>
      <c r="B8112" s="194">
        <v>22</v>
      </c>
      <c r="C8112" s="205">
        <v>152</v>
      </c>
      <c r="D8112" s="206">
        <v>26.48979447111742</v>
      </c>
      <c r="E8112" s="207">
        <v>-22</v>
      </c>
      <c r="F8112" s="208">
        <v>17.108147035281078</v>
      </c>
      <c r="I8112" s="125"/>
    </row>
    <row r="8113" spans="1:9">
      <c r="A8113" s="216">
        <v>43803</v>
      </c>
      <c r="B8113" s="194">
        <v>23</v>
      </c>
      <c r="C8113" s="205">
        <v>167</v>
      </c>
      <c r="D8113" s="206">
        <v>26.235746722023237</v>
      </c>
      <c r="E8113" s="207">
        <v>-22</v>
      </c>
      <c r="F8113" s="208">
        <v>17.436507731995192</v>
      </c>
      <c r="I8113" s="125"/>
    </row>
    <row r="8114" spans="1:9">
      <c r="A8114" s="216">
        <v>43804</v>
      </c>
      <c r="B8114" s="194">
        <v>0</v>
      </c>
      <c r="C8114" s="205">
        <v>182</v>
      </c>
      <c r="D8114" s="206">
        <v>25.981450392740726</v>
      </c>
      <c r="E8114" s="207">
        <v>-22</v>
      </c>
      <c r="F8114" s="208">
        <v>17.764117058495899</v>
      </c>
      <c r="I8114" s="125"/>
    </row>
    <row r="8115" spans="1:9">
      <c r="A8115" s="216">
        <v>43804</v>
      </c>
      <c r="B8115" s="194">
        <v>1</v>
      </c>
      <c r="C8115" s="205">
        <v>197</v>
      </c>
      <c r="D8115" s="206">
        <v>25.726915948310989</v>
      </c>
      <c r="E8115" s="207">
        <v>-22</v>
      </c>
      <c r="F8115" s="208">
        <v>18.090974729955036</v>
      </c>
      <c r="I8115" s="125"/>
    </row>
    <row r="8116" spans="1:9">
      <c r="A8116" s="216">
        <v>43804</v>
      </c>
      <c r="B8116" s="194">
        <v>2</v>
      </c>
      <c r="C8116" s="205">
        <v>212</v>
      </c>
      <c r="D8116" s="206">
        <v>25.472153932404922</v>
      </c>
      <c r="E8116" s="207">
        <v>-22</v>
      </c>
      <c r="F8116" s="208">
        <v>18.41708046205305</v>
      </c>
      <c r="I8116" s="125"/>
    </row>
    <row r="8117" spans="1:9">
      <c r="A8117" s="216">
        <v>43804</v>
      </c>
      <c r="B8117" s="194">
        <v>3</v>
      </c>
      <c r="C8117" s="205">
        <v>227</v>
      </c>
      <c r="D8117" s="206">
        <v>25.217144609857769</v>
      </c>
      <c r="E8117" s="207">
        <v>-22</v>
      </c>
      <c r="F8117" s="208">
        <v>18.742433960272891</v>
      </c>
      <c r="I8117" s="125"/>
    </row>
    <row r="8118" spans="1:9">
      <c r="A8118" s="216">
        <v>43804</v>
      </c>
      <c r="B8118" s="194">
        <v>4</v>
      </c>
      <c r="C8118" s="205">
        <v>242</v>
      </c>
      <c r="D8118" s="206">
        <v>24.961898505004001</v>
      </c>
      <c r="E8118" s="207">
        <v>-22</v>
      </c>
      <c r="F8118" s="208">
        <v>19.067034938042084</v>
      </c>
      <c r="I8118" s="125"/>
    </row>
    <row r="8119" spans="1:9">
      <c r="A8119" s="216">
        <v>43804</v>
      </c>
      <c r="B8119" s="194">
        <v>5</v>
      </c>
      <c r="C8119" s="205">
        <v>257</v>
      </c>
      <c r="D8119" s="206">
        <v>24.706426143688986</v>
      </c>
      <c r="E8119" s="207">
        <v>-22</v>
      </c>
      <c r="F8119" s="208">
        <v>19.390883120231805</v>
      </c>
      <c r="I8119" s="125"/>
    </row>
    <row r="8120" spans="1:9">
      <c r="A8120" s="216">
        <v>43804</v>
      </c>
      <c r="B8120" s="194">
        <v>6</v>
      </c>
      <c r="C8120" s="205">
        <v>272</v>
      </c>
      <c r="D8120" s="206">
        <v>24.450707811336088</v>
      </c>
      <c r="E8120" s="207">
        <v>-22</v>
      </c>
      <c r="F8120" s="208">
        <v>19.713978210657856</v>
      </c>
      <c r="I8120" s="125"/>
    </row>
    <row r="8121" spans="1:9">
      <c r="A8121" s="216">
        <v>43804</v>
      </c>
      <c r="B8121" s="194">
        <v>7</v>
      </c>
      <c r="C8121" s="205">
        <v>287</v>
      </c>
      <c r="D8121" s="206">
        <v>24.194754013584543</v>
      </c>
      <c r="E8121" s="207">
        <v>-22</v>
      </c>
      <c r="F8121" s="208">
        <v>20</v>
      </c>
      <c r="I8121" s="125"/>
    </row>
    <row r="8122" spans="1:9">
      <c r="A8122" s="216">
        <v>43804</v>
      </c>
      <c r="B8122" s="194">
        <v>8</v>
      </c>
      <c r="C8122" s="205">
        <v>302</v>
      </c>
      <c r="D8122" s="206">
        <v>23.938575237895066</v>
      </c>
      <c r="E8122" s="207">
        <v>-22</v>
      </c>
      <c r="F8122" s="208">
        <v>20.357907992545208</v>
      </c>
      <c r="I8122" s="125"/>
    </row>
    <row r="8123" spans="1:9">
      <c r="A8123" s="216">
        <v>43804</v>
      </c>
      <c r="B8123" s="194">
        <v>9</v>
      </c>
      <c r="C8123" s="205">
        <v>317</v>
      </c>
      <c r="D8123" s="206">
        <v>23.682151810437517</v>
      </c>
      <c r="E8123" s="207">
        <v>-22</v>
      </c>
      <c r="F8123" s="208">
        <v>20.678742112983812</v>
      </c>
      <c r="I8123" s="125"/>
    </row>
    <row r="8124" spans="1:9">
      <c r="A8124" s="216">
        <v>43804</v>
      </c>
      <c r="B8124" s="194">
        <v>10</v>
      </c>
      <c r="C8124" s="205">
        <v>332</v>
      </c>
      <c r="D8124" s="206">
        <v>23.425494276724521</v>
      </c>
      <c r="E8124" s="207">
        <v>-22</v>
      </c>
      <c r="F8124" s="208">
        <v>20.998822010377012</v>
      </c>
      <c r="I8124" s="125"/>
    </row>
    <row r="8125" spans="1:9">
      <c r="A8125" s="216">
        <v>43804</v>
      </c>
      <c r="B8125" s="194">
        <v>11</v>
      </c>
      <c r="C8125" s="205">
        <v>347</v>
      </c>
      <c r="D8125" s="206">
        <v>23.168613047648705</v>
      </c>
      <c r="E8125" s="207">
        <v>-22</v>
      </c>
      <c r="F8125" s="208">
        <v>21.318147406184096</v>
      </c>
      <c r="I8125" s="125"/>
    </row>
    <row r="8126" spans="1:9">
      <c r="A8126" s="216">
        <v>43804</v>
      </c>
      <c r="B8126" s="194">
        <v>12</v>
      </c>
      <c r="C8126" s="205">
        <v>2</v>
      </c>
      <c r="D8126" s="206">
        <v>22.911488508192406</v>
      </c>
      <c r="E8126" s="207">
        <v>-22</v>
      </c>
      <c r="F8126" s="208">
        <v>21.636718008237068</v>
      </c>
      <c r="I8126" s="125"/>
    </row>
    <row r="8127" spans="1:9">
      <c r="A8127" s="216">
        <v>43804</v>
      </c>
      <c r="B8127" s="194">
        <v>13</v>
      </c>
      <c r="C8127" s="205">
        <v>17</v>
      </c>
      <c r="D8127" s="206">
        <v>22.654131187040321</v>
      </c>
      <c r="E8127" s="207">
        <v>-22</v>
      </c>
      <c r="F8127" s="208">
        <v>21.95453354638957</v>
      </c>
      <c r="I8127" s="125"/>
    </row>
    <row r="8128" spans="1:9">
      <c r="A8128" s="216">
        <v>43804</v>
      </c>
      <c r="B8128" s="194">
        <v>14</v>
      </c>
      <c r="C8128" s="205">
        <v>32</v>
      </c>
      <c r="D8128" s="206">
        <v>22.396551494286996</v>
      </c>
      <c r="E8128" s="207">
        <v>-22</v>
      </c>
      <c r="F8128" s="208">
        <v>22.271593740408164</v>
      </c>
      <c r="I8128" s="125"/>
    </row>
    <row r="8129" spans="1:9">
      <c r="A8129" s="216">
        <v>43804</v>
      </c>
      <c r="B8129" s="194">
        <v>15</v>
      </c>
      <c r="C8129" s="205">
        <v>47</v>
      </c>
      <c r="D8129" s="206">
        <v>22.138729817022522</v>
      </c>
      <c r="E8129" s="207">
        <v>-22</v>
      </c>
      <c r="F8129" s="208">
        <v>22.587898303671565</v>
      </c>
      <c r="I8129" s="125"/>
    </row>
    <row r="8130" spans="1:9">
      <c r="A8130" s="216">
        <v>43804</v>
      </c>
      <c r="B8130" s="194">
        <v>16</v>
      </c>
      <c r="C8130" s="205">
        <v>62</v>
      </c>
      <c r="D8130" s="206">
        <v>21.880676684368154</v>
      </c>
      <c r="E8130" s="207">
        <v>-22</v>
      </c>
      <c r="F8130" s="208">
        <v>22.903446960789182</v>
      </c>
      <c r="I8130" s="125"/>
    </row>
    <row r="8131" spans="1:9">
      <c r="A8131" s="216">
        <v>43804</v>
      </c>
      <c r="B8131" s="194">
        <v>17</v>
      </c>
      <c r="C8131" s="205">
        <v>77</v>
      </c>
      <c r="D8131" s="206">
        <v>21.622402509239009</v>
      </c>
      <c r="E8131" s="207">
        <v>-22</v>
      </c>
      <c r="F8131" s="208">
        <v>23.218239437012045</v>
      </c>
      <c r="I8131" s="125"/>
    </row>
    <row r="8132" spans="1:9">
      <c r="A8132" s="216">
        <v>43804</v>
      </c>
      <c r="B8132" s="194">
        <v>18</v>
      </c>
      <c r="C8132" s="205">
        <v>92</v>
      </c>
      <c r="D8132" s="206">
        <v>21.363887717162697</v>
      </c>
      <c r="E8132" s="207">
        <v>-22</v>
      </c>
      <c r="F8132" s="208">
        <v>23.532275447642448</v>
      </c>
      <c r="I8132" s="125"/>
    </row>
    <row r="8133" spans="1:9">
      <c r="A8133" s="216">
        <v>43804</v>
      </c>
      <c r="B8133" s="194">
        <v>19</v>
      </c>
      <c r="C8133" s="205">
        <v>107</v>
      </c>
      <c r="D8133" s="206">
        <v>21.105142741361078</v>
      </c>
      <c r="E8133" s="207">
        <v>-22</v>
      </c>
      <c r="F8133" s="208">
        <v>23.845554719214448</v>
      </c>
      <c r="I8133" s="125"/>
    </row>
    <row r="8134" spans="1:9">
      <c r="A8134" s="216">
        <v>43804</v>
      </c>
      <c r="B8134" s="194">
        <v>20</v>
      </c>
      <c r="C8134" s="205">
        <v>122</v>
      </c>
      <c r="D8134" s="206">
        <v>20.846178092909042</v>
      </c>
      <c r="E8134" s="207">
        <v>-22</v>
      </c>
      <c r="F8134" s="208">
        <v>24.15807697538888</v>
      </c>
      <c r="I8134" s="125"/>
    </row>
    <row r="8135" spans="1:9">
      <c r="A8135" s="216">
        <v>43804</v>
      </c>
      <c r="B8135" s="194">
        <v>21</v>
      </c>
      <c r="C8135" s="205">
        <v>137</v>
      </c>
      <c r="D8135" s="206">
        <v>20.586974121032995</v>
      </c>
      <c r="E8135" s="207">
        <v>-22</v>
      </c>
      <c r="F8135" s="208">
        <v>24.469841940377179</v>
      </c>
      <c r="I8135" s="125"/>
    </row>
    <row r="8136" spans="1:9">
      <c r="A8136" s="216">
        <v>43804</v>
      </c>
      <c r="B8136" s="194">
        <v>22</v>
      </c>
      <c r="C8136" s="205">
        <v>152</v>
      </c>
      <c r="D8136" s="206">
        <v>20.327541298520373</v>
      </c>
      <c r="E8136" s="207">
        <v>-22</v>
      </c>
      <c r="F8136" s="208">
        <v>24.780849339159019</v>
      </c>
      <c r="I8136" s="125"/>
    </row>
    <row r="8137" spans="1:9">
      <c r="A8137" s="216">
        <v>43804</v>
      </c>
      <c r="B8137" s="194">
        <v>23</v>
      </c>
      <c r="C8137" s="205">
        <v>167</v>
      </c>
      <c r="D8137" s="206">
        <v>20.067890157932879</v>
      </c>
      <c r="E8137" s="207">
        <v>-22</v>
      </c>
      <c r="F8137" s="208">
        <v>25.091098900687854</v>
      </c>
      <c r="I8137" s="125"/>
    </row>
    <row r="8138" spans="1:9">
      <c r="A8138" s="216">
        <v>43805</v>
      </c>
      <c r="B8138" s="194">
        <v>0</v>
      </c>
      <c r="C8138" s="205">
        <v>182</v>
      </c>
      <c r="D8138" s="206">
        <v>19.808001029637126</v>
      </c>
      <c r="E8138" s="207">
        <v>-22</v>
      </c>
      <c r="F8138" s="208">
        <v>25.400590344232299</v>
      </c>
      <c r="I8138" s="125"/>
    </row>
    <row r="8139" spans="1:9">
      <c r="A8139" s="216">
        <v>43805</v>
      </c>
      <c r="B8139" s="194">
        <v>1</v>
      </c>
      <c r="C8139" s="205">
        <v>197</v>
      </c>
      <c r="D8139" s="206">
        <v>19.547884387673093</v>
      </c>
      <c r="E8139" s="207">
        <v>-22</v>
      </c>
      <c r="F8139" s="208">
        <v>25.709323400089588</v>
      </c>
      <c r="I8139" s="125"/>
    </row>
    <row r="8140" spans="1:9">
      <c r="A8140" s="216">
        <v>43805</v>
      </c>
      <c r="B8140" s="194">
        <v>2</v>
      </c>
      <c r="C8140" s="205">
        <v>212</v>
      </c>
      <c r="D8140" s="206">
        <v>19.287550784371206</v>
      </c>
      <c r="E8140" s="207">
        <v>-22</v>
      </c>
      <c r="F8140" s="208">
        <v>26.017297799130148</v>
      </c>
      <c r="I8140" s="125"/>
    </row>
    <row r="8141" spans="1:9">
      <c r="A8141" s="216">
        <v>43805</v>
      </c>
      <c r="B8141" s="194">
        <v>3</v>
      </c>
      <c r="C8141" s="205">
        <v>227</v>
      </c>
      <c r="D8141" s="206">
        <v>19.026980493340488</v>
      </c>
      <c r="E8141" s="207">
        <v>-22</v>
      </c>
      <c r="F8141" s="208">
        <v>26.324513262589235</v>
      </c>
      <c r="I8141" s="125"/>
    </row>
    <row r="8142" spans="1:9">
      <c r="A8142" s="216">
        <v>43805</v>
      </c>
      <c r="B8142" s="194">
        <v>4</v>
      </c>
      <c r="C8142" s="205">
        <v>242</v>
      </c>
      <c r="D8142" s="206">
        <v>18.766184048078003</v>
      </c>
      <c r="E8142" s="207">
        <v>-22</v>
      </c>
      <c r="F8142" s="208">
        <v>26.630969519198828</v>
      </c>
      <c r="I8142" s="125"/>
    </row>
    <row r="8143" spans="1:9">
      <c r="A8143" s="216">
        <v>43805</v>
      </c>
      <c r="B8143" s="194">
        <v>5</v>
      </c>
      <c r="C8143" s="205">
        <v>257</v>
      </c>
      <c r="D8143" s="206">
        <v>18.505171982786806</v>
      </c>
      <c r="E8143" s="207">
        <v>-22</v>
      </c>
      <c r="F8143" s="208">
        <v>26.936666308558586</v>
      </c>
      <c r="I8143" s="125"/>
    </row>
    <row r="8144" spans="1:9">
      <c r="A8144" s="216">
        <v>43805</v>
      </c>
      <c r="B8144" s="194">
        <v>6</v>
      </c>
      <c r="C8144" s="205">
        <v>272</v>
      </c>
      <c r="D8144" s="206">
        <v>18.243924571277148</v>
      </c>
      <c r="E8144" s="207">
        <v>-22</v>
      </c>
      <c r="F8144" s="208">
        <v>27.241603350431873</v>
      </c>
      <c r="I8144" s="125"/>
    </row>
    <row r="8145" spans="1:9">
      <c r="A8145" s="216">
        <v>43805</v>
      </c>
      <c r="B8145" s="194">
        <v>7</v>
      </c>
      <c r="C8145" s="205">
        <v>287</v>
      </c>
      <c r="D8145" s="206">
        <v>17.98245238851564</v>
      </c>
      <c r="E8145" s="207">
        <v>-22</v>
      </c>
      <c r="F8145" s="208">
        <v>27.5</v>
      </c>
      <c r="I8145" s="125"/>
    </row>
    <row r="8146" spans="1:9">
      <c r="A8146" s="216">
        <v>43805</v>
      </c>
      <c r="B8146" s="194">
        <v>8</v>
      </c>
      <c r="C8146" s="205">
        <v>302</v>
      </c>
      <c r="D8146" s="206">
        <v>17.720765851670421</v>
      </c>
      <c r="E8146" s="207">
        <v>-22</v>
      </c>
      <c r="F8146" s="208">
        <v>27.849197128388496</v>
      </c>
      <c r="I8146" s="125"/>
    </row>
    <row r="8147" spans="1:9">
      <c r="A8147" s="216">
        <v>43805</v>
      </c>
      <c r="B8147" s="194">
        <v>9</v>
      </c>
      <c r="C8147" s="205">
        <v>317</v>
      </c>
      <c r="D8147" s="206">
        <v>17.458845392595777</v>
      </c>
      <c r="E8147" s="207">
        <v>-22</v>
      </c>
      <c r="F8147" s="208">
        <v>28.151853324257345</v>
      </c>
      <c r="I8147" s="125"/>
    </row>
    <row r="8148" spans="1:9">
      <c r="A8148" s="216">
        <v>43805</v>
      </c>
      <c r="B8148" s="194">
        <v>10</v>
      </c>
      <c r="C8148" s="205">
        <v>332</v>
      </c>
      <c r="D8148" s="206">
        <v>17.196701449169041</v>
      </c>
      <c r="E8148" s="207">
        <v>-22</v>
      </c>
      <c r="F8148" s="208">
        <v>28.453748702297403</v>
      </c>
      <c r="I8148" s="125"/>
    </row>
    <row r="8149" spans="1:9">
      <c r="A8149" s="216">
        <v>43805</v>
      </c>
      <c r="B8149" s="194">
        <v>11</v>
      </c>
      <c r="C8149" s="205">
        <v>347</v>
      </c>
      <c r="D8149" s="206">
        <v>16.934344518745093</v>
      </c>
      <c r="E8149" s="207">
        <v>-22</v>
      </c>
      <c r="F8149" s="208">
        <v>28.754882999056264</v>
      </c>
      <c r="I8149" s="125"/>
    </row>
    <row r="8150" spans="1:9">
      <c r="A8150" s="216">
        <v>43805</v>
      </c>
      <c r="B8150" s="194">
        <v>12</v>
      </c>
      <c r="C8150" s="205">
        <v>2</v>
      </c>
      <c r="D8150" s="206">
        <v>16.671754995327319</v>
      </c>
      <c r="E8150" s="207">
        <v>-22</v>
      </c>
      <c r="F8150" s="208">
        <v>29.055255938212454</v>
      </c>
      <c r="I8150" s="125"/>
    </row>
    <row r="8151" spans="1:9">
      <c r="A8151" s="216">
        <v>43805</v>
      </c>
      <c r="B8151" s="194">
        <v>13</v>
      </c>
      <c r="C8151" s="205">
        <v>17</v>
      </c>
      <c r="D8151" s="206">
        <v>16.408943356260579</v>
      </c>
      <c r="E8151" s="207">
        <v>-22</v>
      </c>
      <c r="F8151" s="208">
        <v>29.35486726425431</v>
      </c>
      <c r="I8151" s="125"/>
    </row>
    <row r="8152" spans="1:9">
      <c r="A8152" s="216">
        <v>43805</v>
      </c>
      <c r="B8152" s="194">
        <v>14</v>
      </c>
      <c r="C8152" s="205">
        <v>32</v>
      </c>
      <c r="D8152" s="206">
        <v>16.145920081110035</v>
      </c>
      <c r="E8152" s="207">
        <v>-22</v>
      </c>
      <c r="F8152" s="208">
        <v>29.65371671221682</v>
      </c>
      <c r="I8152" s="125"/>
    </row>
    <row r="8153" spans="1:9">
      <c r="A8153" s="216">
        <v>43805</v>
      </c>
      <c r="B8153" s="194">
        <v>15</v>
      </c>
      <c r="C8153" s="205">
        <v>47</v>
      </c>
      <c r="D8153" s="206">
        <v>15.882665584369988</v>
      </c>
      <c r="E8153" s="207">
        <v>-22</v>
      </c>
      <c r="F8153" s="208">
        <v>29.951804011067722</v>
      </c>
      <c r="I8153" s="125"/>
    </row>
    <row r="8154" spans="1:9">
      <c r="A8154" s="216">
        <v>43805</v>
      </c>
      <c r="B8154" s="194">
        <v>16</v>
      </c>
      <c r="C8154" s="205">
        <v>62</v>
      </c>
      <c r="D8154" s="206">
        <v>15.61919028590296</v>
      </c>
      <c r="E8154" s="207">
        <v>-22</v>
      </c>
      <c r="F8154" s="208">
        <v>30.249128900452078</v>
      </c>
      <c r="I8154" s="125"/>
    </row>
    <row r="8155" spans="1:9">
      <c r="A8155" s="216">
        <v>43805</v>
      </c>
      <c r="B8155" s="194">
        <v>17</v>
      </c>
      <c r="C8155" s="205">
        <v>77</v>
      </c>
      <c r="D8155" s="206">
        <v>15.355504723956983</v>
      </c>
      <c r="E8155" s="207">
        <v>-22</v>
      </c>
      <c r="F8155" s="208">
        <v>30.545691120605412</v>
      </c>
      <c r="I8155" s="125"/>
    </row>
    <row r="8156" spans="1:9">
      <c r="A8156" s="216">
        <v>43805</v>
      </c>
      <c r="B8156" s="194">
        <v>18</v>
      </c>
      <c r="C8156" s="205">
        <v>92</v>
      </c>
      <c r="D8156" s="206">
        <v>15.091589295581116</v>
      </c>
      <c r="E8156" s="207">
        <v>-22</v>
      </c>
      <c r="F8156" s="208">
        <v>30.841490402458902</v>
      </c>
      <c r="I8156" s="125"/>
    </row>
    <row r="8157" spans="1:9">
      <c r="A8157" s="216">
        <v>43805</v>
      </c>
      <c r="B8157" s="194">
        <v>19</v>
      </c>
      <c r="C8157" s="205">
        <v>107</v>
      </c>
      <c r="D8157" s="206">
        <v>14.82745442098917</v>
      </c>
      <c r="E8157" s="207">
        <v>-22</v>
      </c>
      <c r="F8157" s="208">
        <v>31.136526484204907</v>
      </c>
      <c r="I8157" s="125"/>
    </row>
    <row r="8158" spans="1:9">
      <c r="A8158" s="216">
        <v>43805</v>
      </c>
      <c r="B8158" s="194">
        <v>20</v>
      </c>
      <c r="C8158" s="205">
        <v>122</v>
      </c>
      <c r="D8158" s="206">
        <v>14.563110639678314</v>
      </c>
      <c r="E8158" s="207">
        <v>-22</v>
      </c>
      <c r="F8158" s="208">
        <v>31.430799114521477</v>
      </c>
      <c r="I8158" s="125"/>
    </row>
    <row r="8159" spans="1:9">
      <c r="A8159" s="216">
        <v>43805</v>
      </c>
      <c r="B8159" s="194">
        <v>21</v>
      </c>
      <c r="C8159" s="205">
        <v>137</v>
      </c>
      <c r="D8159" s="206">
        <v>14.298538349566456</v>
      </c>
      <c r="E8159" s="207">
        <v>-22</v>
      </c>
      <c r="F8159" s="208">
        <v>31.724308022980878</v>
      </c>
      <c r="I8159" s="125"/>
    </row>
    <row r="8160" spans="1:9">
      <c r="A8160" s="216">
        <v>43805</v>
      </c>
      <c r="B8160" s="194">
        <v>22</v>
      </c>
      <c r="C8160" s="205">
        <v>152</v>
      </c>
      <c r="D8160" s="206">
        <v>14.03374799159792</v>
      </c>
      <c r="E8160" s="207">
        <v>-22</v>
      </c>
      <c r="F8160" s="208">
        <v>32.017052952921219</v>
      </c>
      <c r="I8160" s="125"/>
    </row>
    <row r="8161" spans="1:9">
      <c r="A8161" s="216">
        <v>43805</v>
      </c>
      <c r="B8161" s="194">
        <v>23</v>
      </c>
      <c r="C8161" s="205">
        <v>167</v>
      </c>
      <c r="D8161" s="206">
        <v>13.768750107109895</v>
      </c>
      <c r="E8161" s="207">
        <v>-22</v>
      </c>
      <c r="F8161" s="208">
        <v>32.309033648293877</v>
      </c>
      <c r="I8161" s="125"/>
    </row>
    <row r="8162" spans="1:9">
      <c r="A8162" s="216">
        <v>43806</v>
      </c>
      <c r="B8162" s="194">
        <v>0</v>
      </c>
      <c r="C8162" s="205">
        <v>182</v>
      </c>
      <c r="D8162" s="206">
        <v>13.503524995163048</v>
      </c>
      <c r="E8162" s="207">
        <v>-22</v>
      </c>
      <c r="F8162" s="208">
        <v>32.600249843856943</v>
      </c>
      <c r="I8162" s="125"/>
    </row>
    <row r="8163" spans="1:9">
      <c r="A8163" s="216">
        <v>43806</v>
      </c>
      <c r="B8163" s="194">
        <v>1</v>
      </c>
      <c r="C8163" s="205">
        <v>197</v>
      </c>
      <c r="D8163" s="206">
        <v>13.238083197664992</v>
      </c>
      <c r="E8163" s="207">
        <v>-22</v>
      </c>
      <c r="F8163" s="208">
        <v>32.890701284833312</v>
      </c>
      <c r="I8163" s="125"/>
    </row>
    <row r="8164" spans="1:9">
      <c r="A8164" s="216">
        <v>43806</v>
      </c>
      <c r="B8164" s="194">
        <v>2</v>
      </c>
      <c r="C8164" s="205">
        <v>212</v>
      </c>
      <c r="D8164" s="206">
        <v>12.972435255058485</v>
      </c>
      <c r="E8164" s="207">
        <v>-22</v>
      </c>
      <c r="F8164" s="208">
        <v>33.180387716984967</v>
      </c>
      <c r="I8164" s="125"/>
    </row>
    <row r="8165" spans="1:9">
      <c r="A8165" s="216">
        <v>43806</v>
      </c>
      <c r="B8165" s="194">
        <v>3</v>
      </c>
      <c r="C8165" s="205">
        <v>227</v>
      </c>
      <c r="D8165" s="206">
        <v>12.706561448861748</v>
      </c>
      <c r="E8165" s="207">
        <v>-22</v>
      </c>
      <c r="F8165" s="208">
        <v>33.469308873819799</v>
      </c>
      <c r="I8165" s="125"/>
    </row>
    <row r="8166" spans="1:9">
      <c r="A8166" s="216">
        <v>43806</v>
      </c>
      <c r="B8166" s="194">
        <v>4</v>
      </c>
      <c r="C8166" s="205">
        <v>242</v>
      </c>
      <c r="D8166" s="206">
        <v>12.440472321812877</v>
      </c>
      <c r="E8166" s="207">
        <v>-22</v>
      </c>
      <c r="F8166" s="208">
        <v>33.75746450879987</v>
      </c>
      <c r="I8166" s="125"/>
    </row>
    <row r="8167" spans="1:9">
      <c r="A8167" s="216">
        <v>43806</v>
      </c>
      <c r="B8167" s="194">
        <v>5</v>
      </c>
      <c r="C8167" s="205">
        <v>257</v>
      </c>
      <c r="D8167" s="206">
        <v>12.174178415268671</v>
      </c>
      <c r="E8167" s="207">
        <v>-22</v>
      </c>
      <c r="F8167" s="208">
        <v>34.044854366341255</v>
      </c>
      <c r="I8167" s="125"/>
    </row>
    <row r="8168" spans="1:9">
      <c r="A8168" s="216">
        <v>43806</v>
      </c>
      <c r="B8168" s="194">
        <v>6</v>
      </c>
      <c r="C8168" s="205">
        <v>272</v>
      </c>
      <c r="D8168" s="206">
        <v>11.907660012016095</v>
      </c>
      <c r="E8168" s="207">
        <v>-22</v>
      </c>
      <c r="F8168" s="208">
        <v>34.331478185075639</v>
      </c>
      <c r="I8168" s="125"/>
    </row>
    <row r="8169" spans="1:9">
      <c r="A8169" s="216">
        <v>43806</v>
      </c>
      <c r="B8169" s="194">
        <v>7</v>
      </c>
      <c r="C8169" s="205">
        <v>287</v>
      </c>
      <c r="D8169" s="206">
        <v>11.640927693924823</v>
      </c>
      <c r="E8169" s="207">
        <v>-22</v>
      </c>
      <c r="F8169" s="208">
        <v>34.6</v>
      </c>
      <c r="I8169" s="125"/>
    </row>
    <row r="8170" spans="1:9">
      <c r="A8170" s="216">
        <v>43806</v>
      </c>
      <c r="B8170" s="194">
        <v>8</v>
      </c>
      <c r="C8170" s="205">
        <v>302</v>
      </c>
      <c r="D8170" s="206">
        <v>11.373991886723616</v>
      </c>
      <c r="E8170" s="207">
        <v>-22</v>
      </c>
      <c r="F8170" s="208">
        <v>34.90242670214549</v>
      </c>
      <c r="I8170" s="125"/>
    </row>
    <row r="8171" spans="1:9">
      <c r="A8171" s="216">
        <v>43806</v>
      </c>
      <c r="B8171" s="194">
        <v>9</v>
      </c>
      <c r="C8171" s="205">
        <v>317</v>
      </c>
      <c r="D8171" s="206">
        <v>11.106832991329156</v>
      </c>
      <c r="E8171" s="207">
        <v>-22</v>
      </c>
      <c r="F8171" s="208">
        <v>35.186750890503831</v>
      </c>
      <c r="I8171" s="125"/>
    </row>
    <row r="8172" spans="1:9">
      <c r="A8172" s="216">
        <v>43806</v>
      </c>
      <c r="B8172" s="194">
        <v>10</v>
      </c>
      <c r="C8172" s="205">
        <v>332</v>
      </c>
      <c r="D8172" s="206">
        <v>10.839461551736349</v>
      </c>
      <c r="E8172" s="207">
        <v>-22</v>
      </c>
      <c r="F8172" s="208">
        <v>35.47030802960542</v>
      </c>
      <c r="I8172" s="125"/>
    </row>
    <row r="8173" spans="1:9">
      <c r="A8173" s="216">
        <v>43806</v>
      </c>
      <c r="B8173" s="194">
        <v>11</v>
      </c>
      <c r="C8173" s="205">
        <v>347</v>
      </c>
      <c r="D8173" s="206">
        <v>10.571887993407927</v>
      </c>
      <c r="E8173" s="207">
        <v>-22</v>
      </c>
      <c r="F8173" s="208">
        <v>35.753097867611814</v>
      </c>
      <c r="I8173" s="125"/>
    </row>
    <row r="8174" spans="1:9">
      <c r="A8174" s="216">
        <v>43806</v>
      </c>
      <c r="B8174" s="194">
        <v>12</v>
      </c>
      <c r="C8174" s="205">
        <v>2</v>
      </c>
      <c r="D8174" s="206">
        <v>10.304092758487968</v>
      </c>
      <c r="E8174" s="207">
        <v>-22</v>
      </c>
      <c r="F8174" s="208">
        <v>36.035120153296134</v>
      </c>
      <c r="I8174" s="125"/>
    </row>
    <row r="8175" spans="1:9">
      <c r="A8175" s="216">
        <v>43806</v>
      </c>
      <c r="B8175" s="194">
        <v>13</v>
      </c>
      <c r="C8175" s="205">
        <v>17</v>
      </c>
      <c r="D8175" s="206">
        <v>10.036086293393964</v>
      </c>
      <c r="E8175" s="207">
        <v>-22</v>
      </c>
      <c r="F8175" s="208">
        <v>36.316374636009385</v>
      </c>
      <c r="I8175" s="125"/>
    </row>
    <row r="8176" spans="1:9">
      <c r="A8176" s="216">
        <v>43806</v>
      </c>
      <c r="B8176" s="194">
        <v>14</v>
      </c>
      <c r="C8176" s="205">
        <v>32</v>
      </c>
      <c r="D8176" s="206">
        <v>9.767879123048715</v>
      </c>
      <c r="E8176" s="207">
        <v>-22</v>
      </c>
      <c r="F8176" s="208">
        <v>36.596861068879178</v>
      </c>
      <c r="I8176" s="125"/>
    </row>
    <row r="8177" spans="1:9">
      <c r="A8177" s="216">
        <v>43806</v>
      </c>
      <c r="B8177" s="194">
        <v>15</v>
      </c>
      <c r="C8177" s="205">
        <v>47</v>
      </c>
      <c r="D8177" s="206">
        <v>9.4994516109443339</v>
      </c>
      <c r="E8177" s="207">
        <v>-22</v>
      </c>
      <c r="F8177" s="208">
        <v>36.876579196261048</v>
      </c>
      <c r="I8177" s="125"/>
    </row>
    <row r="8178" spans="1:9">
      <c r="A8178" s="216">
        <v>43806</v>
      </c>
      <c r="B8178" s="194">
        <v>16</v>
      </c>
      <c r="C8178" s="205">
        <v>62</v>
      </c>
      <c r="D8178" s="206">
        <v>9.2308142438491814</v>
      </c>
      <c r="E8178" s="207">
        <v>-22</v>
      </c>
      <c r="F8178" s="208">
        <v>37.15552877250424</v>
      </c>
      <c r="I8178" s="125"/>
    </row>
    <row r="8179" spans="1:9">
      <c r="A8179" s="216">
        <v>43806</v>
      </c>
      <c r="B8179" s="194">
        <v>17</v>
      </c>
      <c r="C8179" s="205">
        <v>77</v>
      </c>
      <c r="D8179" s="206">
        <v>8.9619775685650893</v>
      </c>
      <c r="E8179" s="207">
        <v>-22</v>
      </c>
      <c r="F8179" s="208">
        <v>37.433709552576815</v>
      </c>
      <c r="I8179" s="125"/>
    </row>
    <row r="8180" spans="1:9">
      <c r="A8180" s="216">
        <v>43806</v>
      </c>
      <c r="B8180" s="194">
        <v>18</v>
      </c>
      <c r="C8180" s="205">
        <v>92</v>
      </c>
      <c r="D8180" s="206">
        <v>8.6929219285877934</v>
      </c>
      <c r="E8180" s="207">
        <v>-22</v>
      </c>
      <c r="F8180" s="208">
        <v>37.711121282682853</v>
      </c>
      <c r="I8180" s="125"/>
    </row>
    <row r="8181" spans="1:9">
      <c r="A8181" s="216">
        <v>43806</v>
      </c>
      <c r="B8181" s="194">
        <v>19</v>
      </c>
      <c r="C8181" s="205">
        <v>107</v>
      </c>
      <c r="D8181" s="206">
        <v>8.4236578118478178</v>
      </c>
      <c r="E8181" s="207">
        <v>-22</v>
      </c>
      <c r="F8181" s="208">
        <v>37.987763715953164</v>
      </c>
      <c r="I8181" s="125"/>
    </row>
    <row r="8182" spans="1:9">
      <c r="A8182" s="216">
        <v>43806</v>
      </c>
      <c r="B8182" s="194">
        <v>20</v>
      </c>
      <c r="C8182" s="205">
        <v>122</v>
      </c>
      <c r="D8182" s="206">
        <v>8.1541957845917068</v>
      </c>
      <c r="E8182" s="207">
        <v>-22</v>
      </c>
      <c r="F8182" s="208">
        <v>38.263636615309125</v>
      </c>
      <c r="I8182" s="125"/>
    </row>
    <row r="8183" spans="1:9">
      <c r="A8183" s="216">
        <v>43806</v>
      </c>
      <c r="B8183" s="194">
        <v>21</v>
      </c>
      <c r="C8183" s="205">
        <v>137</v>
      </c>
      <c r="D8183" s="206">
        <v>7.8845161334646718</v>
      </c>
      <c r="E8183" s="207">
        <v>-22</v>
      </c>
      <c r="F8183" s="208">
        <v>38.538739725795423</v>
      </c>
      <c r="I8183" s="125"/>
    </row>
    <row r="8184" spans="1:9">
      <c r="A8184" s="216">
        <v>43806</v>
      </c>
      <c r="B8184" s="194">
        <v>22</v>
      </c>
      <c r="C8184" s="205">
        <v>152</v>
      </c>
      <c r="D8184" s="206">
        <v>7.6146294056121633</v>
      </c>
      <c r="E8184" s="207">
        <v>-22</v>
      </c>
      <c r="F8184" s="208">
        <v>38.813072805429627</v>
      </c>
      <c r="I8184" s="125"/>
    </row>
    <row r="8185" spans="1:9">
      <c r="A8185" s="216">
        <v>43806</v>
      </c>
      <c r="B8185" s="194">
        <v>23</v>
      </c>
      <c r="C8185" s="205">
        <v>167</v>
      </c>
      <c r="D8185" s="206">
        <v>7.3445461492804043</v>
      </c>
      <c r="E8185" s="207">
        <v>-22</v>
      </c>
      <c r="F8185" s="208">
        <v>39.086635612745368</v>
      </c>
      <c r="I8185" s="125"/>
    </row>
    <row r="8186" spans="1:9">
      <c r="A8186" s="216">
        <v>43807</v>
      </c>
      <c r="B8186" s="194">
        <v>0</v>
      </c>
      <c r="C8186" s="205">
        <v>182</v>
      </c>
      <c r="D8186" s="206">
        <v>7.0742466507590507</v>
      </c>
      <c r="E8186" s="207">
        <v>-22</v>
      </c>
      <c r="F8186" s="208">
        <v>39.359427897802206</v>
      </c>
      <c r="I8186" s="125"/>
    </row>
    <row r="8187" spans="1:9">
      <c r="A8187" s="216">
        <v>43807</v>
      </c>
      <c r="B8187" s="194">
        <v>1</v>
      </c>
      <c r="C8187" s="205">
        <v>197</v>
      </c>
      <c r="D8187" s="206">
        <v>6.8037414787238504</v>
      </c>
      <c r="E8187" s="207">
        <v>-22</v>
      </c>
      <c r="F8187" s="208">
        <v>39.631449420386318</v>
      </c>
      <c r="I8187" s="125"/>
    </row>
    <row r="8188" spans="1:9">
      <c r="A8188" s="216">
        <v>43807</v>
      </c>
      <c r="B8188" s="194">
        <v>2</v>
      </c>
      <c r="C8188" s="205">
        <v>212</v>
      </c>
      <c r="D8188" s="206">
        <v>6.5330411408467626</v>
      </c>
      <c r="E8188" s="207">
        <v>-22</v>
      </c>
      <c r="F8188" s="208">
        <v>39.90269994089374</v>
      </c>
      <c r="I8188" s="125"/>
    </row>
    <row r="8189" spans="1:9">
      <c r="A8189" s="216">
        <v>43807</v>
      </c>
      <c r="B8189" s="194">
        <v>3</v>
      </c>
      <c r="C8189" s="205">
        <v>227</v>
      </c>
      <c r="D8189" s="206">
        <v>6.2621259464390278</v>
      </c>
      <c r="E8189" s="207">
        <v>-22</v>
      </c>
      <c r="F8189" s="208">
        <v>40.173179208207372</v>
      </c>
      <c r="I8189" s="125"/>
    </row>
    <row r="8190" spans="1:9">
      <c r="A8190" s="216">
        <v>43807</v>
      </c>
      <c r="B8190" s="194">
        <v>4</v>
      </c>
      <c r="C8190" s="205">
        <v>242</v>
      </c>
      <c r="D8190" s="206">
        <v>5.9910064826107146</v>
      </c>
      <c r="E8190" s="207">
        <v>-22</v>
      </c>
      <c r="F8190" s="208">
        <v>40.442886989976969</v>
      </c>
      <c r="I8190" s="125"/>
    </row>
    <row r="8191" spans="1:9">
      <c r="A8191" s="216">
        <v>43807</v>
      </c>
      <c r="B8191" s="194">
        <v>5</v>
      </c>
      <c r="C8191" s="205">
        <v>257</v>
      </c>
      <c r="D8191" s="206">
        <v>5.7196931808971385</v>
      </c>
      <c r="E8191" s="207">
        <v>-22</v>
      </c>
      <c r="F8191" s="208">
        <v>40.711823045368618</v>
      </c>
      <c r="I8191" s="125"/>
    </row>
    <row r="8192" spans="1:9">
      <c r="A8192" s="216">
        <v>43807</v>
      </c>
      <c r="B8192" s="194">
        <v>6</v>
      </c>
      <c r="C8192" s="205">
        <v>272</v>
      </c>
      <c r="D8192" s="206">
        <v>5.4481664483046188</v>
      </c>
      <c r="E8192" s="207">
        <v>-22</v>
      </c>
      <c r="F8192" s="208">
        <v>40.979987128175637</v>
      </c>
      <c r="I8192" s="125"/>
    </row>
    <row r="8193" spans="1:9">
      <c r="A8193" s="216">
        <v>43807</v>
      </c>
      <c r="B8193" s="194">
        <v>7</v>
      </c>
      <c r="C8193" s="205">
        <v>287</v>
      </c>
      <c r="D8193" s="206">
        <v>5.1764368332771937</v>
      </c>
      <c r="E8193" s="207">
        <v>-22</v>
      </c>
      <c r="F8193" s="208">
        <v>41.2</v>
      </c>
      <c r="I8193" s="125"/>
    </row>
    <row r="8194" spans="1:9">
      <c r="A8194" s="216">
        <v>43807</v>
      </c>
      <c r="B8194" s="194">
        <v>8</v>
      </c>
      <c r="C8194" s="205">
        <v>302</v>
      </c>
      <c r="D8194" s="206">
        <v>4.9045147687706958</v>
      </c>
      <c r="E8194" s="207">
        <v>-22</v>
      </c>
      <c r="F8194" s="208">
        <v>41.513998430205064</v>
      </c>
      <c r="I8194" s="125"/>
    </row>
    <row r="8195" spans="1:9">
      <c r="A8195" s="216">
        <v>43807</v>
      </c>
      <c r="B8195" s="194">
        <v>9</v>
      </c>
      <c r="C8195" s="205">
        <v>317</v>
      </c>
      <c r="D8195" s="206">
        <v>4.6323806621717267</v>
      </c>
      <c r="E8195" s="207">
        <v>-22</v>
      </c>
      <c r="F8195" s="208">
        <v>41.779845169105343</v>
      </c>
      <c r="I8195" s="125"/>
    </row>
    <row r="8196" spans="1:9">
      <c r="A8196" s="216">
        <v>43807</v>
      </c>
      <c r="B8196" s="194">
        <v>10</v>
      </c>
      <c r="C8196" s="205">
        <v>332</v>
      </c>
      <c r="D8196" s="206">
        <v>4.3600450631845433</v>
      </c>
      <c r="E8196" s="207">
        <v>-22</v>
      </c>
      <c r="F8196" s="208">
        <v>42.044918983656032</v>
      </c>
      <c r="I8196" s="125"/>
    </row>
    <row r="8197" spans="1:9">
      <c r="A8197" s="216">
        <v>43807</v>
      </c>
      <c r="B8197" s="194">
        <v>11</v>
      </c>
      <c r="C8197" s="205">
        <v>347</v>
      </c>
      <c r="D8197" s="206">
        <v>4.0875184047035873</v>
      </c>
      <c r="E8197" s="207">
        <v>-22</v>
      </c>
      <c r="F8197" s="208">
        <v>42.309219636719888</v>
      </c>
      <c r="I8197" s="125"/>
    </row>
    <row r="8198" spans="1:9">
      <c r="A8198" s="216">
        <v>43807</v>
      </c>
      <c r="B8198" s="194">
        <v>12</v>
      </c>
      <c r="C8198" s="205">
        <v>2</v>
      </c>
      <c r="D8198" s="206">
        <v>3.8147811339342752</v>
      </c>
      <c r="E8198" s="207">
        <v>-22</v>
      </c>
      <c r="F8198" s="208">
        <v>42.57274689171048</v>
      </c>
      <c r="I8198" s="125"/>
    </row>
    <row r="8199" spans="1:9">
      <c r="A8199" s="216">
        <v>43807</v>
      </c>
      <c r="B8199" s="194">
        <v>13</v>
      </c>
      <c r="C8199" s="205">
        <v>17</v>
      </c>
      <c r="D8199" s="206">
        <v>3.541843684200785</v>
      </c>
      <c r="E8199" s="207">
        <v>-22</v>
      </c>
      <c r="F8199" s="208">
        <v>42.835500512690672</v>
      </c>
      <c r="I8199" s="125"/>
    </row>
    <row r="8200" spans="1:9">
      <c r="A8200" s="216">
        <v>43807</v>
      </c>
      <c r="B8200" s="194">
        <v>14</v>
      </c>
      <c r="C8200" s="205">
        <v>32</v>
      </c>
      <c r="D8200" s="206">
        <v>3.2687166454866201</v>
      </c>
      <c r="E8200" s="207">
        <v>-22</v>
      </c>
      <c r="F8200" s="208">
        <v>43.097480267210457</v>
      </c>
      <c r="I8200" s="125"/>
    </row>
    <row r="8201" spans="1:9">
      <c r="A8201" s="216">
        <v>43807</v>
      </c>
      <c r="B8201" s="194">
        <v>15</v>
      </c>
      <c r="C8201" s="205">
        <v>47</v>
      </c>
      <c r="D8201" s="206">
        <v>2.9953803293301462</v>
      </c>
      <c r="E8201" s="207">
        <v>-22</v>
      </c>
      <c r="F8201" s="208">
        <v>43.358685914665074</v>
      </c>
      <c r="I8201" s="125"/>
    </row>
    <row r="8202" spans="1:9">
      <c r="A8202" s="216">
        <v>43807</v>
      </c>
      <c r="B8202" s="194">
        <v>16</v>
      </c>
      <c r="C8202" s="205">
        <v>62</v>
      </c>
      <c r="D8202" s="206">
        <v>2.7218452463978338</v>
      </c>
      <c r="E8202" s="207">
        <v>-22</v>
      </c>
      <c r="F8202" s="208">
        <v>43.619117223854289</v>
      </c>
      <c r="I8202" s="125"/>
    </row>
    <row r="8203" spans="1:9">
      <c r="A8203" s="216">
        <v>43807</v>
      </c>
      <c r="B8203" s="194">
        <v>17</v>
      </c>
      <c r="C8203" s="205">
        <v>77</v>
      </c>
      <c r="D8203" s="206">
        <v>2.448121949681763</v>
      </c>
      <c r="E8203" s="207">
        <v>-22</v>
      </c>
      <c r="F8203" s="208">
        <v>43.878773964125912</v>
      </c>
      <c r="I8203" s="125"/>
    </row>
    <row r="8204" spans="1:9">
      <c r="A8204" s="216">
        <v>43807</v>
      </c>
      <c r="B8204" s="194">
        <v>18</v>
      </c>
      <c r="C8204" s="205">
        <v>92</v>
      </c>
      <c r="D8204" s="206">
        <v>2.1741907895193435</v>
      </c>
      <c r="E8204" s="207">
        <v>-22</v>
      </c>
      <c r="F8204" s="208">
        <v>44.137655896722663</v>
      </c>
      <c r="I8204" s="125"/>
    </row>
    <row r="8205" spans="1:9">
      <c r="A8205" s="216">
        <v>43807</v>
      </c>
      <c r="B8205" s="194">
        <v>19</v>
      </c>
      <c r="C8205" s="205">
        <v>107</v>
      </c>
      <c r="D8205" s="206">
        <v>1.9000622584061944</v>
      </c>
      <c r="E8205" s="207">
        <v>-22</v>
      </c>
      <c r="F8205" s="208">
        <v>44.39576278935867</v>
      </c>
      <c r="I8205" s="125"/>
    </row>
    <row r="8206" spans="1:9">
      <c r="A8206" s="216">
        <v>43807</v>
      </c>
      <c r="B8206" s="194">
        <v>20</v>
      </c>
      <c r="C8206" s="205">
        <v>122</v>
      </c>
      <c r="D8206" s="206">
        <v>1.6257469290690096</v>
      </c>
      <c r="E8206" s="207">
        <v>-22</v>
      </c>
      <c r="F8206" s="208">
        <v>44.653094418902128</v>
      </c>
      <c r="I8206" s="125"/>
    </row>
    <row r="8207" spans="1:9">
      <c r="A8207" s="216">
        <v>43807</v>
      </c>
      <c r="B8207" s="194">
        <v>21</v>
      </c>
      <c r="C8207" s="205">
        <v>137</v>
      </c>
      <c r="D8207" s="206">
        <v>1.3512250931358949</v>
      </c>
      <c r="E8207" s="207">
        <v>-22</v>
      </c>
      <c r="F8207" s="208">
        <v>44.909650545602631</v>
      </c>
      <c r="I8207" s="125"/>
    </row>
    <row r="8208" spans="1:9">
      <c r="A8208" s="216">
        <v>43807</v>
      </c>
      <c r="B8208" s="194">
        <v>22</v>
      </c>
      <c r="C8208" s="205">
        <v>152</v>
      </c>
      <c r="D8208" s="206">
        <v>1.0765073035861406</v>
      </c>
      <c r="E8208" s="207">
        <v>-22</v>
      </c>
      <c r="F8208" s="208">
        <v>45.165430941795037</v>
      </c>
      <c r="I8208" s="125"/>
    </row>
    <row r="8209" spans="1:9">
      <c r="A8209" s="216">
        <v>43807</v>
      </c>
      <c r="B8209" s="194">
        <v>23</v>
      </c>
      <c r="C8209" s="205">
        <v>167</v>
      </c>
      <c r="D8209" s="206">
        <v>0.80160411345786997</v>
      </c>
      <c r="E8209" s="207">
        <v>-22</v>
      </c>
      <c r="F8209" s="208">
        <v>45.420435380395929</v>
      </c>
      <c r="I8209" s="125"/>
    </row>
    <row r="8210" spans="1:9">
      <c r="A8210" s="216">
        <v>43808</v>
      </c>
      <c r="B8210" s="194">
        <v>0</v>
      </c>
      <c r="C8210" s="205">
        <v>182</v>
      </c>
      <c r="D8210" s="206">
        <v>0.52649581536570622</v>
      </c>
      <c r="E8210" s="207">
        <v>-22</v>
      </c>
      <c r="F8210" s="208">
        <v>45.674663626367931</v>
      </c>
      <c r="I8210" s="125"/>
    </row>
    <row r="8211" spans="1:9">
      <c r="A8211" s="216">
        <v>43808</v>
      </c>
      <c r="B8211" s="194">
        <v>1</v>
      </c>
      <c r="C8211" s="205">
        <v>197</v>
      </c>
      <c r="D8211" s="206">
        <v>0.2511930017828945</v>
      </c>
      <c r="E8211" s="207">
        <v>-22</v>
      </c>
      <c r="F8211" s="208">
        <v>45.928115453821121</v>
      </c>
      <c r="I8211" s="125"/>
    </row>
    <row r="8212" spans="1:9">
      <c r="A8212" s="216">
        <v>43808</v>
      </c>
      <c r="B8212" s="194">
        <v>2</v>
      </c>
      <c r="C8212" s="205">
        <v>211</v>
      </c>
      <c r="D8212" s="206">
        <v>59.975706108339182</v>
      </c>
      <c r="E8212" s="207">
        <v>-22</v>
      </c>
      <c r="F8212" s="208">
        <v>46.180790637455189</v>
      </c>
      <c r="I8212" s="125"/>
    </row>
    <row r="8213" spans="1:9">
      <c r="A8213" s="216">
        <v>43808</v>
      </c>
      <c r="B8213" s="194">
        <v>3</v>
      </c>
      <c r="C8213" s="205">
        <v>226</v>
      </c>
      <c r="D8213" s="206">
        <v>59.700015566034494</v>
      </c>
      <c r="E8213" s="207">
        <v>-22</v>
      </c>
      <c r="F8213" s="208">
        <v>46.432688941259457</v>
      </c>
      <c r="I8213" s="125"/>
    </row>
    <row r="8214" spans="1:9">
      <c r="A8214" s="216">
        <v>43808</v>
      </c>
      <c r="B8214" s="194">
        <v>4</v>
      </c>
      <c r="C8214" s="205">
        <v>241</v>
      </c>
      <c r="D8214" s="206">
        <v>59.424131889036289</v>
      </c>
      <c r="E8214" s="207">
        <v>-22</v>
      </c>
      <c r="F8214" s="208">
        <v>46.683810146739262</v>
      </c>
      <c r="I8214" s="125"/>
    </row>
    <row r="8215" spans="1:9">
      <c r="A8215" s="216">
        <v>43808</v>
      </c>
      <c r="B8215" s="194">
        <v>5</v>
      </c>
      <c r="C8215" s="205">
        <v>256</v>
      </c>
      <c r="D8215" s="206">
        <v>59.14806553305425</v>
      </c>
      <c r="E8215" s="207">
        <v>-22</v>
      </c>
      <c r="F8215" s="208">
        <v>46.934154027554058</v>
      </c>
      <c r="I8215" s="125"/>
    </row>
    <row r="8216" spans="1:9">
      <c r="A8216" s="216">
        <v>43808</v>
      </c>
      <c r="B8216" s="194">
        <v>6</v>
      </c>
      <c r="C8216" s="205">
        <v>271</v>
      </c>
      <c r="D8216" s="206">
        <v>58.871796910220837</v>
      </c>
      <c r="E8216" s="207">
        <v>-22</v>
      </c>
      <c r="F8216" s="208">
        <v>47.183720352354186</v>
      </c>
      <c r="I8216" s="125"/>
    </row>
    <row r="8217" spans="1:9">
      <c r="A8217" s="216">
        <v>43808</v>
      </c>
      <c r="B8217" s="194">
        <v>7</v>
      </c>
      <c r="C8217" s="205">
        <v>286</v>
      </c>
      <c r="D8217" s="206">
        <v>58.595336574837802</v>
      </c>
      <c r="E8217" s="207">
        <v>-22</v>
      </c>
      <c r="F8217" s="208">
        <v>47.4</v>
      </c>
      <c r="I8217" s="125"/>
    </row>
    <row r="8218" spans="1:9">
      <c r="A8218" s="216">
        <v>43808</v>
      </c>
      <c r="B8218" s="194">
        <v>8</v>
      </c>
      <c r="C8218" s="205">
        <v>301</v>
      </c>
      <c r="D8218" s="206">
        <v>58.318694962886184</v>
      </c>
      <c r="E8218" s="207">
        <v>-22</v>
      </c>
      <c r="F8218" s="208">
        <v>47.680519445037035</v>
      </c>
      <c r="I8218" s="125"/>
    </row>
    <row r="8219" spans="1:9">
      <c r="A8219" s="216">
        <v>43808</v>
      </c>
      <c r="B8219" s="194">
        <v>9</v>
      </c>
      <c r="C8219" s="205">
        <v>316</v>
      </c>
      <c r="D8219" s="206">
        <v>58.041852526066577</v>
      </c>
      <c r="E8219" s="207">
        <v>-22</v>
      </c>
      <c r="F8219" s="208">
        <v>47.927751761666428</v>
      </c>
      <c r="I8219" s="125"/>
    </row>
    <row r="8220" spans="1:9">
      <c r="A8220" s="216">
        <v>43808</v>
      </c>
      <c r="B8220" s="194">
        <v>10</v>
      </c>
      <c r="C8220" s="205">
        <v>331</v>
      </c>
      <c r="D8220" s="206">
        <v>57.764819701963006</v>
      </c>
      <c r="E8220" s="207">
        <v>-22</v>
      </c>
      <c r="F8220" s="208">
        <v>48.174205628036262</v>
      </c>
      <c r="I8220" s="125"/>
    </row>
    <row r="8221" spans="1:9">
      <c r="A8221" s="216">
        <v>43808</v>
      </c>
      <c r="B8221" s="194">
        <v>11</v>
      </c>
      <c r="C8221" s="205">
        <v>346</v>
      </c>
      <c r="D8221" s="206">
        <v>57.487607045000004</v>
      </c>
      <c r="E8221" s="207">
        <v>-22</v>
      </c>
      <c r="F8221" s="208">
        <v>48.419880821414196</v>
      </c>
      <c r="I8221" s="125"/>
    </row>
    <row r="8222" spans="1:9">
      <c r="A8222" s="216">
        <v>43808</v>
      </c>
      <c r="B8222" s="194">
        <v>12</v>
      </c>
      <c r="C8222" s="205">
        <v>1</v>
      </c>
      <c r="D8222" s="206">
        <v>57.210194967908592</v>
      </c>
      <c r="E8222" s="207">
        <v>-22</v>
      </c>
      <c r="F8222" s="208">
        <v>48.664777119602292</v>
      </c>
      <c r="I8222" s="125"/>
    </row>
    <row r="8223" spans="1:9">
      <c r="A8223" s="216">
        <v>43808</v>
      </c>
      <c r="B8223" s="194">
        <v>13</v>
      </c>
      <c r="C8223" s="205">
        <v>16</v>
      </c>
      <c r="D8223" s="206">
        <v>56.932593907508817</v>
      </c>
      <c r="E8223" s="207">
        <v>-22</v>
      </c>
      <c r="F8223" s="208">
        <v>48.908894301032717</v>
      </c>
      <c r="I8223" s="125"/>
    </row>
    <row r="8224" spans="1:9">
      <c r="A8224" s="216">
        <v>43808</v>
      </c>
      <c r="B8224" s="194">
        <v>14</v>
      </c>
      <c r="C8224" s="205">
        <v>31</v>
      </c>
      <c r="D8224" s="206">
        <v>56.654814420189723</v>
      </c>
      <c r="E8224" s="207">
        <v>-22</v>
      </c>
      <c r="F8224" s="208">
        <v>49.152232147435058</v>
      </c>
      <c r="I8224" s="125"/>
    </row>
    <row r="8225" spans="1:9">
      <c r="A8225" s="216">
        <v>43808</v>
      </c>
      <c r="B8225" s="194">
        <v>15</v>
      </c>
      <c r="C8225" s="205">
        <v>46</v>
      </c>
      <c r="D8225" s="206">
        <v>56.376836918174149</v>
      </c>
      <c r="E8225" s="207">
        <v>-22</v>
      </c>
      <c r="F8225" s="208">
        <v>49.3947904329778</v>
      </c>
      <c r="I8225" s="125"/>
    </row>
    <row r="8226" spans="1:9">
      <c r="A8226" s="216">
        <v>43808</v>
      </c>
      <c r="B8226" s="194">
        <v>16</v>
      </c>
      <c r="C8226" s="205">
        <v>61</v>
      </c>
      <c r="D8226" s="206">
        <v>56.098671840222778</v>
      </c>
      <c r="E8226" s="207">
        <v>-22</v>
      </c>
      <c r="F8226" s="208">
        <v>49.636568940602146</v>
      </c>
      <c r="I8226" s="125"/>
    </row>
    <row r="8227" spans="1:9">
      <c r="A8227" s="216">
        <v>43808</v>
      </c>
      <c r="B8227" s="194">
        <v>17</v>
      </c>
      <c r="C8227" s="205">
        <v>76</v>
      </c>
      <c r="D8227" s="206">
        <v>55.820329799961428</v>
      </c>
      <c r="E8227" s="207">
        <v>-22</v>
      </c>
      <c r="F8227" s="208">
        <v>49.877567453762595</v>
      </c>
      <c r="I8227" s="125"/>
    </row>
    <row r="8228" spans="1:9">
      <c r="A8228" s="216">
        <v>43808</v>
      </c>
      <c r="B8228" s="194">
        <v>18</v>
      </c>
      <c r="C8228" s="205">
        <v>91</v>
      </c>
      <c r="D8228" s="206">
        <v>55.541791054075702</v>
      </c>
      <c r="E8228" s="207">
        <v>-22</v>
      </c>
      <c r="F8228" s="208">
        <v>50.117785748477885</v>
      </c>
      <c r="I8228" s="125"/>
    </row>
    <row r="8229" spans="1:9">
      <c r="A8229" s="216">
        <v>43808</v>
      </c>
      <c r="B8229" s="194">
        <v>19</v>
      </c>
      <c r="C8229" s="205">
        <v>106</v>
      </c>
      <c r="D8229" s="206">
        <v>55.263066179209375</v>
      </c>
      <c r="E8229" s="207">
        <v>-22</v>
      </c>
      <c r="F8229" s="208">
        <v>50.35722360675706</v>
      </c>
      <c r="I8229" s="125"/>
    </row>
    <row r="8230" spans="1:9">
      <c r="A8230" s="216">
        <v>43808</v>
      </c>
      <c r="B8230" s="194">
        <v>20</v>
      </c>
      <c r="C8230" s="205">
        <v>121</v>
      </c>
      <c r="D8230" s="206">
        <v>54.984165730966197</v>
      </c>
      <c r="E8230" s="207">
        <v>-22</v>
      </c>
      <c r="F8230" s="208">
        <v>50.595880819165089</v>
      </c>
      <c r="I8230" s="125"/>
    </row>
    <row r="8231" spans="1:9">
      <c r="A8231" s="216">
        <v>43808</v>
      </c>
      <c r="B8231" s="194">
        <v>21</v>
      </c>
      <c r="C8231" s="205">
        <v>136</v>
      </c>
      <c r="D8231" s="206">
        <v>54.70507000486748</v>
      </c>
      <c r="E8231" s="207">
        <v>-22</v>
      </c>
      <c r="F8231" s="208">
        <v>50.833757160862731</v>
      </c>
      <c r="I8231" s="125"/>
    </row>
    <row r="8232" spans="1:9">
      <c r="A8232" s="216">
        <v>43808</v>
      </c>
      <c r="B8232" s="194">
        <v>22</v>
      </c>
      <c r="C8232" s="205">
        <v>151</v>
      </c>
      <c r="D8232" s="206">
        <v>54.425789558652014</v>
      </c>
      <c r="E8232" s="207">
        <v>-22</v>
      </c>
      <c r="F8232" s="208">
        <v>51.070852418272992</v>
      </c>
      <c r="I8232" s="125"/>
    </row>
    <row r="8233" spans="1:9">
      <c r="A8233" s="216">
        <v>43808</v>
      </c>
      <c r="B8233" s="194">
        <v>23</v>
      </c>
      <c r="C8233" s="205">
        <v>166</v>
      </c>
      <c r="D8233" s="206">
        <v>54.146334947861305</v>
      </c>
      <c r="E8233" s="207">
        <v>-22</v>
      </c>
      <c r="F8233" s="208">
        <v>51.307166378365636</v>
      </c>
      <c r="I8233" s="125"/>
    </row>
    <row r="8234" spans="1:9">
      <c r="A8234" s="216">
        <v>43809</v>
      </c>
      <c r="B8234" s="194">
        <v>0</v>
      </c>
      <c r="C8234" s="205">
        <v>181</v>
      </c>
      <c r="D8234" s="206">
        <v>53.866686469330602</v>
      </c>
      <c r="E8234" s="207">
        <v>-22</v>
      </c>
      <c r="F8234" s="208">
        <v>51.542698820803423</v>
      </c>
      <c r="I8234" s="125"/>
    </row>
    <row r="8235" spans="1:9">
      <c r="A8235" s="216">
        <v>43809</v>
      </c>
      <c r="B8235" s="194">
        <v>1</v>
      </c>
      <c r="C8235" s="205">
        <v>196</v>
      </c>
      <c r="D8235" s="206">
        <v>53.586854719344501</v>
      </c>
      <c r="E8235" s="207">
        <v>-22</v>
      </c>
      <c r="F8235" s="208">
        <v>51.777449533740878</v>
      </c>
      <c r="I8235" s="125"/>
    </row>
    <row r="8236" spans="1:9">
      <c r="A8236" s="216">
        <v>43809</v>
      </c>
      <c r="B8236" s="194">
        <v>2</v>
      </c>
      <c r="C8236" s="205">
        <v>211</v>
      </c>
      <c r="D8236" s="206">
        <v>53.306850136372077</v>
      </c>
      <c r="E8236" s="207">
        <v>-22</v>
      </c>
      <c r="F8236" s="208">
        <v>52.011418303288295</v>
      </c>
      <c r="I8236" s="125"/>
    </row>
    <row r="8237" spans="1:9">
      <c r="A8237" s="216">
        <v>43809</v>
      </c>
      <c r="B8237" s="194">
        <v>3</v>
      </c>
      <c r="C8237" s="205">
        <v>226</v>
      </c>
      <c r="D8237" s="206">
        <v>53.026653136283812</v>
      </c>
      <c r="E8237" s="207">
        <v>-22</v>
      </c>
      <c r="F8237" s="208">
        <v>52.244604916178403</v>
      </c>
      <c r="I8237" s="125"/>
    </row>
    <row r="8238" spans="1:9">
      <c r="A8238" s="216">
        <v>43809</v>
      </c>
      <c r="B8238" s="194">
        <v>4</v>
      </c>
      <c r="C8238" s="205">
        <v>241</v>
      </c>
      <c r="D8238" s="206">
        <v>52.746274275543783</v>
      </c>
      <c r="E8238" s="207">
        <v>-22</v>
      </c>
      <c r="F8238" s="208">
        <v>52.477009159648489</v>
      </c>
      <c r="I8238" s="125"/>
    </row>
    <row r="8239" spans="1:9">
      <c r="A8239" s="216">
        <v>43809</v>
      </c>
      <c r="B8239" s="194">
        <v>5</v>
      </c>
      <c r="C8239" s="205">
        <v>256</v>
      </c>
      <c r="D8239" s="206">
        <v>52.465723993570919</v>
      </c>
      <c r="E8239" s="207">
        <v>-22</v>
      </c>
      <c r="F8239" s="208">
        <v>52.708630824195097</v>
      </c>
      <c r="I8239" s="125"/>
    </row>
    <row r="8240" spans="1:9">
      <c r="A8240" s="216">
        <v>43809</v>
      </c>
      <c r="B8240" s="194">
        <v>6</v>
      </c>
      <c r="C8240" s="205">
        <v>271</v>
      </c>
      <c r="D8240" s="206">
        <v>52.184982764974848</v>
      </c>
      <c r="E8240" s="207">
        <v>-22</v>
      </c>
      <c r="F8240" s="208">
        <v>52.939469693109871</v>
      </c>
      <c r="I8240" s="125"/>
    </row>
    <row r="8241" spans="1:9">
      <c r="A8241" s="216">
        <v>43809</v>
      </c>
      <c r="B8241" s="194">
        <v>7</v>
      </c>
      <c r="C8241" s="205">
        <v>286</v>
      </c>
      <c r="D8241" s="206">
        <v>51.904060990249263</v>
      </c>
      <c r="E8241" s="207">
        <v>-22</v>
      </c>
      <c r="F8241" s="208">
        <v>53.2</v>
      </c>
      <c r="I8241" s="125"/>
    </row>
    <row r="8242" spans="1:9">
      <c r="A8242" s="216">
        <v>43809</v>
      </c>
      <c r="B8242" s="194">
        <v>8</v>
      </c>
      <c r="C8242" s="205">
        <v>301</v>
      </c>
      <c r="D8242" s="206">
        <v>51.622969245595414</v>
      </c>
      <c r="E8242" s="207">
        <v>-22</v>
      </c>
      <c r="F8242" s="208">
        <v>53.398798211125538</v>
      </c>
      <c r="I8242" s="125"/>
    </row>
    <row r="8243" spans="1:9">
      <c r="A8243" s="216">
        <v>43809</v>
      </c>
      <c r="B8243" s="194">
        <v>9</v>
      </c>
      <c r="C8243" s="205">
        <v>316</v>
      </c>
      <c r="D8243" s="206">
        <v>51.341687947485752</v>
      </c>
      <c r="E8243" s="207">
        <v>-22</v>
      </c>
      <c r="F8243" s="208">
        <v>53.627287437549072</v>
      </c>
      <c r="I8243" s="125"/>
    </row>
    <row r="8244" spans="1:9">
      <c r="A8244" s="216">
        <v>43809</v>
      </c>
      <c r="B8244" s="194">
        <v>10</v>
      </c>
      <c r="C8244" s="205">
        <v>331</v>
      </c>
      <c r="D8244" s="206">
        <v>51.060227535601825</v>
      </c>
      <c r="E8244" s="207">
        <v>-22</v>
      </c>
      <c r="F8244" s="208">
        <v>53.854993028116454</v>
      </c>
      <c r="I8244" s="125"/>
    </row>
    <row r="8245" spans="1:9">
      <c r="A8245" s="216">
        <v>43809</v>
      </c>
      <c r="B8245" s="194">
        <v>11</v>
      </c>
      <c r="C8245" s="205">
        <v>346</v>
      </c>
      <c r="D8245" s="206">
        <v>50.778598567867448</v>
      </c>
      <c r="E8245" s="207">
        <v>-22</v>
      </c>
      <c r="F8245" s="208">
        <v>54.081914781878879</v>
      </c>
      <c r="I8245" s="125"/>
    </row>
    <row r="8246" spans="1:9">
      <c r="A8246" s="216">
        <v>43809</v>
      </c>
      <c r="B8246" s="194">
        <v>12</v>
      </c>
      <c r="C8246" s="205">
        <v>1</v>
      </c>
      <c r="D8246" s="206">
        <v>50.496781460557258</v>
      </c>
      <c r="E8246" s="207">
        <v>-22</v>
      </c>
      <c r="F8246" s="208">
        <v>54.308052483158846</v>
      </c>
      <c r="I8246" s="125"/>
    </row>
    <row r="8247" spans="1:9">
      <c r="A8247" s="216">
        <v>43809</v>
      </c>
      <c r="B8247" s="194">
        <v>13</v>
      </c>
      <c r="C8247" s="205">
        <v>16</v>
      </c>
      <c r="D8247" s="206">
        <v>50.214786653864394</v>
      </c>
      <c r="E8247" s="207">
        <v>-22</v>
      </c>
      <c r="F8247" s="208">
        <v>54.533405927098784</v>
      </c>
      <c r="I8247" s="125"/>
    </row>
    <row r="8248" spans="1:9">
      <c r="A8248" s="216">
        <v>43809</v>
      </c>
      <c r="B8248" s="194">
        <v>14</v>
      </c>
      <c r="C8248" s="205">
        <v>31</v>
      </c>
      <c r="D8248" s="206">
        <v>49.932624745129033</v>
      </c>
      <c r="E8248" s="207">
        <v>-22</v>
      </c>
      <c r="F8248" s="208">
        <v>54.757974909374028</v>
      </c>
      <c r="I8248" s="125"/>
    </row>
    <row r="8249" spans="1:9">
      <c r="A8249" s="216">
        <v>43809</v>
      </c>
      <c r="B8249" s="194">
        <v>15</v>
      </c>
      <c r="C8249" s="205">
        <v>46</v>
      </c>
      <c r="D8249" s="206">
        <v>49.650276032595002</v>
      </c>
      <c r="E8249" s="207">
        <v>-22</v>
      </c>
      <c r="F8249" s="208">
        <v>54.981759218697164</v>
      </c>
      <c r="I8249" s="125"/>
    </row>
    <row r="8250" spans="1:9">
      <c r="A8250" s="216">
        <v>43809</v>
      </c>
      <c r="B8250" s="194">
        <v>16</v>
      </c>
      <c r="C8250" s="205">
        <v>61</v>
      </c>
      <c r="D8250" s="206">
        <v>49.367751075676551</v>
      </c>
      <c r="E8250" s="207">
        <v>-22</v>
      </c>
      <c r="F8250" s="208">
        <v>55.204758651922532</v>
      </c>
      <c r="I8250" s="125"/>
    </row>
    <row r="8251" spans="1:9">
      <c r="A8251" s="216">
        <v>43809</v>
      </c>
      <c r="B8251" s="194">
        <v>17</v>
      </c>
      <c r="C8251" s="205">
        <v>76</v>
      </c>
      <c r="D8251" s="206">
        <v>49.085060431833654</v>
      </c>
      <c r="E8251" s="207">
        <v>-22</v>
      </c>
      <c r="F8251" s="208">
        <v>55.426973006432902</v>
      </c>
      <c r="I8251" s="125"/>
    </row>
    <row r="8252" spans="1:9">
      <c r="A8252" s="216">
        <v>43809</v>
      </c>
      <c r="B8252" s="194">
        <v>18</v>
      </c>
      <c r="C8252" s="205">
        <v>91</v>
      </c>
      <c r="D8252" s="206">
        <v>48.802184400810802</v>
      </c>
      <c r="E8252" s="207">
        <v>-22</v>
      </c>
      <c r="F8252" s="208">
        <v>55.648402070310752</v>
      </c>
      <c r="I8252" s="125"/>
    </row>
    <row r="8253" spans="1:9">
      <c r="A8253" s="216">
        <v>43809</v>
      </c>
      <c r="B8253" s="194">
        <v>19</v>
      </c>
      <c r="C8253" s="205">
        <v>106</v>
      </c>
      <c r="D8253" s="206">
        <v>48.51913356040626</v>
      </c>
      <c r="E8253" s="207">
        <v>-22</v>
      </c>
      <c r="F8253" s="208">
        <v>55.869045647088811</v>
      </c>
      <c r="I8253" s="125"/>
    </row>
    <row r="8254" spans="1:9">
      <c r="A8254" s="216">
        <v>43809</v>
      </c>
      <c r="B8254" s="194">
        <v>20</v>
      </c>
      <c r="C8254" s="205">
        <v>121</v>
      </c>
      <c r="D8254" s="206">
        <v>48.235918430337392</v>
      </c>
      <c r="E8254" s="207">
        <v>-22</v>
      </c>
      <c r="F8254" s="208">
        <v>56.088903533388006</v>
      </c>
      <c r="I8254" s="125"/>
    </row>
    <row r="8255" spans="1:9">
      <c r="A8255" s="216">
        <v>43809</v>
      </c>
      <c r="B8255" s="194">
        <v>21</v>
      </c>
      <c r="C8255" s="205">
        <v>136</v>
      </c>
      <c r="D8255" s="206">
        <v>47.95251932988549</v>
      </c>
      <c r="E8255" s="207">
        <v>-22</v>
      </c>
      <c r="F8255" s="208">
        <v>56.307975521575813</v>
      </c>
      <c r="I8255" s="125"/>
    </row>
    <row r="8256" spans="1:9">
      <c r="A8256" s="216">
        <v>43809</v>
      </c>
      <c r="B8256" s="194">
        <v>22</v>
      </c>
      <c r="C8256" s="205">
        <v>151</v>
      </c>
      <c r="D8256" s="206">
        <v>47.668946856398406</v>
      </c>
      <c r="E8256" s="207">
        <v>-22</v>
      </c>
      <c r="F8256" s="208">
        <v>56.526261411955119</v>
      </c>
      <c r="I8256" s="125"/>
    </row>
    <row r="8257" spans="1:9">
      <c r="A8257" s="216">
        <v>43809</v>
      </c>
      <c r="B8257" s="194">
        <v>23</v>
      </c>
      <c r="C8257" s="205">
        <v>166</v>
      </c>
      <c r="D8257" s="206">
        <v>47.385211451922942</v>
      </c>
      <c r="E8257" s="207">
        <v>-22</v>
      </c>
      <c r="F8257" s="208">
        <v>56.743761005363851</v>
      </c>
      <c r="I8257" s="125"/>
    </row>
    <row r="8258" spans="1:9">
      <c r="A8258" s="216">
        <v>43810</v>
      </c>
      <c r="B8258" s="194">
        <v>0</v>
      </c>
      <c r="C8258" s="205">
        <v>181</v>
      </c>
      <c r="D8258" s="206">
        <v>47.10129353445268</v>
      </c>
      <c r="E8258" s="207">
        <v>-22</v>
      </c>
      <c r="F8258" s="208">
        <v>56.960474095957707</v>
      </c>
      <c r="I8258" s="125"/>
    </row>
    <row r="8259" spans="1:9">
      <c r="A8259" s="216">
        <v>43810</v>
      </c>
      <c r="B8259" s="194">
        <v>1</v>
      </c>
      <c r="C8259" s="205">
        <v>196</v>
      </c>
      <c r="D8259" s="206">
        <v>46.817203662535576</v>
      </c>
      <c r="E8259" s="207">
        <v>-22</v>
      </c>
      <c r="F8259" s="208">
        <v>57.176400485758307</v>
      </c>
      <c r="I8259" s="125"/>
    </row>
    <row r="8260" spans="1:9">
      <c r="A8260" s="216">
        <v>43810</v>
      </c>
      <c r="B8260" s="194">
        <v>2</v>
      </c>
      <c r="C8260" s="205">
        <v>211</v>
      </c>
      <c r="D8260" s="206">
        <v>46.53295227784497</v>
      </c>
      <c r="E8260" s="207">
        <v>-22</v>
      </c>
      <c r="F8260" s="208">
        <v>57.391539974964942</v>
      </c>
      <c r="I8260" s="125"/>
    </row>
    <row r="8261" spans="1:9">
      <c r="A8261" s="216">
        <v>43810</v>
      </c>
      <c r="B8261" s="194">
        <v>3</v>
      </c>
      <c r="C8261" s="205">
        <v>226</v>
      </c>
      <c r="D8261" s="206">
        <v>46.248519798190273</v>
      </c>
      <c r="E8261" s="207">
        <v>-22</v>
      </c>
      <c r="F8261" s="208">
        <v>57.605892364328142</v>
      </c>
      <c r="I8261" s="125"/>
    </row>
    <row r="8262" spans="1:9">
      <c r="A8262" s="216">
        <v>43810</v>
      </c>
      <c r="B8262" s="194">
        <v>4</v>
      </c>
      <c r="C8262" s="205">
        <v>241</v>
      </c>
      <c r="D8262" s="206">
        <v>45.963916783809395</v>
      </c>
      <c r="E8262" s="207">
        <v>-22</v>
      </c>
      <c r="F8262" s="208">
        <v>57.819457455183141</v>
      </c>
      <c r="I8262" s="125"/>
    </row>
    <row r="8263" spans="1:9">
      <c r="A8263" s="216">
        <v>43810</v>
      </c>
      <c r="B8263" s="194">
        <v>5</v>
      </c>
      <c r="C8263" s="205">
        <v>256</v>
      </c>
      <c r="D8263" s="206">
        <v>45.679153676244368</v>
      </c>
      <c r="E8263" s="207">
        <v>-22</v>
      </c>
      <c r="F8263" s="208">
        <v>58.032235051850094</v>
      </c>
      <c r="I8263" s="125"/>
    </row>
    <row r="8264" spans="1:9">
      <c r="A8264" s="216">
        <v>43810</v>
      </c>
      <c r="B8264" s="194">
        <v>6</v>
      </c>
      <c r="C8264" s="205">
        <v>271</v>
      </c>
      <c r="D8264" s="206">
        <v>45.394210932872738</v>
      </c>
      <c r="E8264" s="207">
        <v>-22</v>
      </c>
      <c r="F8264" s="208">
        <v>58.244224952079264</v>
      </c>
      <c r="I8264" s="125"/>
    </row>
    <row r="8265" spans="1:9">
      <c r="A8265" s="216">
        <v>43810</v>
      </c>
      <c r="B8265" s="194">
        <v>7</v>
      </c>
      <c r="C8265" s="205">
        <v>286</v>
      </c>
      <c r="D8265" s="206">
        <v>45.109098995833392</v>
      </c>
      <c r="E8265" s="207">
        <v>-22</v>
      </c>
      <c r="F8265" s="208">
        <v>58.5</v>
      </c>
      <c r="I8265" s="125"/>
    </row>
    <row r="8266" spans="1:9">
      <c r="A8266" s="216">
        <v>43810</v>
      </c>
      <c r="B8266" s="194">
        <v>8</v>
      </c>
      <c r="C8266" s="205">
        <v>301</v>
      </c>
      <c r="D8266" s="206">
        <v>44.823828424854355</v>
      </c>
      <c r="E8266" s="207">
        <v>-22</v>
      </c>
      <c r="F8266" s="208">
        <v>58.665840885670235</v>
      </c>
      <c r="I8266" s="125"/>
    </row>
    <row r="8267" spans="1:9">
      <c r="A8267" s="216">
        <v>43810</v>
      </c>
      <c r="B8267" s="194">
        <v>9</v>
      </c>
      <c r="C8267" s="205">
        <v>316</v>
      </c>
      <c r="D8267" s="206">
        <v>44.538379659027214</v>
      </c>
      <c r="E8267" s="207">
        <v>-22</v>
      </c>
      <c r="F8267" s="208">
        <v>58.875466524621984</v>
      </c>
      <c r="I8267" s="125"/>
    </row>
    <row r="8268" spans="1:9">
      <c r="A8268" s="216">
        <v>43810</v>
      </c>
      <c r="B8268" s="194">
        <v>10</v>
      </c>
      <c r="C8268" s="205">
        <v>331</v>
      </c>
      <c r="D8268" s="206">
        <v>44.252763101580967</v>
      </c>
      <c r="E8268" s="207">
        <v>-22</v>
      </c>
      <c r="F8268" s="208">
        <v>59.084303683061492</v>
      </c>
      <c r="I8268" s="125"/>
    </row>
    <row r="8269" spans="1:9">
      <c r="A8269" s="216">
        <v>43810</v>
      </c>
      <c r="B8269" s="194">
        <v>11</v>
      </c>
      <c r="C8269" s="205">
        <v>346</v>
      </c>
      <c r="D8269" s="206">
        <v>43.966989351192751</v>
      </c>
      <c r="E8269" s="207">
        <v>-22</v>
      </c>
      <c r="F8269" s="208">
        <v>59.2923521734253</v>
      </c>
      <c r="I8269" s="125"/>
    </row>
    <row r="8270" spans="1:9">
      <c r="A8270" s="216">
        <v>43810</v>
      </c>
      <c r="B8270" s="194">
        <v>12</v>
      </c>
      <c r="C8270" s="205">
        <v>1</v>
      </c>
      <c r="D8270" s="206">
        <v>43.681038768534108</v>
      </c>
      <c r="E8270" s="207">
        <v>-22</v>
      </c>
      <c r="F8270" s="208">
        <v>59.499611794710248</v>
      </c>
      <c r="I8270" s="125"/>
    </row>
    <row r="8271" spans="1:9">
      <c r="A8271" s="216">
        <v>43810</v>
      </c>
      <c r="B8271" s="194">
        <v>13</v>
      </c>
      <c r="C8271" s="205">
        <v>16</v>
      </c>
      <c r="D8271" s="206">
        <v>43.394921855332313</v>
      </c>
      <c r="E8271" s="207">
        <v>-22</v>
      </c>
      <c r="F8271" s="208">
        <v>59.70608235585722</v>
      </c>
      <c r="I8271" s="125"/>
    </row>
    <row r="8272" spans="1:9">
      <c r="A8272" s="216">
        <v>43810</v>
      </c>
      <c r="B8272" s="194">
        <v>14</v>
      </c>
      <c r="C8272" s="205">
        <v>31</v>
      </c>
      <c r="D8272" s="206">
        <v>43.108649192000712</v>
      </c>
      <c r="E8272" s="207">
        <v>-22</v>
      </c>
      <c r="F8272" s="208">
        <v>59.911763666311657</v>
      </c>
      <c r="I8272" s="125"/>
    </row>
    <row r="8273" spans="1:9">
      <c r="A8273" s="216">
        <v>43810</v>
      </c>
      <c r="B8273" s="194">
        <v>15</v>
      </c>
      <c r="C8273" s="205">
        <v>46</v>
      </c>
      <c r="D8273" s="206">
        <v>42.822201079716251</v>
      </c>
      <c r="E8273" s="207">
        <v>-23</v>
      </c>
      <c r="F8273" s="208">
        <v>0.11665552926480416</v>
      </c>
      <c r="I8273" s="125"/>
    </row>
    <row r="8274" spans="1:9">
      <c r="A8274" s="216">
        <v>43810</v>
      </c>
      <c r="B8274" s="194">
        <v>16</v>
      </c>
      <c r="C8274" s="205">
        <v>61</v>
      </c>
      <c r="D8274" s="206">
        <v>42.535588080178286</v>
      </c>
      <c r="E8274" s="207">
        <v>-23</v>
      </c>
      <c r="F8274" s="208">
        <v>0.32075775536284823</v>
      </c>
      <c r="I8274" s="125"/>
    </row>
    <row r="8275" spans="1:9">
      <c r="A8275" s="216">
        <v>43810</v>
      </c>
      <c r="B8275" s="194">
        <v>17</v>
      </c>
      <c r="C8275" s="205">
        <v>76</v>
      </c>
      <c r="D8275" s="206">
        <v>42.248820754148255</v>
      </c>
      <c r="E8275" s="207">
        <v>-23</v>
      </c>
      <c r="F8275" s="208">
        <v>0.524070155768257</v>
      </c>
      <c r="I8275" s="125"/>
    </row>
    <row r="8276" spans="1:9">
      <c r="A8276" s="216">
        <v>43810</v>
      </c>
      <c r="B8276" s="194">
        <v>18</v>
      </c>
      <c r="C8276" s="205">
        <v>91</v>
      </c>
      <c r="D8276" s="206">
        <v>41.961879403584135</v>
      </c>
      <c r="E8276" s="207">
        <v>-23</v>
      </c>
      <c r="F8276" s="208">
        <v>0.72659253320161099</v>
      </c>
      <c r="I8276" s="125"/>
    </row>
    <row r="8277" spans="1:9">
      <c r="A8277" s="216">
        <v>43810</v>
      </c>
      <c r="B8277" s="194">
        <v>19</v>
      </c>
      <c r="C8277" s="205">
        <v>106</v>
      </c>
      <c r="D8277" s="206">
        <v>41.674774609636813</v>
      </c>
      <c r="E8277" s="207">
        <v>-23</v>
      </c>
      <c r="F8277" s="208">
        <v>0.928324704567558</v>
      </c>
      <c r="I8277" s="125"/>
    </row>
    <row r="8278" spans="1:9">
      <c r="A8278" s="216">
        <v>43810</v>
      </c>
      <c r="B8278" s="194">
        <v>20</v>
      </c>
      <c r="C8278" s="205">
        <v>121</v>
      </c>
      <c r="D8278" s="206">
        <v>41.387516874881101</v>
      </c>
      <c r="E8278" s="207">
        <v>-23</v>
      </c>
      <c r="F8278" s="208">
        <v>1.1292664804920349</v>
      </c>
      <c r="I8278" s="125"/>
    </row>
    <row r="8279" spans="1:9">
      <c r="A8279" s="216">
        <v>43810</v>
      </c>
      <c r="B8279" s="194">
        <v>21</v>
      </c>
      <c r="C8279" s="205">
        <v>136</v>
      </c>
      <c r="D8279" s="206">
        <v>41.10008656035518</v>
      </c>
      <c r="E8279" s="207">
        <v>-23</v>
      </c>
      <c r="F8279" s="208">
        <v>1.3294176677431579</v>
      </c>
      <c r="I8279" s="125"/>
    </row>
    <row r="8280" spans="1:9">
      <c r="A8280" s="216">
        <v>43810</v>
      </c>
      <c r="B8280" s="194">
        <v>22</v>
      </c>
      <c r="C8280" s="205">
        <v>151</v>
      </c>
      <c r="D8280" s="206">
        <v>40.812494267321426</v>
      </c>
      <c r="E8280" s="207">
        <v>-23</v>
      </c>
      <c r="F8280" s="208">
        <v>1.5287780804197126</v>
      </c>
      <c r="I8280" s="125"/>
    </row>
    <row r="8281" spans="1:9">
      <c r="A8281" s="216">
        <v>43810</v>
      </c>
      <c r="B8281" s="194">
        <v>23</v>
      </c>
      <c r="C8281" s="205">
        <v>166</v>
      </c>
      <c r="D8281" s="206">
        <v>40.524750400517178</v>
      </c>
      <c r="E8281" s="207">
        <v>-23</v>
      </c>
      <c r="F8281" s="208">
        <v>1.7273475331467836</v>
      </c>
      <c r="I8281" s="125"/>
    </row>
    <row r="8282" spans="1:9">
      <c r="A8282" s="216">
        <v>43811</v>
      </c>
      <c r="B8282" s="194">
        <v>0</v>
      </c>
      <c r="C8282" s="205">
        <v>181</v>
      </c>
      <c r="D8282" s="206">
        <v>40.236835401003646</v>
      </c>
      <c r="E8282" s="207">
        <v>-23</v>
      </c>
      <c r="F8282" s="208">
        <v>1.9251258344960576</v>
      </c>
      <c r="I8282" s="125"/>
    </row>
    <row r="8283" spans="1:9">
      <c r="A8283" s="216">
        <v>43811</v>
      </c>
      <c r="B8283" s="194">
        <v>1</v>
      </c>
      <c r="C8283" s="205">
        <v>196</v>
      </c>
      <c r="D8283" s="206">
        <v>39.948759829801475</v>
      </c>
      <c r="E8283" s="207">
        <v>-23</v>
      </c>
      <c r="F8283" s="208">
        <v>2.1221128002650147</v>
      </c>
      <c r="I8283" s="125"/>
    </row>
    <row r="8284" spans="1:9">
      <c r="A8284" s="216">
        <v>43811</v>
      </c>
      <c r="B8284" s="194">
        <v>2</v>
      </c>
      <c r="C8284" s="205">
        <v>211</v>
      </c>
      <c r="D8284" s="206">
        <v>39.660534132344196</v>
      </c>
      <c r="E8284" s="207">
        <v>-23</v>
      </c>
      <c r="F8284" s="208">
        <v>2.3183082446411163</v>
      </c>
      <c r="I8284" s="125"/>
    </row>
    <row r="8285" spans="1:9">
      <c r="A8285" s="216">
        <v>43811</v>
      </c>
      <c r="B8285" s="194">
        <v>3</v>
      </c>
      <c r="C8285" s="205">
        <v>226</v>
      </c>
      <c r="D8285" s="206">
        <v>39.372138768449645</v>
      </c>
      <c r="E8285" s="207">
        <v>-23</v>
      </c>
      <c r="F8285" s="208">
        <v>2.5137119823749998</v>
      </c>
      <c r="I8285" s="125"/>
    </row>
    <row r="8286" spans="1:9">
      <c r="A8286" s="216">
        <v>43811</v>
      </c>
      <c r="B8286" s="194">
        <v>4</v>
      </c>
      <c r="C8286" s="205">
        <v>241</v>
      </c>
      <c r="D8286" s="206">
        <v>39.083584184010078</v>
      </c>
      <c r="E8286" s="207">
        <v>-23</v>
      </c>
      <c r="F8286" s="208">
        <v>2.7083238287802658</v>
      </c>
      <c r="I8286" s="125"/>
    </row>
    <row r="8287" spans="1:9">
      <c r="A8287" s="216">
        <v>43811</v>
      </c>
      <c r="B8287" s="194">
        <v>5</v>
      </c>
      <c r="C8287" s="205">
        <v>256</v>
      </c>
      <c r="D8287" s="206">
        <v>38.794880940574785</v>
      </c>
      <c r="E8287" s="207">
        <v>-23</v>
      </c>
      <c r="F8287" s="208">
        <v>2.9021436019710478</v>
      </c>
      <c r="I8287" s="125"/>
    </row>
    <row r="8288" spans="1:9">
      <c r="A8288" s="216">
        <v>43811</v>
      </c>
      <c r="B8288" s="194">
        <v>6</v>
      </c>
      <c r="C8288" s="205">
        <v>271</v>
      </c>
      <c r="D8288" s="206">
        <v>38.506009460913901</v>
      </c>
      <c r="E8288" s="207">
        <v>-23</v>
      </c>
      <c r="F8288" s="208">
        <v>3.0951711141091209</v>
      </c>
      <c r="I8288" s="125"/>
    </row>
    <row r="8289" spans="1:9">
      <c r="A8289" s="216">
        <v>43811</v>
      </c>
      <c r="B8289" s="194">
        <v>7</v>
      </c>
      <c r="C8289" s="205">
        <v>286</v>
      </c>
      <c r="D8289" s="206">
        <v>38.21698018948382</v>
      </c>
      <c r="E8289" s="207">
        <v>-23</v>
      </c>
      <c r="F8289" s="208">
        <v>3.3</v>
      </c>
      <c r="I8289" s="125"/>
    </row>
    <row r="8290" spans="1:9">
      <c r="A8290" s="216">
        <v>43811</v>
      </c>
      <c r="B8290" s="194">
        <v>8</v>
      </c>
      <c r="C8290" s="205">
        <v>301</v>
      </c>
      <c r="D8290" s="206">
        <v>37.927803690517976</v>
      </c>
      <c r="E8290" s="207">
        <v>-23</v>
      </c>
      <c r="F8290" s="208">
        <v>3.4788486327665424</v>
      </c>
      <c r="I8290" s="125"/>
    </row>
    <row r="8291" spans="1:9">
      <c r="A8291" s="216">
        <v>43811</v>
      </c>
      <c r="B8291" s="194">
        <v>9</v>
      </c>
      <c r="C8291" s="205">
        <v>316</v>
      </c>
      <c r="D8291" s="206">
        <v>37.638460385536519</v>
      </c>
      <c r="E8291" s="207">
        <v>-23</v>
      </c>
      <c r="F8291" s="208">
        <v>3.6694982730732306</v>
      </c>
      <c r="I8291" s="125"/>
    </row>
    <row r="8292" spans="1:9">
      <c r="A8292" s="216">
        <v>43811</v>
      </c>
      <c r="B8292" s="194">
        <v>10</v>
      </c>
      <c r="C8292" s="205">
        <v>331</v>
      </c>
      <c r="D8292" s="206">
        <v>37.348960720912601</v>
      </c>
      <c r="E8292" s="207">
        <v>-23</v>
      </c>
      <c r="F8292" s="208">
        <v>3.8593549242399661</v>
      </c>
      <c r="I8292" s="125"/>
    </row>
    <row r="8293" spans="1:9">
      <c r="A8293" s="216">
        <v>43811</v>
      </c>
      <c r="B8293" s="194">
        <v>11</v>
      </c>
      <c r="C8293" s="205">
        <v>346</v>
      </c>
      <c r="D8293" s="206">
        <v>37.059315319269217</v>
      </c>
      <c r="E8293" s="207">
        <v>-23</v>
      </c>
      <c r="F8293" s="208">
        <v>4.0484184120144562</v>
      </c>
      <c r="I8293" s="125"/>
    </row>
    <row r="8294" spans="1:9">
      <c r="A8294" s="216">
        <v>43811</v>
      </c>
      <c r="B8294" s="194">
        <v>12</v>
      </c>
      <c r="C8294" s="205">
        <v>1</v>
      </c>
      <c r="D8294" s="206">
        <v>36.769504446637029</v>
      </c>
      <c r="E8294" s="207">
        <v>-23</v>
      </c>
      <c r="F8294" s="208">
        <v>4.236688550070653</v>
      </c>
      <c r="I8294" s="125"/>
    </row>
    <row r="8295" spans="1:9">
      <c r="A8295" s="216">
        <v>43811</v>
      </c>
      <c r="B8295" s="194">
        <v>13</v>
      </c>
      <c r="C8295" s="205">
        <v>16</v>
      </c>
      <c r="D8295" s="206">
        <v>36.479538685833859</v>
      </c>
      <c r="E8295" s="207">
        <v>-23</v>
      </c>
      <c r="F8295" s="208">
        <v>4.4241651611048383</v>
      </c>
      <c r="I8295" s="125"/>
    </row>
    <row r="8296" spans="1:9">
      <c r="A8296" s="216">
        <v>43811</v>
      </c>
      <c r="B8296" s="194">
        <v>14</v>
      </c>
      <c r="C8296" s="205">
        <v>31</v>
      </c>
      <c r="D8296" s="206">
        <v>36.189428603040596</v>
      </c>
      <c r="E8296" s="207">
        <v>-23</v>
      </c>
      <c r="F8296" s="208">
        <v>4.610848068386062</v>
      </c>
      <c r="I8296" s="125"/>
    </row>
    <row r="8297" spans="1:9">
      <c r="A8297" s="216">
        <v>43811</v>
      </c>
      <c r="B8297" s="194">
        <v>15</v>
      </c>
      <c r="C8297" s="205">
        <v>46</v>
      </c>
      <c r="D8297" s="206">
        <v>35.89915450259241</v>
      </c>
      <c r="E8297" s="207">
        <v>-23</v>
      </c>
      <c r="F8297" s="208">
        <v>4.7967370894993877</v>
      </c>
      <c r="I8297" s="125"/>
    </row>
    <row r="8298" spans="1:9">
      <c r="A8298" s="216">
        <v>43811</v>
      </c>
      <c r="B8298" s="194">
        <v>16</v>
      </c>
      <c r="C8298" s="205">
        <v>61</v>
      </c>
      <c r="D8298" s="206">
        <v>35.608726949858465</v>
      </c>
      <c r="E8298" s="207">
        <v>-23</v>
      </c>
      <c r="F8298" s="208">
        <v>4.9818320488875401</v>
      </c>
      <c r="I8298" s="125"/>
    </row>
    <row r="8299" spans="1:9">
      <c r="A8299" s="216">
        <v>43811</v>
      </c>
      <c r="B8299" s="194">
        <v>17</v>
      </c>
      <c r="C8299" s="205">
        <v>76</v>
      </c>
      <c r="D8299" s="206">
        <v>35.318156509587197</v>
      </c>
      <c r="E8299" s="207">
        <v>-23</v>
      </c>
      <c r="F8299" s="208">
        <v>5.1661327715242322</v>
      </c>
      <c r="I8299" s="125"/>
    </row>
    <row r="8300" spans="1:9">
      <c r="A8300" s="216">
        <v>43811</v>
      </c>
      <c r="B8300" s="194">
        <v>18</v>
      </c>
      <c r="C8300" s="205">
        <v>91</v>
      </c>
      <c r="D8300" s="206">
        <v>35.027423488480736</v>
      </c>
      <c r="E8300" s="207">
        <v>-23</v>
      </c>
      <c r="F8300" s="208">
        <v>5.3496390747715594</v>
      </c>
      <c r="I8300" s="125"/>
    </row>
    <row r="8301" spans="1:9">
      <c r="A8301" s="216">
        <v>43811</v>
      </c>
      <c r="B8301" s="194">
        <v>19</v>
      </c>
      <c r="C8301" s="205">
        <v>106</v>
      </c>
      <c r="D8301" s="206">
        <v>34.736538471692313</v>
      </c>
      <c r="E8301" s="207">
        <v>-23</v>
      </c>
      <c r="F8301" s="208">
        <v>5.5323507888986256</v>
      </c>
      <c r="I8301" s="125"/>
    </row>
    <row r="8302" spans="1:9">
      <c r="A8302" s="216">
        <v>43811</v>
      </c>
      <c r="B8302" s="194">
        <v>20</v>
      </c>
      <c r="C8302" s="205">
        <v>121</v>
      </c>
      <c r="D8302" s="206">
        <v>34.445511965880087</v>
      </c>
      <c r="E8302" s="207">
        <v>-23</v>
      </c>
      <c r="F8302" s="208">
        <v>5.7142677385719765</v>
      </c>
      <c r="I8302" s="125"/>
    </row>
    <row r="8303" spans="1:9">
      <c r="A8303" s="216">
        <v>43811</v>
      </c>
      <c r="B8303" s="194">
        <v>21</v>
      </c>
      <c r="C8303" s="205">
        <v>136</v>
      </c>
      <c r="D8303" s="206">
        <v>34.154324337459911</v>
      </c>
      <c r="E8303" s="207">
        <v>-23</v>
      </c>
      <c r="F8303" s="208">
        <v>5.8953897449980985</v>
      </c>
      <c r="I8303" s="125"/>
    </row>
    <row r="8304" spans="1:9">
      <c r="A8304" s="216">
        <v>43811</v>
      </c>
      <c r="B8304" s="194">
        <v>22</v>
      </c>
      <c r="C8304" s="205">
        <v>151</v>
      </c>
      <c r="D8304" s="206">
        <v>33.862986151945051</v>
      </c>
      <c r="E8304" s="207">
        <v>-23</v>
      </c>
      <c r="F8304" s="208">
        <v>6.0757166360793491</v>
      </c>
      <c r="I8304" s="125"/>
    </row>
    <row r="8305" spans="1:9">
      <c r="A8305" s="216">
        <v>43811</v>
      </c>
      <c r="B8305" s="194">
        <v>23</v>
      </c>
      <c r="C8305" s="205">
        <v>166</v>
      </c>
      <c r="D8305" s="206">
        <v>33.571507917343411</v>
      </c>
      <c r="E8305" s="207">
        <v>-23</v>
      </c>
      <c r="F8305" s="208">
        <v>6.2552482402593057</v>
      </c>
      <c r="I8305" s="125"/>
    </row>
    <row r="8306" spans="1:9">
      <c r="A8306" s="216">
        <v>43812</v>
      </c>
      <c r="B8306" s="194">
        <v>0</v>
      </c>
      <c r="C8306" s="205">
        <v>181</v>
      </c>
      <c r="D8306" s="206">
        <v>33.279870020190856</v>
      </c>
      <c r="E8306" s="207">
        <v>-23</v>
      </c>
      <c r="F8306" s="208">
        <v>6.4339843805874608</v>
      </c>
      <c r="I8306" s="125"/>
    </row>
    <row r="8307" spans="1:9">
      <c r="A8307" s="216">
        <v>43812</v>
      </c>
      <c r="B8307" s="194">
        <v>1</v>
      </c>
      <c r="C8307" s="205">
        <v>196</v>
      </c>
      <c r="D8307" s="206">
        <v>32.988083007267051</v>
      </c>
      <c r="E8307" s="207">
        <v>-23</v>
      </c>
      <c r="F8307" s="208">
        <v>6.6119248866646529</v>
      </c>
      <c r="I8307" s="125"/>
    </row>
    <row r="8308" spans="1:9">
      <c r="A8308" s="216">
        <v>43812</v>
      </c>
      <c r="B8308" s="194">
        <v>2</v>
      </c>
      <c r="C8308" s="205">
        <v>211</v>
      </c>
      <c r="D8308" s="206">
        <v>32.696157348080988</v>
      </c>
      <c r="E8308" s="207">
        <v>-23</v>
      </c>
      <c r="F8308" s="208">
        <v>6.7890695867313156</v>
      </c>
      <c r="I8308" s="125"/>
    </row>
    <row r="8309" spans="1:9">
      <c r="A8309" s="216">
        <v>43812</v>
      </c>
      <c r="B8309" s="194">
        <v>3</v>
      </c>
      <c r="C8309" s="205">
        <v>226</v>
      </c>
      <c r="D8309" s="206">
        <v>32.404073508330384</v>
      </c>
      <c r="E8309" s="207">
        <v>-23</v>
      </c>
      <c r="F8309" s="208">
        <v>6.9654183095876476</v>
      </c>
      <c r="I8309" s="125"/>
    </row>
    <row r="8310" spans="1:9">
      <c r="A8310" s="216">
        <v>43812</v>
      </c>
      <c r="B8310" s="194">
        <v>4</v>
      </c>
      <c r="C8310" s="205">
        <v>241</v>
      </c>
      <c r="D8310" s="206">
        <v>32.11184193760289</v>
      </c>
      <c r="E8310" s="207">
        <v>-23</v>
      </c>
      <c r="F8310" s="208">
        <v>7.1409708846064035</v>
      </c>
      <c r="I8310" s="125"/>
    </row>
    <row r="8311" spans="1:9">
      <c r="A8311" s="216">
        <v>43812</v>
      </c>
      <c r="B8311" s="194">
        <v>5</v>
      </c>
      <c r="C8311" s="205">
        <v>256</v>
      </c>
      <c r="D8311" s="206">
        <v>31.81947320422978</v>
      </c>
      <c r="E8311" s="207">
        <v>-23</v>
      </c>
      <c r="F8311" s="208">
        <v>7.3157271437372628</v>
      </c>
      <c r="I8311" s="125"/>
    </row>
    <row r="8312" spans="1:9">
      <c r="A8312" s="216">
        <v>43812</v>
      </c>
      <c r="B8312" s="194">
        <v>6</v>
      </c>
      <c r="C8312" s="205">
        <v>271</v>
      </c>
      <c r="D8312" s="206">
        <v>31.526947736076636</v>
      </c>
      <c r="E8312" s="207">
        <v>-23</v>
      </c>
      <c r="F8312" s="208">
        <v>7.4896869136287592</v>
      </c>
      <c r="I8312" s="125"/>
    </row>
    <row r="8313" spans="1:9">
      <c r="A8313" s="216">
        <v>43812</v>
      </c>
      <c r="B8313" s="194">
        <v>7</v>
      </c>
      <c r="C8313" s="205">
        <v>286</v>
      </c>
      <c r="D8313" s="206">
        <v>31.234275982826603</v>
      </c>
      <c r="E8313" s="207">
        <v>-23</v>
      </c>
      <c r="F8313" s="208">
        <v>7.7</v>
      </c>
      <c r="I8313" s="125"/>
    </row>
    <row r="8314" spans="1:9">
      <c r="A8314" s="216">
        <v>43812</v>
      </c>
      <c r="B8314" s="194">
        <v>8</v>
      </c>
      <c r="C8314" s="205">
        <v>301</v>
      </c>
      <c r="D8314" s="206">
        <v>30.941468553951381</v>
      </c>
      <c r="E8314" s="207">
        <v>-23</v>
      </c>
      <c r="F8314" s="208">
        <v>7.8352163187236101</v>
      </c>
      <c r="I8314" s="125"/>
    </row>
    <row r="8315" spans="1:9">
      <c r="A8315" s="216">
        <v>43812</v>
      </c>
      <c r="B8315" s="194">
        <v>9</v>
      </c>
      <c r="C8315" s="205">
        <v>316</v>
      </c>
      <c r="D8315" s="206">
        <v>30.64850575903165</v>
      </c>
      <c r="E8315" s="207">
        <v>-23</v>
      </c>
      <c r="F8315" s="208">
        <v>8.0067856160854234</v>
      </c>
      <c r="I8315" s="125"/>
    </row>
    <row r="8316" spans="1:9">
      <c r="A8316" s="216">
        <v>43812</v>
      </c>
      <c r="B8316" s="194">
        <v>10</v>
      </c>
      <c r="C8316" s="205">
        <v>331</v>
      </c>
      <c r="D8316" s="206">
        <v>30.355398167832846</v>
      </c>
      <c r="E8316" s="207">
        <v>-23</v>
      </c>
      <c r="F8316" s="208">
        <v>8.1775577524373944</v>
      </c>
      <c r="I8316" s="125"/>
    </row>
    <row r="8317" spans="1:9">
      <c r="A8317" s="216">
        <v>43812</v>
      </c>
      <c r="B8317" s="194">
        <v>11</v>
      </c>
      <c r="C8317" s="205">
        <v>346</v>
      </c>
      <c r="D8317" s="206">
        <v>30.06215635055014</v>
      </c>
      <c r="E8317" s="207">
        <v>-23</v>
      </c>
      <c r="F8317" s="208">
        <v>8.3475325670227818</v>
      </c>
      <c r="I8317" s="125"/>
    </row>
    <row r="8318" spans="1:9">
      <c r="A8318" s="216">
        <v>43812</v>
      </c>
      <c r="B8318" s="194">
        <v>12</v>
      </c>
      <c r="C8318" s="205">
        <v>1</v>
      </c>
      <c r="D8318" s="206">
        <v>29.768760617719181</v>
      </c>
      <c r="E8318" s="207">
        <v>-23</v>
      </c>
      <c r="F8318" s="208">
        <v>8.5167098882308068</v>
      </c>
      <c r="I8318" s="125"/>
    </row>
    <row r="8319" spans="1:9">
      <c r="A8319" s="216">
        <v>43812</v>
      </c>
      <c r="B8319" s="194">
        <v>13</v>
      </c>
      <c r="C8319" s="205">
        <v>16</v>
      </c>
      <c r="D8319" s="206">
        <v>29.475221541267729</v>
      </c>
      <c r="E8319" s="207">
        <v>-23</v>
      </c>
      <c r="F8319" s="208">
        <v>8.6850895526907124</v>
      </c>
      <c r="I8319" s="125"/>
    </row>
    <row r="8320" spans="1:9">
      <c r="A8320" s="216">
        <v>43812</v>
      </c>
      <c r="B8320" s="194">
        <v>14</v>
      </c>
      <c r="C8320" s="205">
        <v>31</v>
      </c>
      <c r="D8320" s="206">
        <v>29.181549710619947</v>
      </c>
      <c r="E8320" s="207">
        <v>-23</v>
      </c>
      <c r="F8320" s="208">
        <v>8.8526713975514326</v>
      </c>
      <c r="I8320" s="125"/>
    </row>
    <row r="8321" spans="1:9">
      <c r="A8321" s="216">
        <v>43812</v>
      </c>
      <c r="B8321" s="194">
        <v>15</v>
      </c>
      <c r="C8321" s="205">
        <v>46</v>
      </c>
      <c r="D8321" s="206">
        <v>28.887725399674764</v>
      </c>
      <c r="E8321" s="207">
        <v>-23</v>
      </c>
      <c r="F8321" s="208">
        <v>9.0194552549515095</v>
      </c>
      <c r="I8321" s="125"/>
    </row>
    <row r="8322" spans="1:9">
      <c r="A8322" s="216">
        <v>43812</v>
      </c>
      <c r="B8322" s="194">
        <v>16</v>
      </c>
      <c r="C8322" s="205">
        <v>61</v>
      </c>
      <c r="D8322" s="206">
        <v>28.593759238145822</v>
      </c>
      <c r="E8322" s="207">
        <v>-23</v>
      </c>
      <c r="F8322" s="208">
        <v>9.1854409632770739</v>
      </c>
      <c r="I8322" s="125"/>
    </row>
    <row r="8323" spans="1:9">
      <c r="A8323" s="216">
        <v>43812</v>
      </c>
      <c r="B8323" s="194">
        <v>17</v>
      </c>
      <c r="C8323" s="205">
        <v>76</v>
      </c>
      <c r="D8323" s="206">
        <v>28.29966168185706</v>
      </c>
      <c r="E8323" s="207">
        <v>-23</v>
      </c>
      <c r="F8323" s="208">
        <v>9.3506283595875317</v>
      </c>
      <c r="I8323" s="125"/>
    </row>
    <row r="8324" spans="1:9">
      <c r="A8324" s="216">
        <v>43812</v>
      </c>
      <c r="B8324" s="194">
        <v>18</v>
      </c>
      <c r="C8324" s="205">
        <v>91</v>
      </c>
      <c r="D8324" s="206">
        <v>28.005413160486796</v>
      </c>
      <c r="E8324" s="207">
        <v>-23</v>
      </c>
      <c r="F8324" s="208">
        <v>9.5150172815800715</v>
      </c>
      <c r="I8324" s="125"/>
    </row>
    <row r="8325" spans="1:9">
      <c r="A8325" s="216">
        <v>43812</v>
      </c>
      <c r="B8325" s="194">
        <v>19</v>
      </c>
      <c r="C8325" s="205">
        <v>106</v>
      </c>
      <c r="D8325" s="206">
        <v>27.711024247122396</v>
      </c>
      <c r="E8325" s="207">
        <v>-23</v>
      </c>
      <c r="F8325" s="208">
        <v>9.6786075674967265</v>
      </c>
      <c r="I8325" s="125"/>
    </row>
    <row r="8326" spans="1:9">
      <c r="A8326" s="216">
        <v>43812</v>
      </c>
      <c r="B8326" s="194">
        <v>20</v>
      </c>
      <c r="C8326" s="205">
        <v>121</v>
      </c>
      <c r="D8326" s="206">
        <v>27.416505397428352</v>
      </c>
      <c r="E8326" s="207">
        <v>-23</v>
      </c>
      <c r="F8326" s="208">
        <v>9.8413990580302624</v>
      </c>
      <c r="I8326" s="125"/>
    </row>
    <row r="8327" spans="1:9">
      <c r="A8327" s="216">
        <v>43812</v>
      </c>
      <c r="B8327" s="194">
        <v>21</v>
      </c>
      <c r="C8327" s="205">
        <v>136</v>
      </c>
      <c r="D8327" s="206">
        <v>27.12183704380891</v>
      </c>
      <c r="E8327" s="207">
        <v>-23</v>
      </c>
      <c r="F8327" s="208">
        <v>10.003391589007791</v>
      </c>
      <c r="I8327" s="125"/>
    </row>
    <row r="8328" spans="1:9">
      <c r="A8328" s="216">
        <v>43812</v>
      </c>
      <c r="B8328" s="194">
        <v>22</v>
      </c>
      <c r="C8328" s="205">
        <v>151</v>
      </c>
      <c r="D8328" s="206">
        <v>26.827029760343066</v>
      </c>
      <c r="E8328" s="207">
        <v>-23</v>
      </c>
      <c r="F8328" s="208">
        <v>10.164585002289996</v>
      </c>
      <c r="I8328" s="125"/>
    </row>
    <row r="8329" spans="1:9">
      <c r="A8329" s="216">
        <v>43812</v>
      </c>
      <c r="B8329" s="194">
        <v>23</v>
      </c>
      <c r="C8329" s="205">
        <v>166</v>
      </c>
      <c r="D8329" s="206">
        <v>26.532094004074906</v>
      </c>
      <c r="E8329" s="207">
        <v>-23</v>
      </c>
      <c r="F8329" s="208">
        <v>10.324979140336339</v>
      </c>
      <c r="I8329" s="125"/>
    </row>
    <row r="8330" spans="1:9">
      <c r="A8330" s="216">
        <v>43813</v>
      </c>
      <c r="B8330" s="194">
        <v>0</v>
      </c>
      <c r="C8330" s="205">
        <v>181</v>
      </c>
      <c r="D8330" s="206">
        <v>26.237010227179098</v>
      </c>
      <c r="E8330" s="207">
        <v>-23</v>
      </c>
      <c r="F8330" s="208">
        <v>10.484573840805851</v>
      </c>
      <c r="I8330" s="125"/>
    </row>
    <row r="8331" spans="1:9">
      <c r="A8331" s="216">
        <v>43813</v>
      </c>
      <c r="B8331" s="194">
        <v>1</v>
      </c>
      <c r="C8331" s="205">
        <v>196</v>
      </c>
      <c r="D8331" s="206">
        <v>25.941788947085342</v>
      </c>
      <c r="E8331" s="207">
        <v>-23</v>
      </c>
      <c r="F8331" s="208">
        <v>10.643368945578402</v>
      </c>
      <c r="I8331" s="125"/>
    </row>
    <row r="8332" spans="1:9">
      <c r="A8332" s="216">
        <v>43813</v>
      </c>
      <c r="B8332" s="194">
        <v>2</v>
      </c>
      <c r="C8332" s="205">
        <v>211</v>
      </c>
      <c r="D8332" s="206">
        <v>25.646440679889793</v>
      </c>
      <c r="E8332" s="207">
        <v>-23</v>
      </c>
      <c r="F8332" s="208">
        <v>10.801364302416303</v>
      </c>
      <c r="I8332" s="125"/>
    </row>
    <row r="8333" spans="1:9">
      <c r="A8333" s="216">
        <v>43813</v>
      </c>
      <c r="B8333" s="194">
        <v>3</v>
      </c>
      <c r="C8333" s="205">
        <v>226</v>
      </c>
      <c r="D8333" s="206">
        <v>25.350945900604529</v>
      </c>
      <c r="E8333" s="207">
        <v>-23</v>
      </c>
      <c r="F8333" s="208">
        <v>10.958559749051702</v>
      </c>
      <c r="I8333" s="125"/>
    </row>
    <row r="8334" spans="1:9">
      <c r="A8334" s="216">
        <v>43813</v>
      </c>
      <c r="B8334" s="194">
        <v>4</v>
      </c>
      <c r="C8334" s="205">
        <v>241</v>
      </c>
      <c r="D8334" s="206">
        <v>25.055315028024552</v>
      </c>
      <c r="E8334" s="207">
        <v>-23</v>
      </c>
      <c r="F8334" s="208">
        <v>11.114955130905102</v>
      </c>
      <c r="I8334" s="125"/>
    </row>
    <row r="8335" spans="1:9">
      <c r="A8335" s="216">
        <v>43813</v>
      </c>
      <c r="B8335" s="194">
        <v>5</v>
      </c>
      <c r="C8335" s="205">
        <v>256</v>
      </c>
      <c r="D8335" s="206">
        <v>24.759558698626734</v>
      </c>
      <c r="E8335" s="207">
        <v>-23</v>
      </c>
      <c r="F8335" s="208">
        <v>11.270550293969777</v>
      </c>
      <c r="I8335" s="125"/>
    </row>
    <row r="8336" spans="1:9">
      <c r="A8336" s="216">
        <v>43813</v>
      </c>
      <c r="B8336" s="194">
        <v>6</v>
      </c>
      <c r="C8336" s="205">
        <v>271</v>
      </c>
      <c r="D8336" s="206">
        <v>24.463657230675153</v>
      </c>
      <c r="E8336" s="207">
        <v>-23</v>
      </c>
      <c r="F8336" s="208">
        <v>11.425345079592262</v>
      </c>
      <c r="I8336" s="125"/>
    </row>
    <row r="8337" spans="1:9">
      <c r="A8337" s="216">
        <v>43813</v>
      </c>
      <c r="B8337" s="194">
        <v>7</v>
      </c>
      <c r="C8337" s="205">
        <v>286</v>
      </c>
      <c r="D8337" s="206">
        <v>24.167621201868315</v>
      </c>
      <c r="E8337" s="207">
        <v>-23</v>
      </c>
      <c r="F8337" s="208">
        <v>11.6</v>
      </c>
      <c r="I8337" s="125"/>
    </row>
    <row r="8338" spans="1:9">
      <c r="A8338" s="216">
        <v>43813</v>
      </c>
      <c r="B8338" s="194">
        <v>8</v>
      </c>
      <c r="C8338" s="205">
        <v>301</v>
      </c>
      <c r="D8338" s="206">
        <v>23.871461191647541</v>
      </c>
      <c r="E8338" s="207">
        <v>-23</v>
      </c>
      <c r="F8338" s="208">
        <v>11.732532907922391</v>
      </c>
      <c r="I8338" s="125"/>
    </row>
    <row r="8339" spans="1:9">
      <c r="A8339" s="216">
        <v>43813</v>
      </c>
      <c r="B8339" s="194">
        <v>9</v>
      </c>
      <c r="C8339" s="205">
        <v>316</v>
      </c>
      <c r="D8339" s="206">
        <v>23.57515751901019</v>
      </c>
      <c r="E8339" s="207">
        <v>-23</v>
      </c>
      <c r="F8339" s="208">
        <v>11.884925639921349</v>
      </c>
      <c r="I8339" s="125"/>
    </row>
    <row r="8340" spans="1:9">
      <c r="A8340" s="216">
        <v>43813</v>
      </c>
      <c r="B8340" s="194">
        <v>10</v>
      </c>
      <c r="C8340" s="205">
        <v>331</v>
      </c>
      <c r="D8340" s="206">
        <v>23.278720764212721</v>
      </c>
      <c r="E8340" s="207">
        <v>-23</v>
      </c>
      <c r="F8340" s="208">
        <v>12.036517383366743</v>
      </c>
      <c r="I8340" s="125"/>
    </row>
    <row r="8341" spans="1:9">
      <c r="A8341" s="216">
        <v>43813</v>
      </c>
      <c r="B8341" s="194">
        <v>11</v>
      </c>
      <c r="C8341" s="205">
        <v>346</v>
      </c>
      <c r="D8341" s="206">
        <v>22.982161507630963</v>
      </c>
      <c r="E8341" s="207">
        <v>-23</v>
      </c>
      <c r="F8341" s="208">
        <v>12.187307986105296</v>
      </c>
      <c r="I8341" s="125"/>
    </row>
    <row r="8342" spans="1:9">
      <c r="A8342" s="216">
        <v>43813</v>
      </c>
      <c r="B8342" s="194">
        <v>12</v>
      </c>
      <c r="C8342" s="205">
        <v>1</v>
      </c>
      <c r="D8342" s="206">
        <v>22.685460069578767</v>
      </c>
      <c r="E8342" s="207">
        <v>-23</v>
      </c>
      <c r="F8342" s="208">
        <v>12.337297293230307</v>
      </c>
      <c r="I8342" s="125"/>
    </row>
    <row r="8343" spans="1:9">
      <c r="A8343" s="216">
        <v>43813</v>
      </c>
      <c r="B8343" s="194">
        <v>13</v>
      </c>
      <c r="C8343" s="205">
        <v>16</v>
      </c>
      <c r="D8343" s="206">
        <v>22.388627052072252</v>
      </c>
      <c r="E8343" s="207">
        <v>-23</v>
      </c>
      <c r="F8343" s="208">
        <v>12.486485155512028</v>
      </c>
      <c r="I8343" s="125"/>
    </row>
    <row r="8344" spans="1:9">
      <c r="A8344" s="216">
        <v>43813</v>
      </c>
      <c r="B8344" s="194">
        <v>14</v>
      </c>
      <c r="C8344" s="205">
        <v>31</v>
      </c>
      <c r="D8344" s="206">
        <v>22.091672977390999</v>
      </c>
      <c r="E8344" s="207">
        <v>-23</v>
      </c>
      <c r="F8344" s="208">
        <v>12.634871424287937</v>
      </c>
      <c r="I8344" s="125"/>
    </row>
    <row r="8345" spans="1:9">
      <c r="A8345" s="216">
        <v>43813</v>
      </c>
      <c r="B8345" s="194">
        <v>15</v>
      </c>
      <c r="C8345" s="205">
        <v>46</v>
      </c>
      <c r="D8345" s="206">
        <v>21.794578227072634</v>
      </c>
      <c r="E8345" s="207">
        <v>-23</v>
      </c>
      <c r="F8345" s="208">
        <v>12.782455946528444</v>
      </c>
      <c r="I8345" s="125"/>
    </row>
    <row r="8346" spans="1:9">
      <c r="A8346" s="216">
        <v>43813</v>
      </c>
      <c r="B8346" s="194">
        <v>16</v>
      </c>
      <c r="C8346" s="205">
        <v>61</v>
      </c>
      <c r="D8346" s="206">
        <v>21.49735338473306</v>
      </c>
      <c r="E8346" s="207">
        <v>-23</v>
      </c>
      <c r="F8346" s="208">
        <v>12.929238574802042</v>
      </c>
      <c r="I8346" s="125"/>
    </row>
    <row r="8347" spans="1:9">
      <c r="A8347" s="216">
        <v>43813</v>
      </c>
      <c r="B8347" s="194">
        <v>17</v>
      </c>
      <c r="C8347" s="205">
        <v>76</v>
      </c>
      <c r="D8347" s="206">
        <v>21.200008993558868</v>
      </c>
      <c r="E8347" s="207">
        <v>-23</v>
      </c>
      <c r="F8347" s="208">
        <v>13.075219160605656</v>
      </c>
      <c r="I8347" s="125"/>
    </row>
    <row r="8348" spans="1:9">
      <c r="A8348" s="216">
        <v>43813</v>
      </c>
      <c r="B8348" s="194">
        <v>18</v>
      </c>
      <c r="C8348" s="205">
        <v>91</v>
      </c>
      <c r="D8348" s="206">
        <v>20.902525399382057</v>
      </c>
      <c r="E8348" s="207">
        <v>-23</v>
      </c>
      <c r="F8348" s="208">
        <v>13.220397556063972</v>
      </c>
      <c r="I8348" s="125"/>
    </row>
    <row r="8349" spans="1:9">
      <c r="A8349" s="216">
        <v>43813</v>
      </c>
      <c r="B8349" s="194">
        <v>19</v>
      </c>
      <c r="C8349" s="205">
        <v>106</v>
      </c>
      <c r="D8349" s="206">
        <v>20.604913224406971</v>
      </c>
      <c r="E8349" s="207">
        <v>-23</v>
      </c>
      <c r="F8349" s="208">
        <v>13.364773613898109</v>
      </c>
      <c r="I8349" s="125"/>
    </row>
    <row r="8350" spans="1:9">
      <c r="A8350" s="216">
        <v>43813</v>
      </c>
      <c r="B8350" s="194">
        <v>20</v>
      </c>
      <c r="C8350" s="205">
        <v>121</v>
      </c>
      <c r="D8350" s="206">
        <v>20.307182937005166</v>
      </c>
      <c r="E8350" s="207">
        <v>-23</v>
      </c>
      <c r="F8350" s="208">
        <v>13.508347189040748</v>
      </c>
      <c r="I8350" s="125"/>
    </row>
    <row r="8351" spans="1:9">
      <c r="A8351" s="216">
        <v>43813</v>
      </c>
      <c r="B8351" s="194">
        <v>21</v>
      </c>
      <c r="C8351" s="205">
        <v>136</v>
      </c>
      <c r="D8351" s="206">
        <v>20.009315020737404</v>
      </c>
      <c r="E8351" s="207">
        <v>-23</v>
      </c>
      <c r="F8351" s="208">
        <v>13.651118132247433</v>
      </c>
      <c r="I8351" s="125"/>
    </row>
    <row r="8352" spans="1:9">
      <c r="A8352" s="216">
        <v>43813</v>
      </c>
      <c r="B8352" s="194">
        <v>22</v>
      </c>
      <c r="C8352" s="205">
        <v>151</v>
      </c>
      <c r="D8352" s="206">
        <v>19.711319944215688</v>
      </c>
      <c r="E8352" s="207">
        <v>-23</v>
      </c>
      <c r="F8352" s="208">
        <v>13.793086299667792</v>
      </c>
      <c r="I8352" s="125"/>
    </row>
    <row r="8353" spans="1:9">
      <c r="A8353" s="216">
        <v>43813</v>
      </c>
      <c r="B8353" s="194">
        <v>23</v>
      </c>
      <c r="C8353" s="205">
        <v>166</v>
      </c>
      <c r="D8353" s="206">
        <v>19.413208293783555</v>
      </c>
      <c r="E8353" s="207">
        <v>-23</v>
      </c>
      <c r="F8353" s="208">
        <v>13.934251548065788</v>
      </c>
      <c r="I8353" s="125"/>
    </row>
    <row r="8354" spans="1:9">
      <c r="A8354" s="216">
        <v>43814</v>
      </c>
      <c r="B8354" s="194">
        <v>0</v>
      </c>
      <c r="C8354" s="205">
        <v>181</v>
      </c>
      <c r="D8354" s="206">
        <v>19.114960516448605</v>
      </c>
      <c r="E8354" s="207">
        <v>-23</v>
      </c>
      <c r="F8354" s="208">
        <v>14.074613730068535</v>
      </c>
      <c r="I8354" s="125"/>
    </row>
    <row r="8355" spans="1:9">
      <c r="A8355" s="216">
        <v>43814</v>
      </c>
      <c r="B8355" s="194">
        <v>1</v>
      </c>
      <c r="C8355" s="205">
        <v>196</v>
      </c>
      <c r="D8355" s="206">
        <v>18.816587081840908</v>
      </c>
      <c r="E8355" s="207">
        <v>-23</v>
      </c>
      <c r="F8355" s="208">
        <v>14.214172702100214</v>
      </c>
      <c r="I8355" s="125"/>
    </row>
    <row r="8356" spans="1:9">
      <c r="A8356" s="216">
        <v>43814</v>
      </c>
      <c r="B8356" s="194">
        <v>2</v>
      </c>
      <c r="C8356" s="205">
        <v>211</v>
      </c>
      <c r="D8356" s="206">
        <v>18.518098579754678</v>
      </c>
      <c r="E8356" s="207">
        <v>-23</v>
      </c>
      <c r="F8356" s="208">
        <v>14.352928325856524</v>
      </c>
      <c r="I8356" s="125"/>
    </row>
    <row r="8357" spans="1:9">
      <c r="A8357" s="216">
        <v>43814</v>
      </c>
      <c r="B8357" s="194">
        <v>3</v>
      </c>
      <c r="C8357" s="205">
        <v>226</v>
      </c>
      <c r="D8357" s="206">
        <v>18.21947545813714</v>
      </c>
      <c r="E8357" s="207">
        <v>-23</v>
      </c>
      <c r="F8357" s="208">
        <v>14.490880454295407</v>
      </c>
      <c r="I8357" s="125"/>
    </row>
    <row r="8358" spans="1:9">
      <c r="A8358" s="216">
        <v>43814</v>
      </c>
      <c r="B8358" s="194">
        <v>4</v>
      </c>
      <c r="C8358" s="205">
        <v>241</v>
      </c>
      <c r="D8358" s="206">
        <v>17.920728188792623</v>
      </c>
      <c r="E8358" s="207">
        <v>-23</v>
      </c>
      <c r="F8358" s="208">
        <v>14.628028947221594</v>
      </c>
      <c r="I8358" s="125"/>
    </row>
    <row r="8359" spans="1:9">
      <c r="A8359" s="216">
        <v>43814</v>
      </c>
      <c r="B8359" s="194">
        <v>5</v>
      </c>
      <c r="C8359" s="205">
        <v>256</v>
      </c>
      <c r="D8359" s="206">
        <v>17.621867383268182</v>
      </c>
      <c r="E8359" s="207">
        <v>-23</v>
      </c>
      <c r="F8359" s="208">
        <v>14.764373665044559</v>
      </c>
      <c r="I8359" s="125"/>
    </row>
    <row r="8360" spans="1:9">
      <c r="A8360" s="216">
        <v>43814</v>
      </c>
      <c r="B8360" s="194">
        <v>6</v>
      </c>
      <c r="C8360" s="205">
        <v>271</v>
      </c>
      <c r="D8360" s="206">
        <v>17.322873452042131</v>
      </c>
      <c r="E8360" s="207">
        <v>-23</v>
      </c>
      <c r="F8360" s="208">
        <v>14.899914464178678</v>
      </c>
      <c r="I8360" s="125"/>
    </row>
    <row r="8361" spans="1:9">
      <c r="A8361" s="216">
        <v>43814</v>
      </c>
      <c r="B8361" s="194">
        <v>7</v>
      </c>
      <c r="C8361" s="205">
        <v>286</v>
      </c>
      <c r="D8361" s="206">
        <v>17.02375688950724</v>
      </c>
      <c r="E8361" s="207">
        <v>-23</v>
      </c>
      <c r="F8361" s="208">
        <v>15</v>
      </c>
      <c r="I8361" s="125"/>
    </row>
    <row r="8362" spans="1:9">
      <c r="A8362" s="216">
        <v>43814</v>
      </c>
      <c r="B8362" s="194">
        <v>8</v>
      </c>
      <c r="C8362" s="205">
        <v>301</v>
      </c>
      <c r="D8362" s="206">
        <v>16.724528327481494</v>
      </c>
      <c r="E8362" s="207">
        <v>-23</v>
      </c>
      <c r="F8362" s="208">
        <v>15.168583753557314</v>
      </c>
      <c r="I8362" s="125"/>
    </row>
    <row r="8363" spans="1:9">
      <c r="A8363" s="216">
        <v>43814</v>
      </c>
      <c r="B8363" s="194">
        <v>9</v>
      </c>
      <c r="C8363" s="205">
        <v>316</v>
      </c>
      <c r="D8363" s="206">
        <v>16.425168100954579</v>
      </c>
      <c r="E8363" s="207">
        <v>-23</v>
      </c>
      <c r="F8363" s="208">
        <v>15.301711962895439</v>
      </c>
      <c r="I8363" s="125"/>
    </row>
    <row r="8364" spans="1:9">
      <c r="A8364" s="216">
        <v>43814</v>
      </c>
      <c r="B8364" s="194">
        <v>10</v>
      </c>
      <c r="C8364" s="205">
        <v>331</v>
      </c>
      <c r="D8364" s="206">
        <v>16.125686824070726</v>
      </c>
      <c r="E8364" s="207">
        <v>-23</v>
      </c>
      <c r="F8364" s="208">
        <v>15.434035700734441</v>
      </c>
      <c r="I8364" s="125"/>
    </row>
    <row r="8365" spans="1:9">
      <c r="A8365" s="216">
        <v>43814</v>
      </c>
      <c r="B8365" s="194">
        <v>11</v>
      </c>
      <c r="C8365" s="205">
        <v>346</v>
      </c>
      <c r="D8365" s="206">
        <v>15.826095033157799</v>
      </c>
      <c r="E8365" s="207">
        <v>-23</v>
      </c>
      <c r="F8365" s="208">
        <v>15.565554829649528</v>
      </c>
      <c r="I8365" s="125"/>
    </row>
    <row r="8366" spans="1:9">
      <c r="A8366" s="216">
        <v>43814</v>
      </c>
      <c r="B8366" s="194">
        <v>12</v>
      </c>
      <c r="C8366" s="205">
        <v>1</v>
      </c>
      <c r="D8366" s="206">
        <v>15.526373123358326</v>
      </c>
      <c r="E8366" s="207">
        <v>-23</v>
      </c>
      <c r="F8366" s="208">
        <v>15.696269209911407</v>
      </c>
      <c r="I8366" s="125"/>
    </row>
    <row r="8367" spans="1:9">
      <c r="A8367" s="216">
        <v>43814</v>
      </c>
      <c r="B8367" s="194">
        <v>13</v>
      </c>
      <c r="C8367" s="205">
        <v>16</v>
      </c>
      <c r="D8367" s="206">
        <v>15.2265316921455</v>
      </c>
      <c r="E8367" s="207">
        <v>-23</v>
      </c>
      <c r="F8367" s="208">
        <v>15.826178706856382</v>
      </c>
      <c r="I8367" s="125"/>
    </row>
    <row r="8368" spans="1:9">
      <c r="A8368" s="216">
        <v>43814</v>
      </c>
      <c r="B8368" s="194">
        <v>14</v>
      </c>
      <c r="C8368" s="205">
        <v>31</v>
      </c>
      <c r="D8368" s="206">
        <v>14.926581277784408</v>
      </c>
      <c r="E8368" s="207">
        <v>-23</v>
      </c>
      <c r="F8368" s="208">
        <v>15.955283186377116</v>
      </c>
      <c r="I8368" s="125"/>
    </row>
    <row r="8369" spans="1:9">
      <c r="A8369" s="216">
        <v>43814</v>
      </c>
      <c r="B8369" s="194">
        <v>15</v>
      </c>
      <c r="C8369" s="205">
        <v>46</v>
      </c>
      <c r="D8369" s="206">
        <v>14.626502278568978</v>
      </c>
      <c r="E8369" s="207">
        <v>-23</v>
      </c>
      <c r="F8369" s="208">
        <v>16.083582510686867</v>
      </c>
      <c r="I8369" s="125"/>
    </row>
    <row r="8370" spans="1:9">
      <c r="A8370" s="216">
        <v>43814</v>
      </c>
      <c r="B8370" s="194">
        <v>16</v>
      </c>
      <c r="C8370" s="205">
        <v>61</v>
      </c>
      <c r="D8370" s="206">
        <v>14.326305292722736</v>
      </c>
      <c r="E8370" s="207">
        <v>-23</v>
      </c>
      <c r="F8370" s="208">
        <v>16.211076546962602</v>
      </c>
      <c r="I8370" s="125"/>
    </row>
    <row r="8371" spans="1:9">
      <c r="A8371" s="216">
        <v>43814</v>
      </c>
      <c r="B8371" s="194">
        <v>17</v>
      </c>
      <c r="C8371" s="205">
        <v>76</v>
      </c>
      <c r="D8371" s="206">
        <v>14.026000861972534</v>
      </c>
      <c r="E8371" s="207">
        <v>-23</v>
      </c>
      <c r="F8371" s="208">
        <v>16.337765161567646</v>
      </c>
      <c r="I8371" s="125"/>
    </row>
    <row r="8372" spans="1:9">
      <c r="A8372" s="216">
        <v>43814</v>
      </c>
      <c r="B8372" s="194">
        <v>18</v>
      </c>
      <c r="C8372" s="205">
        <v>91</v>
      </c>
      <c r="D8372" s="206">
        <v>13.725569405850138</v>
      </c>
      <c r="E8372" s="207">
        <v>-23</v>
      </c>
      <c r="F8372" s="208">
        <v>16.463648221471772</v>
      </c>
      <c r="I8372" s="125"/>
    </row>
    <row r="8373" spans="1:9">
      <c r="A8373" s="216">
        <v>43814</v>
      </c>
      <c r="B8373" s="194">
        <v>19</v>
      </c>
      <c r="C8373" s="205">
        <v>106</v>
      </c>
      <c r="D8373" s="206">
        <v>13.425021506381256</v>
      </c>
      <c r="E8373" s="207">
        <v>-23</v>
      </c>
      <c r="F8373" s="208">
        <v>16.588725594292981</v>
      </c>
      <c r="I8373" s="125"/>
    </row>
    <row r="8374" spans="1:9">
      <c r="A8374" s="216">
        <v>43814</v>
      </c>
      <c r="B8374" s="194">
        <v>20</v>
      </c>
      <c r="C8374" s="205">
        <v>121</v>
      </c>
      <c r="D8374" s="206">
        <v>13.124367667756474</v>
      </c>
      <c r="E8374" s="207">
        <v>-23</v>
      </c>
      <c r="F8374" s="208">
        <v>16.712997149663025</v>
      </c>
      <c r="I8374" s="125"/>
    </row>
    <row r="8375" spans="1:9">
      <c r="A8375" s="216">
        <v>43814</v>
      </c>
      <c r="B8375" s="194">
        <v>21</v>
      </c>
      <c r="C8375" s="205">
        <v>136</v>
      </c>
      <c r="D8375" s="206">
        <v>12.823588390917848</v>
      </c>
      <c r="E8375" s="207">
        <v>-23</v>
      </c>
      <c r="F8375" s="208">
        <v>16.836462753689005</v>
      </c>
      <c r="I8375" s="125"/>
    </row>
    <row r="8376" spans="1:9">
      <c r="A8376" s="216">
        <v>43814</v>
      </c>
      <c r="B8376" s="194">
        <v>22</v>
      </c>
      <c r="C8376" s="205">
        <v>151</v>
      </c>
      <c r="D8376" s="206">
        <v>12.522694162085486</v>
      </c>
      <c r="E8376" s="207">
        <v>-23</v>
      </c>
      <c r="F8376" s="208">
        <v>16.959122277262253</v>
      </c>
      <c r="I8376" s="125"/>
    </row>
    <row r="8377" spans="1:9">
      <c r="A8377" s="216">
        <v>43814</v>
      </c>
      <c r="B8377" s="194">
        <v>23</v>
      </c>
      <c r="C8377" s="205">
        <v>166</v>
      </c>
      <c r="D8377" s="206">
        <v>12.22169558618134</v>
      </c>
      <c r="E8377" s="207">
        <v>-23</v>
      </c>
      <c r="F8377" s="208">
        <v>17.080975591888432</v>
      </c>
      <c r="I8377" s="125"/>
    </row>
    <row r="8378" spans="1:9">
      <c r="A8378" s="216">
        <v>43815</v>
      </c>
      <c r="B8378" s="194">
        <v>0</v>
      </c>
      <c r="C8378" s="205">
        <v>181</v>
      </c>
      <c r="D8378" s="206">
        <v>11.920573127434864</v>
      </c>
      <c r="E8378" s="207">
        <v>-23</v>
      </c>
      <c r="F8378" s="208">
        <v>17.202022565642991</v>
      </c>
      <c r="I8378" s="125"/>
    </row>
    <row r="8379" spans="1:9">
      <c r="A8379" s="216">
        <v>43815</v>
      </c>
      <c r="B8379" s="194">
        <v>1</v>
      </c>
      <c r="C8379" s="205">
        <v>196</v>
      </c>
      <c r="D8379" s="206">
        <v>11.619337274382815</v>
      </c>
      <c r="E8379" s="207">
        <v>-23</v>
      </c>
      <c r="F8379" s="208">
        <v>17.322263069946118</v>
      </c>
      <c r="I8379" s="125"/>
    </row>
    <row r="8380" spans="1:9">
      <c r="A8380" s="216">
        <v>43815</v>
      </c>
      <c r="B8380" s="194">
        <v>2</v>
      </c>
      <c r="C8380" s="205">
        <v>211</v>
      </c>
      <c r="D8380" s="206">
        <v>11.317998673455918</v>
      </c>
      <c r="E8380" s="207">
        <v>-23</v>
      </c>
      <c r="F8380" s="208">
        <v>17.441696980899479</v>
      </c>
      <c r="I8380" s="125"/>
    </row>
    <row r="8381" spans="1:9">
      <c r="A8381" s="216">
        <v>43815</v>
      </c>
      <c r="B8381" s="194">
        <v>3</v>
      </c>
      <c r="C8381" s="205">
        <v>226</v>
      </c>
      <c r="D8381" s="206">
        <v>11.016537674263418</v>
      </c>
      <c r="E8381" s="207">
        <v>-23</v>
      </c>
      <c r="F8381" s="208">
        <v>17.560324167150654</v>
      </c>
      <c r="I8381" s="125"/>
    </row>
    <row r="8382" spans="1:9">
      <c r="A8382" s="216">
        <v>43815</v>
      </c>
      <c r="B8382" s="194">
        <v>4</v>
      </c>
      <c r="C8382" s="205">
        <v>241</v>
      </c>
      <c r="D8382" s="206">
        <v>10.714964886004168</v>
      </c>
      <c r="E8382" s="207">
        <v>-23</v>
      </c>
      <c r="F8382" s="208">
        <v>17.67814450339209</v>
      </c>
      <c r="I8382" s="125"/>
    </row>
    <row r="8383" spans="1:9">
      <c r="A8383" s="216">
        <v>43815</v>
      </c>
      <c r="B8383" s="194">
        <v>5</v>
      </c>
      <c r="C8383" s="205">
        <v>256</v>
      </c>
      <c r="D8383" s="206">
        <v>10.413290918620532</v>
      </c>
      <c r="E8383" s="207">
        <v>-23</v>
      </c>
      <c r="F8383" s="208">
        <v>17.795157864898172</v>
      </c>
      <c r="I8383" s="125"/>
    </row>
    <row r="8384" spans="1:9">
      <c r="A8384" s="216">
        <v>43815</v>
      </c>
      <c r="B8384" s="194">
        <v>6</v>
      </c>
      <c r="C8384" s="205">
        <v>271</v>
      </c>
      <c r="D8384" s="206">
        <v>10.111496123867028</v>
      </c>
      <c r="E8384" s="207">
        <v>-23</v>
      </c>
      <c r="F8384" s="208">
        <v>17.911364123661215</v>
      </c>
      <c r="I8384" s="125"/>
    </row>
    <row r="8385" spans="1:9">
      <c r="A8385" s="216">
        <v>43815</v>
      </c>
      <c r="B8385" s="194">
        <v>7</v>
      </c>
      <c r="C8385" s="205">
        <v>286</v>
      </c>
      <c r="D8385" s="206">
        <v>9.8095911144741876</v>
      </c>
      <c r="E8385" s="207">
        <v>-23</v>
      </c>
      <c r="F8385" s="208">
        <v>18</v>
      </c>
      <c r="I8385" s="125"/>
    </row>
    <row r="8386" spans="1:9">
      <c r="A8386" s="216">
        <v>43815</v>
      </c>
      <c r="B8386" s="194">
        <v>8</v>
      </c>
      <c r="C8386" s="205">
        <v>301</v>
      </c>
      <c r="D8386" s="206">
        <v>9.5075865018441164</v>
      </c>
      <c r="E8386" s="207">
        <v>-23</v>
      </c>
      <c r="F8386" s="208">
        <v>18.141354839877835</v>
      </c>
      <c r="I8386" s="125"/>
    </row>
    <row r="8387" spans="1:9">
      <c r="A8387" s="216">
        <v>43815</v>
      </c>
      <c r="B8387" s="194">
        <v>9</v>
      </c>
      <c r="C8387" s="205">
        <v>316</v>
      </c>
      <c r="D8387" s="206">
        <v>9.2054626612389256</v>
      </c>
      <c r="E8387" s="207">
        <v>-23</v>
      </c>
      <c r="F8387" s="208">
        <v>18.255139047221078</v>
      </c>
      <c r="I8387" s="125"/>
    </row>
    <row r="8388" spans="1:9">
      <c r="A8388" s="216">
        <v>43815</v>
      </c>
      <c r="B8388" s="194">
        <v>10</v>
      </c>
      <c r="C8388" s="205">
        <v>331</v>
      </c>
      <c r="D8388" s="206">
        <v>8.9032301880411069</v>
      </c>
      <c r="E8388" s="207">
        <v>-23</v>
      </c>
      <c r="F8388" s="208">
        <v>18.368115659323081</v>
      </c>
      <c r="I8388" s="125"/>
    </row>
    <row r="8389" spans="1:9">
      <c r="A8389" s="216">
        <v>43815</v>
      </c>
      <c r="B8389" s="194">
        <v>11</v>
      </c>
      <c r="C8389" s="205">
        <v>346</v>
      </c>
      <c r="D8389" s="206">
        <v>8.6008996579676023</v>
      </c>
      <c r="E8389" s="207">
        <v>-23</v>
      </c>
      <c r="F8389" s="208">
        <v>18.480284553985697</v>
      </c>
      <c r="I8389" s="125"/>
    </row>
    <row r="8390" spans="1:9">
      <c r="A8390" s="216">
        <v>43815</v>
      </c>
      <c r="B8390" s="194">
        <v>12</v>
      </c>
      <c r="C8390" s="205">
        <v>1</v>
      </c>
      <c r="D8390" s="206">
        <v>8.2984514875863624</v>
      </c>
      <c r="E8390" s="207">
        <v>-23</v>
      </c>
      <c r="F8390" s="208">
        <v>18.591645607198046</v>
      </c>
      <c r="I8390" s="125"/>
    </row>
    <row r="8391" spans="1:9">
      <c r="A8391" s="216">
        <v>43815</v>
      </c>
      <c r="B8391" s="194">
        <v>13</v>
      </c>
      <c r="C8391" s="205">
        <v>16</v>
      </c>
      <c r="D8391" s="206">
        <v>7.9958962952025558</v>
      </c>
      <c r="E8391" s="207">
        <v>-23</v>
      </c>
      <c r="F8391" s="208">
        <v>18.702198699352977</v>
      </c>
      <c r="I8391" s="125"/>
    </row>
    <row r="8392" spans="1:9">
      <c r="A8392" s="216">
        <v>43815</v>
      </c>
      <c r="B8392" s="194">
        <v>14</v>
      </c>
      <c r="C8392" s="205">
        <v>31</v>
      </c>
      <c r="D8392" s="206">
        <v>7.6932446396369869</v>
      </c>
      <c r="E8392" s="207">
        <v>-23</v>
      </c>
      <c r="F8392" s="208">
        <v>18.811943711459165</v>
      </c>
      <c r="I8392" s="125"/>
    </row>
    <row r="8393" spans="1:9">
      <c r="A8393" s="216">
        <v>43815</v>
      </c>
      <c r="B8393" s="194">
        <v>15</v>
      </c>
      <c r="C8393" s="205">
        <v>46</v>
      </c>
      <c r="D8393" s="206">
        <v>7.3904769603120712</v>
      </c>
      <c r="E8393" s="207">
        <v>-23</v>
      </c>
      <c r="F8393" s="208">
        <v>18.920880521503065</v>
      </c>
      <c r="I8393" s="125"/>
    </row>
    <row r="8394" spans="1:9">
      <c r="A8394" s="216">
        <v>43815</v>
      </c>
      <c r="B8394" s="194">
        <v>16</v>
      </c>
      <c r="C8394" s="205">
        <v>61</v>
      </c>
      <c r="D8394" s="206">
        <v>7.0876038195820001</v>
      </c>
      <c r="E8394" s="207">
        <v>-23</v>
      </c>
      <c r="F8394" s="208">
        <v>19.029009011810487</v>
      </c>
      <c r="I8394" s="125"/>
    </row>
    <row r="8395" spans="1:9">
      <c r="A8395" s="216">
        <v>43815</v>
      </c>
      <c r="B8395" s="194">
        <v>17</v>
      </c>
      <c r="C8395" s="205">
        <v>76</v>
      </c>
      <c r="D8395" s="206">
        <v>6.7846358378903915</v>
      </c>
      <c r="E8395" s="207">
        <v>-23</v>
      </c>
      <c r="F8395" s="208">
        <v>19.136329064122535</v>
      </c>
      <c r="I8395" s="125"/>
    </row>
    <row r="8396" spans="1:9">
      <c r="A8396" s="216">
        <v>43815</v>
      </c>
      <c r="B8396" s="194">
        <v>18</v>
      </c>
      <c r="C8396" s="205">
        <v>91</v>
      </c>
      <c r="D8396" s="206">
        <v>6.4815534389981622</v>
      </c>
      <c r="E8396" s="207">
        <v>-23</v>
      </c>
      <c r="F8396" s="208">
        <v>19.242840560837706</v>
      </c>
      <c r="I8396" s="125"/>
    </row>
    <row r="8397" spans="1:9">
      <c r="A8397" s="216">
        <v>43815</v>
      </c>
      <c r="B8397" s="194">
        <v>19</v>
      </c>
      <c r="C8397" s="205">
        <v>106</v>
      </c>
      <c r="D8397" s="206">
        <v>6.1783671864395728</v>
      </c>
      <c r="E8397" s="207">
        <v>-23</v>
      </c>
      <c r="F8397" s="208">
        <v>19.348543385012107</v>
      </c>
      <c r="I8397" s="125"/>
    </row>
    <row r="8398" spans="1:9">
      <c r="A8398" s="216">
        <v>43815</v>
      </c>
      <c r="B8398" s="194">
        <v>20</v>
      </c>
      <c r="C8398" s="205">
        <v>121</v>
      </c>
      <c r="D8398" s="206">
        <v>5.875087705813371</v>
      </c>
      <c r="E8398" s="207">
        <v>-23</v>
      </c>
      <c r="F8398" s="208">
        <v>19.453437421523958</v>
      </c>
      <c r="I8398" s="125"/>
    </row>
    <row r="8399" spans="1:9">
      <c r="A8399" s="216">
        <v>43815</v>
      </c>
      <c r="B8399" s="194">
        <v>21</v>
      </c>
      <c r="C8399" s="205">
        <v>136</v>
      </c>
      <c r="D8399" s="206">
        <v>5.5716954222873483</v>
      </c>
      <c r="E8399" s="207">
        <v>-23</v>
      </c>
      <c r="F8399" s="208">
        <v>19.557522552408955</v>
      </c>
      <c r="I8399" s="125"/>
    </row>
    <row r="8400" spans="1:9">
      <c r="A8400" s="216">
        <v>43815</v>
      </c>
      <c r="B8400" s="194">
        <v>22</v>
      </c>
      <c r="C8400" s="205">
        <v>151</v>
      </c>
      <c r="D8400" s="206">
        <v>5.268200943767738</v>
      </c>
      <c r="E8400" s="207">
        <v>-23</v>
      </c>
      <c r="F8400" s="208">
        <v>19.660798663857122</v>
      </c>
      <c r="I8400" s="125"/>
    </row>
    <row r="8401" spans="1:9">
      <c r="A8401" s="216">
        <v>43815</v>
      </c>
      <c r="B8401" s="194">
        <v>23</v>
      </c>
      <c r="C8401" s="205">
        <v>166</v>
      </c>
      <c r="D8401" s="206">
        <v>4.9646148372966081</v>
      </c>
      <c r="E8401" s="207">
        <v>-23</v>
      </c>
      <c r="F8401" s="208">
        <v>19.763265642713961</v>
      </c>
      <c r="I8401" s="125"/>
    </row>
    <row r="8402" spans="1:9">
      <c r="A8402" s="216">
        <v>43816</v>
      </c>
      <c r="B8402" s="194">
        <v>0</v>
      </c>
      <c r="C8402" s="205">
        <v>181</v>
      </c>
      <c r="D8402" s="206">
        <v>4.6609175143260018</v>
      </c>
      <c r="E8402" s="207">
        <v>-23</v>
      </c>
      <c r="F8402" s="208">
        <v>19.86492337303595</v>
      </c>
      <c r="I8402" s="125"/>
    </row>
    <row r="8403" spans="1:9">
      <c r="A8403" s="216">
        <v>43816</v>
      </c>
      <c r="B8403" s="194">
        <v>1</v>
      </c>
      <c r="C8403" s="205">
        <v>196</v>
      </c>
      <c r="D8403" s="206">
        <v>4.3571196034457671</v>
      </c>
      <c r="E8403" s="207">
        <v>-23</v>
      </c>
      <c r="F8403" s="208">
        <v>19.965771741856813</v>
      </c>
      <c r="I8403" s="125"/>
    </row>
    <row r="8404" spans="1:9">
      <c r="A8404" s="216">
        <v>43816</v>
      </c>
      <c r="B8404" s="194">
        <v>2</v>
      </c>
      <c r="C8404" s="205">
        <v>211</v>
      </c>
      <c r="D8404" s="206">
        <v>4.0532317358668024</v>
      </c>
      <c r="E8404" s="207">
        <v>-23</v>
      </c>
      <c r="F8404" s="208">
        <v>20.065810640233934</v>
      </c>
      <c r="I8404" s="125"/>
    </row>
    <row r="8405" spans="1:9">
      <c r="A8405" s="216">
        <v>43816</v>
      </c>
      <c r="B8405" s="194">
        <v>3</v>
      </c>
      <c r="C8405" s="205">
        <v>226</v>
      </c>
      <c r="D8405" s="206">
        <v>3.7492342848850058</v>
      </c>
      <c r="E8405" s="207">
        <v>-23</v>
      </c>
      <c r="F8405" s="208">
        <v>20.165039953131014</v>
      </c>
      <c r="I8405" s="125"/>
    </row>
    <row r="8406" spans="1:9">
      <c r="A8406" s="216">
        <v>43816</v>
      </c>
      <c r="B8406" s="194">
        <v>4</v>
      </c>
      <c r="C8406" s="205">
        <v>241</v>
      </c>
      <c r="D8406" s="206">
        <v>3.4451378838889468</v>
      </c>
      <c r="E8406" s="207">
        <v>-23</v>
      </c>
      <c r="F8406" s="208">
        <v>20.263459570687772</v>
      </c>
      <c r="I8406" s="125"/>
    </row>
    <row r="8407" spans="1:9">
      <c r="A8407" s="216">
        <v>43816</v>
      </c>
      <c r="B8407" s="194">
        <v>5</v>
      </c>
      <c r="C8407" s="205">
        <v>256</v>
      </c>
      <c r="D8407" s="206">
        <v>3.1409531672375124</v>
      </c>
      <c r="E8407" s="207">
        <v>-23</v>
      </c>
      <c r="F8407" s="208">
        <v>20.361069383669772</v>
      </c>
      <c r="I8407" s="125"/>
    </row>
    <row r="8408" spans="1:9">
      <c r="A8408" s="216">
        <v>43816</v>
      </c>
      <c r="B8408" s="194">
        <v>6</v>
      </c>
      <c r="C8408" s="205">
        <v>271</v>
      </c>
      <c r="D8408" s="206">
        <v>2.8366605107828491</v>
      </c>
      <c r="E8408" s="207">
        <v>-23</v>
      </c>
      <c r="F8408" s="208">
        <v>20.457869280231762</v>
      </c>
      <c r="I8408" s="125"/>
    </row>
    <row r="8409" spans="1:9">
      <c r="A8409" s="216">
        <v>43816</v>
      </c>
      <c r="B8409" s="194">
        <v>7</v>
      </c>
      <c r="C8409" s="205">
        <v>286</v>
      </c>
      <c r="D8409" s="206">
        <v>2.53227057140748</v>
      </c>
      <c r="E8409" s="207">
        <v>-23</v>
      </c>
      <c r="F8409" s="208">
        <v>20.6</v>
      </c>
      <c r="I8409" s="125"/>
    </row>
    <row r="8410" spans="1:9">
      <c r="A8410" s="216">
        <v>43816</v>
      </c>
      <c r="B8410" s="194">
        <v>8</v>
      </c>
      <c r="C8410" s="205">
        <v>301</v>
      </c>
      <c r="D8410" s="206">
        <v>2.2277939277546466</v>
      </c>
      <c r="E8410" s="207">
        <v>-23</v>
      </c>
      <c r="F8410" s="208">
        <v>20.649038893188774</v>
      </c>
      <c r="I8410" s="125"/>
    </row>
    <row r="8411" spans="1:9">
      <c r="A8411" s="216">
        <v>43816</v>
      </c>
      <c r="B8411" s="194">
        <v>9</v>
      </c>
      <c r="C8411" s="205">
        <v>316</v>
      </c>
      <c r="D8411" s="206">
        <v>1.9232110182269935</v>
      </c>
      <c r="E8411" s="207">
        <v>-23</v>
      </c>
      <c r="F8411" s="208">
        <v>20.743408391503522</v>
      </c>
      <c r="I8411" s="125"/>
    </row>
    <row r="8412" spans="1:9">
      <c r="A8412" s="216">
        <v>43816</v>
      </c>
      <c r="B8412" s="194">
        <v>10</v>
      </c>
      <c r="C8412" s="205">
        <v>331</v>
      </c>
      <c r="D8412" s="206">
        <v>1.618532482793853</v>
      </c>
      <c r="E8412" s="207">
        <v>-23</v>
      </c>
      <c r="F8412" s="208">
        <v>20.836967543657963</v>
      </c>
      <c r="I8412" s="125"/>
    </row>
    <row r="8413" spans="1:9">
      <c r="A8413" s="216">
        <v>43816</v>
      </c>
      <c r="B8413" s="194">
        <v>11</v>
      </c>
      <c r="C8413" s="205">
        <v>346</v>
      </c>
      <c r="D8413" s="206">
        <v>1.3137689240716099</v>
      </c>
      <c r="E8413" s="207">
        <v>-23</v>
      </c>
      <c r="F8413" s="208">
        <v>20.929716243319234</v>
      </c>
      <c r="I8413" s="125"/>
    </row>
    <row r="8414" spans="1:9">
      <c r="A8414" s="216">
        <v>43816</v>
      </c>
      <c r="B8414" s="194">
        <v>12</v>
      </c>
      <c r="C8414" s="205">
        <v>1</v>
      </c>
      <c r="D8414" s="206">
        <v>1.008900743979666</v>
      </c>
      <c r="E8414" s="207">
        <v>-23</v>
      </c>
      <c r="F8414" s="208">
        <v>21.021654382798118</v>
      </c>
      <c r="I8414" s="125"/>
    </row>
    <row r="8415" spans="1:9">
      <c r="A8415" s="216">
        <v>43816</v>
      </c>
      <c r="B8415" s="194">
        <v>13</v>
      </c>
      <c r="C8415" s="205">
        <v>16</v>
      </c>
      <c r="D8415" s="206">
        <v>0.70393862562127651</v>
      </c>
      <c r="E8415" s="207">
        <v>-23</v>
      </c>
      <c r="F8415" s="208">
        <v>21.112781858200762</v>
      </c>
      <c r="I8415" s="125"/>
    </row>
    <row r="8416" spans="1:9">
      <c r="A8416" s="216">
        <v>43816</v>
      </c>
      <c r="B8416" s="194">
        <v>14</v>
      </c>
      <c r="C8416" s="205">
        <v>31</v>
      </c>
      <c r="D8416" s="206">
        <v>0.39889309508225779</v>
      </c>
      <c r="E8416" s="207">
        <v>-23</v>
      </c>
      <c r="F8416" s="208">
        <v>21.203098566263208</v>
      </c>
      <c r="I8416" s="125"/>
    </row>
    <row r="8417" spans="1:9">
      <c r="A8417" s="216">
        <v>43816</v>
      </c>
      <c r="B8417" s="194">
        <v>15</v>
      </c>
      <c r="C8417" s="205">
        <v>46</v>
      </c>
      <c r="D8417" s="206">
        <v>9.3744678080156518E-2</v>
      </c>
      <c r="E8417" s="207">
        <v>-23</v>
      </c>
      <c r="F8417" s="208">
        <v>21.292604401391202</v>
      </c>
      <c r="I8417" s="125"/>
    </row>
    <row r="8418" spans="1:9">
      <c r="A8418" s="216">
        <v>43816</v>
      </c>
      <c r="B8418" s="194">
        <v>16</v>
      </c>
      <c r="C8418" s="205">
        <v>60</v>
      </c>
      <c r="D8418" s="206">
        <v>59.78850396135158</v>
      </c>
      <c r="E8418" s="207">
        <v>-23</v>
      </c>
      <c r="F8418" s="208">
        <v>21.381299261684603</v>
      </c>
      <c r="I8418" s="125"/>
    </row>
    <row r="8419" spans="1:9">
      <c r="A8419" s="216">
        <v>43816</v>
      </c>
      <c r="B8419" s="194">
        <v>17</v>
      </c>
      <c r="C8419" s="205">
        <v>75</v>
      </c>
      <c r="D8419" s="206">
        <v>59.483181534000096</v>
      </c>
      <c r="E8419" s="207">
        <v>-23</v>
      </c>
      <c r="F8419" s="208">
        <v>21.469183044934184</v>
      </c>
      <c r="I8419" s="125"/>
    </row>
    <row r="8420" spans="1:9">
      <c r="A8420" s="216">
        <v>43816</v>
      </c>
      <c r="B8420" s="194">
        <v>18</v>
      </c>
      <c r="C8420" s="205">
        <v>90</v>
      </c>
      <c r="D8420" s="206">
        <v>59.177757904874397</v>
      </c>
      <c r="E8420" s="207">
        <v>-23</v>
      </c>
      <c r="F8420" s="208">
        <v>21.556255649603244</v>
      </c>
      <c r="I8420" s="125"/>
    </row>
    <row r="8421" spans="1:9">
      <c r="A8421" s="216">
        <v>43816</v>
      </c>
      <c r="B8421" s="194">
        <v>19</v>
      </c>
      <c r="C8421" s="205">
        <v>105</v>
      </c>
      <c r="D8421" s="206">
        <v>58.872243664752659</v>
      </c>
      <c r="E8421" s="207">
        <v>-23</v>
      </c>
      <c r="F8421" s="208">
        <v>21.642516974838912</v>
      </c>
      <c r="I8421" s="125"/>
    </row>
    <row r="8422" spans="1:9">
      <c r="A8422" s="216">
        <v>43816</v>
      </c>
      <c r="B8422" s="194">
        <v>20</v>
      </c>
      <c r="C8422" s="205">
        <v>120</v>
      </c>
      <c r="D8422" s="206">
        <v>58.566649426785773</v>
      </c>
      <c r="E8422" s="207">
        <v>-23</v>
      </c>
      <c r="F8422" s="208">
        <v>21.727966921422848</v>
      </c>
      <c r="I8422" s="125"/>
    </row>
    <row r="8423" spans="1:9">
      <c r="A8423" s="216">
        <v>43816</v>
      </c>
      <c r="B8423" s="194">
        <v>21</v>
      </c>
      <c r="C8423" s="205">
        <v>135</v>
      </c>
      <c r="D8423" s="206">
        <v>58.260955643578995</v>
      </c>
      <c r="E8423" s="207">
        <v>-23</v>
      </c>
      <c r="F8423" s="208">
        <v>21.812605387967778</v>
      </c>
      <c r="I8423" s="125"/>
    </row>
    <row r="8424" spans="1:9">
      <c r="A8424" s="216">
        <v>43816</v>
      </c>
      <c r="B8424" s="194">
        <v>22</v>
      </c>
      <c r="C8424" s="205">
        <v>150</v>
      </c>
      <c r="D8424" s="206">
        <v>57.955172949347116</v>
      </c>
      <c r="E8424" s="207">
        <v>-23</v>
      </c>
      <c r="F8424" s="208">
        <v>21.896432276639217</v>
      </c>
      <c r="I8424" s="125"/>
    </row>
    <row r="8425" spans="1:9">
      <c r="A8425" s="216">
        <v>43816</v>
      </c>
      <c r="B8425" s="194">
        <v>23</v>
      </c>
      <c r="C8425" s="205">
        <v>165</v>
      </c>
      <c r="D8425" s="206">
        <v>57.649311999232395</v>
      </c>
      <c r="E8425" s="207">
        <v>-23</v>
      </c>
      <c r="F8425" s="208">
        <v>21.979447490269237</v>
      </c>
      <c r="I8425" s="125"/>
    </row>
    <row r="8426" spans="1:9">
      <c r="A8426" s="216">
        <v>43817</v>
      </c>
      <c r="B8426" s="194">
        <v>0</v>
      </c>
      <c r="C8426" s="205">
        <v>180</v>
      </c>
      <c r="D8426" s="206">
        <v>57.343353191063215</v>
      </c>
      <c r="E8426" s="207">
        <v>-23</v>
      </c>
      <c r="F8426" s="208">
        <v>22.061650928664918</v>
      </c>
      <c r="I8426" s="125"/>
    </row>
    <row r="8427" spans="1:9">
      <c r="A8427" s="216">
        <v>43817</v>
      </c>
      <c r="B8427" s="194">
        <v>1</v>
      </c>
      <c r="C8427" s="205">
        <v>195</v>
      </c>
      <c r="D8427" s="206">
        <v>57.037307220916773</v>
      </c>
      <c r="E8427" s="207">
        <v>-23</v>
      </c>
      <c r="F8427" s="208">
        <v>22.14304249788519</v>
      </c>
      <c r="I8427" s="125"/>
    </row>
    <row r="8428" spans="1:9">
      <c r="A8428" s="216">
        <v>43817</v>
      </c>
      <c r="B8428" s="194">
        <v>2</v>
      </c>
      <c r="C8428" s="205">
        <v>210</v>
      </c>
      <c r="D8428" s="206">
        <v>56.731184670589414</v>
      </c>
      <c r="E8428" s="207">
        <v>-23</v>
      </c>
      <c r="F8428" s="208">
        <v>22.223622101878888</v>
      </c>
      <c r="I8428" s="125"/>
    </row>
    <row r="8429" spans="1:9">
      <c r="A8429" s="216">
        <v>43817</v>
      </c>
      <c r="B8429" s="194">
        <v>3</v>
      </c>
      <c r="C8429" s="205">
        <v>225</v>
      </c>
      <c r="D8429" s="206">
        <v>56.424965979380772</v>
      </c>
      <c r="E8429" s="207">
        <v>-23</v>
      </c>
      <c r="F8429" s="208">
        <v>22.303389643506222</v>
      </c>
      <c r="I8429" s="125"/>
    </row>
    <row r="8430" spans="1:9">
      <c r="A8430" s="216">
        <v>43817</v>
      </c>
      <c r="B8430" s="194">
        <v>4</v>
      </c>
      <c r="C8430" s="205">
        <v>240</v>
      </c>
      <c r="D8430" s="206">
        <v>56.118661829295888</v>
      </c>
      <c r="E8430" s="207">
        <v>-23</v>
      </c>
      <c r="F8430" s="208">
        <v>22.382345029050157</v>
      </c>
      <c r="I8430" s="125"/>
    </row>
    <row r="8431" spans="1:9">
      <c r="A8431" s="216">
        <v>43817</v>
      </c>
      <c r="B8431" s="194">
        <v>5</v>
      </c>
      <c r="C8431" s="205">
        <v>255</v>
      </c>
      <c r="D8431" s="206">
        <v>55.812282823186479</v>
      </c>
      <c r="E8431" s="207">
        <v>-23</v>
      </c>
      <c r="F8431" s="208">
        <v>22.460488165435919</v>
      </c>
      <c r="I8431" s="125"/>
    </row>
    <row r="8432" spans="1:9">
      <c r="A8432" s="216">
        <v>43817</v>
      </c>
      <c r="B8432" s="194">
        <v>6</v>
      </c>
      <c r="C8432" s="205">
        <v>270</v>
      </c>
      <c r="D8432" s="206">
        <v>55.505809425742427</v>
      </c>
      <c r="E8432" s="207">
        <v>-23</v>
      </c>
      <c r="F8432" s="208">
        <v>22.537818957675597</v>
      </c>
      <c r="I8432" s="125"/>
    </row>
    <row r="8433" spans="1:9">
      <c r="A8433" s="216">
        <v>43817</v>
      </c>
      <c r="B8433" s="194">
        <v>7</v>
      </c>
      <c r="C8433" s="205">
        <v>285</v>
      </c>
      <c r="D8433" s="206">
        <v>55.199252301475781</v>
      </c>
      <c r="E8433" s="207">
        <v>-23</v>
      </c>
      <c r="F8433" s="208">
        <v>22.6</v>
      </c>
      <c r="I8433" s="125"/>
    </row>
    <row r="8434" spans="1:9">
      <c r="A8434" s="216">
        <v>43817</v>
      </c>
      <c r="B8434" s="194">
        <v>8</v>
      </c>
      <c r="C8434" s="205">
        <v>300</v>
      </c>
      <c r="D8434" s="206">
        <v>54.892622057467406</v>
      </c>
      <c r="E8434" s="207">
        <v>-23</v>
      </c>
      <c r="F8434" s="208">
        <v>22.690043142913581</v>
      </c>
      <c r="I8434" s="125"/>
    </row>
    <row r="8435" spans="1:9">
      <c r="A8435" s="216">
        <v>43817</v>
      </c>
      <c r="B8435" s="194">
        <v>9</v>
      </c>
      <c r="C8435" s="205">
        <v>315</v>
      </c>
      <c r="D8435" s="206">
        <v>54.585899162249234</v>
      </c>
      <c r="E8435" s="207">
        <v>-23</v>
      </c>
      <c r="F8435" s="208">
        <v>22.764936352935479</v>
      </c>
      <c r="I8435" s="125"/>
    </row>
    <row r="8436" spans="1:9">
      <c r="A8436" s="216">
        <v>43817</v>
      </c>
      <c r="B8436" s="194">
        <v>10</v>
      </c>
      <c r="C8436" s="205">
        <v>330</v>
      </c>
      <c r="D8436" s="206">
        <v>54.279094283720042</v>
      </c>
      <c r="E8436" s="207">
        <v>-23</v>
      </c>
      <c r="F8436" s="208">
        <v>22.839016853750778</v>
      </c>
      <c r="I8436" s="125"/>
    </row>
    <row r="8437" spans="1:9">
      <c r="A8437" s="216">
        <v>43817</v>
      </c>
      <c r="B8437" s="194">
        <v>11</v>
      </c>
      <c r="C8437" s="205">
        <v>345</v>
      </c>
      <c r="D8437" s="206">
        <v>53.972218033288755</v>
      </c>
      <c r="E8437" s="207">
        <v>-23</v>
      </c>
      <c r="F8437" s="208">
        <v>22.912284556444149</v>
      </c>
      <c r="I8437" s="125"/>
    </row>
    <row r="8438" spans="1:9">
      <c r="A8438" s="216">
        <v>43817</v>
      </c>
      <c r="B8438" s="194">
        <v>12</v>
      </c>
      <c r="C8438" s="205">
        <v>0</v>
      </c>
      <c r="D8438" s="206">
        <v>53.665250902928392</v>
      </c>
      <c r="E8438" s="207">
        <v>-23</v>
      </c>
      <c r="F8438" s="208">
        <v>22.984739370365759</v>
      </c>
      <c r="I8438" s="125"/>
    </row>
    <row r="8439" spans="1:9">
      <c r="A8439" s="216">
        <v>43817</v>
      </c>
      <c r="B8439" s="194">
        <v>13</v>
      </c>
      <c r="C8439" s="205">
        <v>15</v>
      </c>
      <c r="D8439" s="206">
        <v>53.358203505094934</v>
      </c>
      <c r="E8439" s="207">
        <v>-23</v>
      </c>
      <c r="F8439" s="208">
        <v>23.056381208015253</v>
      </c>
      <c r="I8439" s="125"/>
    </row>
    <row r="8440" spans="1:9">
      <c r="A8440" s="216">
        <v>43817</v>
      </c>
      <c r="B8440" s="194">
        <v>14</v>
      </c>
      <c r="C8440" s="205">
        <v>30</v>
      </c>
      <c r="D8440" s="206">
        <v>53.05108653417733</v>
      </c>
      <c r="E8440" s="207">
        <v>-23</v>
      </c>
      <c r="F8440" s="208">
        <v>23.127209982580368</v>
      </c>
      <c r="I8440" s="125"/>
    </row>
    <row r="8441" spans="1:9">
      <c r="A8441" s="216">
        <v>43817</v>
      </c>
      <c r="B8441" s="194">
        <v>15</v>
      </c>
      <c r="C8441" s="205">
        <v>45</v>
      </c>
      <c r="D8441" s="206">
        <v>52.743880445661944</v>
      </c>
      <c r="E8441" s="207">
        <v>-23</v>
      </c>
      <c r="F8441" s="208">
        <v>23.197225605590646</v>
      </c>
      <c r="I8441" s="125"/>
    </row>
    <row r="8442" spans="1:9">
      <c r="A8442" s="216">
        <v>43817</v>
      </c>
      <c r="B8442" s="194">
        <v>16</v>
      </c>
      <c r="C8442" s="205">
        <v>60</v>
      </c>
      <c r="D8442" s="206">
        <v>52.436595836663855</v>
      </c>
      <c r="E8442" s="207">
        <v>-23</v>
      </c>
      <c r="F8442" s="208">
        <v>23.266427990878853</v>
      </c>
      <c r="I8442" s="125"/>
    </row>
    <row r="8443" spans="1:9">
      <c r="A8443" s="216">
        <v>43817</v>
      </c>
      <c r="B8443" s="194">
        <v>17</v>
      </c>
      <c r="C8443" s="205">
        <v>75</v>
      </c>
      <c r="D8443" s="206">
        <v>52.129243385644486</v>
      </c>
      <c r="E8443" s="207">
        <v>-23</v>
      </c>
      <c r="F8443" s="208">
        <v>23.334817055293584</v>
      </c>
      <c r="I8443" s="125"/>
    </row>
    <row r="8444" spans="1:9">
      <c r="A8444" s="216">
        <v>43817</v>
      </c>
      <c r="B8444" s="194">
        <v>18</v>
      </c>
      <c r="C8444" s="205">
        <v>90</v>
      </c>
      <c r="D8444" s="206">
        <v>51.821803629896976</v>
      </c>
      <c r="E8444" s="207">
        <v>-23</v>
      </c>
      <c r="F8444" s="208">
        <v>23.402392711769764</v>
      </c>
      <c r="I8444" s="125"/>
    </row>
    <row r="8445" spans="1:9">
      <c r="A8445" s="216">
        <v>43817</v>
      </c>
      <c r="B8445" s="194">
        <v>19</v>
      </c>
      <c r="C8445" s="205">
        <v>105</v>
      </c>
      <c r="D8445" s="206">
        <v>51.514287132643517</v>
      </c>
      <c r="E8445" s="207">
        <v>-23</v>
      </c>
      <c r="F8445" s="208">
        <v>23.469154877029155</v>
      </c>
      <c r="I8445" s="125"/>
    </row>
    <row r="8446" spans="1:9">
      <c r="A8446" s="216">
        <v>43817</v>
      </c>
      <c r="B8446" s="194">
        <v>20</v>
      </c>
      <c r="C8446" s="205">
        <v>120</v>
      </c>
      <c r="D8446" s="206">
        <v>51.206704594448809</v>
      </c>
      <c r="E8446" s="207">
        <v>-23</v>
      </c>
      <c r="F8446" s="208">
        <v>23.535103468492267</v>
      </c>
      <c r="I8446" s="125"/>
    </row>
    <row r="8447" spans="1:9">
      <c r="A8447" s="216">
        <v>43817</v>
      </c>
      <c r="B8447" s="194">
        <v>21</v>
      </c>
      <c r="C8447" s="205">
        <v>135</v>
      </c>
      <c r="D8447" s="206">
        <v>50.899036498055921</v>
      </c>
      <c r="E8447" s="207">
        <v>-23</v>
      </c>
      <c r="F8447" s="208">
        <v>23.600238402073401</v>
      </c>
      <c r="I8447" s="125"/>
    </row>
    <row r="8448" spans="1:9">
      <c r="A8448" s="216">
        <v>43817</v>
      </c>
      <c r="B8448" s="194">
        <v>22</v>
      </c>
      <c r="C8448" s="205">
        <v>150</v>
      </c>
      <c r="D8448" s="206">
        <v>50.591293469165066</v>
      </c>
      <c r="E8448" s="207">
        <v>-23</v>
      </c>
      <c r="F8448" s="208">
        <v>23.66455959662872</v>
      </c>
      <c r="I8448" s="125"/>
    </row>
    <row r="8449" spans="1:9">
      <c r="A8449" s="216">
        <v>43817</v>
      </c>
      <c r="B8449" s="194">
        <v>23</v>
      </c>
      <c r="C8449" s="205">
        <v>165</v>
      </c>
      <c r="D8449" s="206">
        <v>50.28348619300175</v>
      </c>
      <c r="E8449" s="207">
        <v>-23</v>
      </c>
      <c r="F8449" s="208">
        <v>23.728066971699704</v>
      </c>
      <c r="I8449" s="125"/>
    </row>
    <row r="8450" spans="1:9">
      <c r="A8450" s="216">
        <v>43818</v>
      </c>
      <c r="B8450" s="194">
        <v>0</v>
      </c>
      <c r="C8450" s="205">
        <v>180</v>
      </c>
      <c r="D8450" s="206">
        <v>49.975595156179224</v>
      </c>
      <c r="E8450" s="207">
        <v>-23</v>
      </c>
      <c r="F8450" s="208">
        <v>23.79076044472562</v>
      </c>
      <c r="I8450" s="125"/>
    </row>
    <row r="8451" spans="1:9">
      <c r="A8451" s="216">
        <v>43818</v>
      </c>
      <c r="B8451" s="194">
        <v>1</v>
      </c>
      <c r="C8451" s="205">
        <v>195</v>
      </c>
      <c r="D8451" s="206">
        <v>49.667631007249611</v>
      </c>
      <c r="E8451" s="207">
        <v>-23</v>
      </c>
      <c r="F8451" s="208">
        <v>23.852639938101561</v>
      </c>
      <c r="I8451" s="125"/>
    </row>
    <row r="8452" spans="1:9">
      <c r="A8452" s="216">
        <v>43818</v>
      </c>
      <c r="B8452" s="194">
        <v>2</v>
      </c>
      <c r="C8452" s="205">
        <v>210</v>
      </c>
      <c r="D8452" s="206">
        <v>49.359604376037396</v>
      </c>
      <c r="E8452" s="207">
        <v>-23</v>
      </c>
      <c r="F8452" s="208">
        <v>23.91370537280828</v>
      </c>
      <c r="I8452" s="125"/>
    </row>
    <row r="8453" spans="1:9">
      <c r="A8453" s="216">
        <v>43818</v>
      </c>
      <c r="B8453" s="194">
        <v>3</v>
      </c>
      <c r="C8453" s="205">
        <v>225</v>
      </c>
      <c r="D8453" s="206">
        <v>49.051495832979981</v>
      </c>
      <c r="E8453" s="207">
        <v>-23</v>
      </c>
      <c r="F8453" s="208">
        <v>23.973956669206657</v>
      </c>
      <c r="I8453" s="125"/>
    </row>
    <row r="8454" spans="1:9">
      <c r="A8454" s="216">
        <v>43818</v>
      </c>
      <c r="B8454" s="194">
        <v>4</v>
      </c>
      <c r="C8454" s="205">
        <v>240</v>
      </c>
      <c r="D8454" s="206">
        <v>48.743315970187382</v>
      </c>
      <c r="E8454" s="207">
        <v>-23</v>
      </c>
      <c r="F8454" s="208">
        <v>24.033393750447019</v>
      </c>
      <c r="I8454" s="125"/>
    </row>
    <row r="8455" spans="1:9">
      <c r="A8455" s="216">
        <v>43818</v>
      </c>
      <c r="B8455" s="194">
        <v>5</v>
      </c>
      <c r="C8455" s="205">
        <v>255</v>
      </c>
      <c r="D8455" s="206">
        <v>48.435075462002715</v>
      </c>
      <c r="E8455" s="207">
        <v>-23</v>
      </c>
      <c r="F8455" s="208">
        <v>24.092016540357335</v>
      </c>
      <c r="I8455" s="125"/>
    </row>
    <row r="8456" spans="1:9">
      <c r="A8456" s="216">
        <v>43818</v>
      </c>
      <c r="B8456" s="194">
        <v>6</v>
      </c>
      <c r="C8456" s="205">
        <v>270</v>
      </c>
      <c r="D8456" s="206">
        <v>48.126754802549385</v>
      </c>
      <c r="E8456" s="207">
        <v>-23</v>
      </c>
      <c r="F8456" s="208">
        <v>24.14982496155055</v>
      </c>
      <c r="I8456" s="125"/>
    </row>
    <row r="8457" spans="1:9">
      <c r="A8457" s="216">
        <v>43818</v>
      </c>
      <c r="B8457" s="194">
        <v>7</v>
      </c>
      <c r="C8457" s="205">
        <v>285</v>
      </c>
      <c r="D8457" s="206">
        <v>47.818364687063877</v>
      </c>
      <c r="E8457" s="207">
        <v>-23</v>
      </c>
      <c r="F8457" s="208">
        <v>24.2</v>
      </c>
      <c r="I8457" s="125"/>
    </row>
    <row r="8458" spans="1:9">
      <c r="A8458" s="216">
        <v>43818</v>
      </c>
      <c r="B8458" s="194">
        <v>8</v>
      </c>
      <c r="C8458" s="205">
        <v>300</v>
      </c>
      <c r="D8458" s="206">
        <v>47.509915754505982</v>
      </c>
      <c r="E8458" s="207">
        <v>-23</v>
      </c>
      <c r="F8458" s="208">
        <v>24.262998399074647</v>
      </c>
      <c r="I8458" s="125"/>
    </row>
    <row r="8459" spans="1:9">
      <c r="A8459" s="216">
        <v>43818</v>
      </c>
      <c r="B8459" s="194">
        <v>9</v>
      </c>
      <c r="C8459" s="205">
        <v>315</v>
      </c>
      <c r="D8459" s="206">
        <v>47.201388522025809</v>
      </c>
      <c r="E8459" s="207">
        <v>-23</v>
      </c>
      <c r="F8459" s="208">
        <v>24.318363266899041</v>
      </c>
      <c r="I8459" s="125"/>
    </row>
    <row r="8460" spans="1:9">
      <c r="A8460" s="216">
        <v>43818</v>
      </c>
      <c r="B8460" s="194">
        <v>10</v>
      </c>
      <c r="C8460" s="205">
        <v>330</v>
      </c>
      <c r="D8460" s="206">
        <v>46.892793630288452</v>
      </c>
      <c r="E8460" s="207">
        <v>-23</v>
      </c>
      <c r="F8460" s="208">
        <v>24.372913469652673</v>
      </c>
      <c r="I8460" s="125"/>
    </row>
    <row r="8461" spans="1:9">
      <c r="A8461" s="216">
        <v>43818</v>
      </c>
      <c r="B8461" s="194">
        <v>11</v>
      </c>
      <c r="C8461" s="205">
        <v>345</v>
      </c>
      <c r="D8461" s="206">
        <v>46.584141780047048</v>
      </c>
      <c r="E8461" s="207">
        <v>-23</v>
      </c>
      <c r="F8461" s="208">
        <v>24.426648935511182</v>
      </c>
      <c r="I8461" s="125"/>
    </row>
    <row r="8462" spans="1:9">
      <c r="A8462" s="216">
        <v>43818</v>
      </c>
      <c r="B8462" s="194">
        <v>12</v>
      </c>
      <c r="C8462" s="205">
        <v>0</v>
      </c>
      <c r="D8462" s="206">
        <v>46.275413473414346</v>
      </c>
      <c r="E8462" s="207">
        <v>-23</v>
      </c>
      <c r="F8462" s="208">
        <v>24.479569591598676</v>
      </c>
      <c r="I8462" s="125"/>
    </row>
    <row r="8463" spans="1:9">
      <c r="A8463" s="216">
        <v>43818</v>
      </c>
      <c r="B8463" s="194">
        <v>13</v>
      </c>
      <c r="C8463" s="205">
        <v>15</v>
      </c>
      <c r="D8463" s="206">
        <v>45.966619354728664</v>
      </c>
      <c r="E8463" s="207">
        <v>-23</v>
      </c>
      <c r="F8463" s="208">
        <v>24.531675367579311</v>
      </c>
      <c r="I8463" s="125"/>
    </row>
    <row r="8464" spans="1:9">
      <c r="A8464" s="216">
        <v>43818</v>
      </c>
      <c r="B8464" s="194">
        <v>14</v>
      </c>
      <c r="C8464" s="205">
        <v>30</v>
      </c>
      <c r="D8464" s="206">
        <v>45.657770128123047</v>
      </c>
      <c r="E8464" s="207">
        <v>-23</v>
      </c>
      <c r="F8464" s="208">
        <v>24.582966193823026</v>
      </c>
      <c r="I8464" s="125"/>
    </row>
    <row r="8465" spans="1:9">
      <c r="A8465" s="216">
        <v>43818</v>
      </c>
      <c r="B8465" s="194">
        <v>15</v>
      </c>
      <c r="C8465" s="205">
        <v>45</v>
      </c>
      <c r="D8465" s="206">
        <v>45.348846300379364</v>
      </c>
      <c r="E8465" s="207">
        <v>-23</v>
      </c>
      <c r="F8465" s="208">
        <v>24.633441999729229</v>
      </c>
      <c r="I8465" s="125"/>
    </row>
    <row r="8466" spans="1:9">
      <c r="A8466" s="216">
        <v>43818</v>
      </c>
      <c r="B8466" s="194">
        <v>16</v>
      </c>
      <c r="C8466" s="205">
        <v>60</v>
      </c>
      <c r="D8466" s="206">
        <v>45.039858558488959</v>
      </c>
      <c r="E8466" s="207">
        <v>-23</v>
      </c>
      <c r="F8466" s="208">
        <v>24.683102716606413</v>
      </c>
      <c r="I8466" s="125"/>
    </row>
    <row r="8467" spans="1:9">
      <c r="A8467" s="216">
        <v>43818</v>
      </c>
      <c r="B8467" s="194">
        <v>17</v>
      </c>
      <c r="C8467" s="205">
        <v>75</v>
      </c>
      <c r="D8467" s="206">
        <v>44.730817551476321</v>
      </c>
      <c r="E8467" s="207">
        <v>-23</v>
      </c>
      <c r="F8467" s="208">
        <v>24.731948278132805</v>
      </c>
      <c r="I8467" s="125"/>
    </row>
    <row r="8468" spans="1:9">
      <c r="A8468" s="216">
        <v>43818</v>
      </c>
      <c r="B8468" s="194">
        <v>18</v>
      </c>
      <c r="C8468" s="205">
        <v>90</v>
      </c>
      <c r="D8468" s="206">
        <v>44.421703770690328</v>
      </c>
      <c r="E8468" s="207">
        <v>-23</v>
      </c>
      <c r="F8468" s="208">
        <v>24.779978615441465</v>
      </c>
      <c r="I8468" s="125"/>
    </row>
    <row r="8469" spans="1:9">
      <c r="A8469" s="216">
        <v>43818</v>
      </c>
      <c r="B8469" s="194">
        <v>19</v>
      </c>
      <c r="C8469" s="205">
        <v>105</v>
      </c>
      <c r="D8469" s="206">
        <v>44.112527925917107</v>
      </c>
      <c r="E8469" s="207">
        <v>-23</v>
      </c>
      <c r="F8469" s="208">
        <v>24.827193662597935</v>
      </c>
      <c r="I8469" s="125"/>
    </row>
    <row r="8470" spans="1:9">
      <c r="A8470" s="216">
        <v>43818</v>
      </c>
      <c r="B8470" s="194">
        <v>20</v>
      </c>
      <c r="C8470" s="205">
        <v>120</v>
      </c>
      <c r="D8470" s="206">
        <v>43.803300729316561</v>
      </c>
      <c r="E8470" s="207">
        <v>-23</v>
      </c>
      <c r="F8470" s="208">
        <v>24.873593354389314</v>
      </c>
      <c r="I8470" s="125"/>
    </row>
    <row r="8471" spans="1:9">
      <c r="A8471" s="216">
        <v>43818</v>
      </c>
      <c r="B8471" s="194">
        <v>21</v>
      </c>
      <c r="C8471" s="205">
        <v>135</v>
      </c>
      <c r="D8471" s="206">
        <v>43.49400263568441</v>
      </c>
      <c r="E8471" s="207">
        <v>-23</v>
      </c>
      <c r="F8471" s="208">
        <v>24.919177624792042</v>
      </c>
      <c r="I8471" s="125"/>
    </row>
    <row r="8472" spans="1:9">
      <c r="A8472" s="216">
        <v>43818</v>
      </c>
      <c r="B8472" s="194">
        <v>22</v>
      </c>
      <c r="C8472" s="205">
        <v>150</v>
      </c>
      <c r="D8472" s="206">
        <v>43.184644360239872</v>
      </c>
      <c r="E8472" s="207">
        <v>-23</v>
      </c>
      <c r="F8472" s="208">
        <v>24.963946410101769</v>
      </c>
      <c r="I8472" s="125"/>
    </row>
    <row r="8473" spans="1:9">
      <c r="A8473" s="216">
        <v>43818</v>
      </c>
      <c r="B8473" s="194">
        <v>23</v>
      </c>
      <c r="C8473" s="205">
        <v>165</v>
      </c>
      <c r="D8473" s="206">
        <v>42.875236617975361</v>
      </c>
      <c r="E8473" s="207">
        <v>-23</v>
      </c>
      <c r="F8473" s="208">
        <v>25.007899647330163</v>
      </c>
      <c r="I8473" s="125"/>
    </row>
    <row r="8474" spans="1:9">
      <c r="A8474" s="216">
        <v>43819</v>
      </c>
      <c r="B8474" s="194">
        <v>0</v>
      </c>
      <c r="C8474" s="205">
        <v>180</v>
      </c>
      <c r="D8474" s="206">
        <v>42.565759867951556</v>
      </c>
      <c r="E8474" s="207">
        <v>-23</v>
      </c>
      <c r="F8474" s="208">
        <v>25.051037272284731</v>
      </c>
      <c r="I8474" s="125"/>
    </row>
    <row r="8475" spans="1:9">
      <c r="A8475" s="216">
        <v>43819</v>
      </c>
      <c r="B8475" s="194">
        <v>1</v>
      </c>
      <c r="C8475" s="205">
        <v>195</v>
      </c>
      <c r="D8475" s="206">
        <v>42.256224847425301</v>
      </c>
      <c r="E8475" s="207">
        <v>-23</v>
      </c>
      <c r="F8475" s="208">
        <v>25.093359224458567</v>
      </c>
      <c r="I8475" s="125"/>
    </row>
    <row r="8476" spans="1:9">
      <c r="A8476" s="216">
        <v>43819</v>
      </c>
      <c r="B8476" s="194">
        <v>2</v>
      </c>
      <c r="C8476" s="205">
        <v>210</v>
      </c>
      <c r="D8476" s="206">
        <v>41.946642217982344</v>
      </c>
      <c r="E8476" s="207">
        <v>-23</v>
      </c>
      <c r="F8476" s="208">
        <v>25.134865442609353</v>
      </c>
      <c r="I8476" s="125"/>
    </row>
    <row r="8477" spans="1:9">
      <c r="A8477" s="216">
        <v>43819</v>
      </c>
      <c r="B8477" s="194">
        <v>3</v>
      </c>
      <c r="C8477" s="205">
        <v>225</v>
      </c>
      <c r="D8477" s="206">
        <v>41.636992500243082</v>
      </c>
      <c r="E8477" s="207">
        <v>-23</v>
      </c>
      <c r="F8477" s="208">
        <v>25.17555586534705</v>
      </c>
      <c r="I8477" s="125"/>
    </row>
    <row r="8478" spans="1:9">
      <c r="A8478" s="216">
        <v>43819</v>
      </c>
      <c r="B8478" s="194">
        <v>4</v>
      </c>
      <c r="C8478" s="205">
        <v>240</v>
      </c>
      <c r="D8478" s="206">
        <v>41.327286415695426</v>
      </c>
      <c r="E8478" s="207">
        <v>-23</v>
      </c>
      <c r="F8478" s="208">
        <v>25.215430433445007</v>
      </c>
      <c r="I8478" s="125"/>
    </row>
    <row r="8479" spans="1:9">
      <c r="A8479" s="216">
        <v>43819</v>
      </c>
      <c r="B8479" s="194">
        <v>5</v>
      </c>
      <c r="C8479" s="205">
        <v>255</v>
      </c>
      <c r="D8479" s="206">
        <v>41.017534629618808</v>
      </c>
      <c r="E8479" s="207">
        <v>-23</v>
      </c>
      <c r="F8479" s="208">
        <v>25.254489088389391</v>
      </c>
      <c r="I8479" s="125"/>
    </row>
    <row r="8480" spans="1:9">
      <c r="A8480" s="216">
        <v>43819</v>
      </c>
      <c r="B8480" s="194">
        <v>6</v>
      </c>
      <c r="C8480" s="205">
        <v>270</v>
      </c>
      <c r="D8480" s="206">
        <v>40.707717705520281</v>
      </c>
      <c r="E8480" s="207">
        <v>-23</v>
      </c>
      <c r="F8480" s="208">
        <v>25.29273177113069</v>
      </c>
      <c r="I8480" s="125"/>
    </row>
    <row r="8481" spans="1:9">
      <c r="A8481" s="216">
        <v>43819</v>
      </c>
      <c r="B8481" s="194">
        <v>7</v>
      </c>
      <c r="C8481" s="205">
        <v>285</v>
      </c>
      <c r="D8481" s="206">
        <v>40.397846271143862</v>
      </c>
      <c r="E8481" s="207">
        <v>-23</v>
      </c>
      <c r="F8481" s="208">
        <v>25.3</v>
      </c>
      <c r="I8481" s="125"/>
    </row>
    <row r="8482" spans="1:9">
      <c r="A8482" s="216">
        <v>43819</v>
      </c>
      <c r="B8482" s="194">
        <v>8</v>
      </c>
      <c r="C8482" s="205">
        <v>300</v>
      </c>
      <c r="D8482" s="206">
        <v>40.087931072666834</v>
      </c>
      <c r="E8482" s="207">
        <v>-23</v>
      </c>
      <c r="F8482" s="208">
        <v>25.366768992414137</v>
      </c>
      <c r="I8482" s="125"/>
    </row>
    <row r="8483" spans="1:9">
      <c r="A8483" s="216">
        <v>43819</v>
      </c>
      <c r="B8483" s="194">
        <v>9</v>
      </c>
      <c r="C8483" s="205">
        <v>315</v>
      </c>
      <c r="D8483" s="206">
        <v>39.777952638968372</v>
      </c>
      <c r="E8483" s="207">
        <v>-23</v>
      </c>
      <c r="F8483" s="208">
        <v>25.402563418413351</v>
      </c>
      <c r="I8483" s="125"/>
    </row>
    <row r="8484" spans="1:9">
      <c r="A8484" s="216">
        <v>43819</v>
      </c>
      <c r="B8484" s="194">
        <v>10</v>
      </c>
      <c r="C8484" s="205">
        <v>330</v>
      </c>
      <c r="D8484" s="206">
        <v>39.467921639533188</v>
      </c>
      <c r="E8484" s="207">
        <v>-23</v>
      </c>
      <c r="F8484" s="208">
        <v>25.437541647558675</v>
      </c>
      <c r="I8484" s="125"/>
    </row>
    <row r="8485" spans="1:9">
      <c r="A8485" s="216">
        <v>43819</v>
      </c>
      <c r="B8485" s="194">
        <v>11</v>
      </c>
      <c r="C8485" s="205">
        <v>345</v>
      </c>
      <c r="D8485" s="206">
        <v>39.157848806232778</v>
      </c>
      <c r="E8485" s="207">
        <v>-23</v>
      </c>
      <c r="F8485" s="208">
        <v>25.471703625872593</v>
      </c>
      <c r="I8485" s="125"/>
    </row>
    <row r="8486" spans="1:9">
      <c r="A8486" s="216">
        <v>43819</v>
      </c>
      <c r="B8486" s="194">
        <v>12</v>
      </c>
      <c r="C8486" s="205">
        <v>0</v>
      </c>
      <c r="D8486" s="206">
        <v>38.847714669559537</v>
      </c>
      <c r="E8486" s="207">
        <v>-23</v>
      </c>
      <c r="F8486" s="208">
        <v>25.505049299004341</v>
      </c>
      <c r="I8486" s="125"/>
    </row>
    <row r="8487" spans="1:9">
      <c r="A8487" s="216">
        <v>43819</v>
      </c>
      <c r="B8487" s="194">
        <v>13</v>
      </c>
      <c r="C8487" s="205">
        <v>15</v>
      </c>
      <c r="D8487" s="206">
        <v>38.537529904833718</v>
      </c>
      <c r="E8487" s="207">
        <v>-23</v>
      </c>
      <c r="F8487" s="208">
        <v>25.537578614517571</v>
      </c>
      <c r="I8487" s="125"/>
    </row>
    <row r="8488" spans="1:9">
      <c r="A8488" s="216">
        <v>43819</v>
      </c>
      <c r="B8488" s="194">
        <v>14</v>
      </c>
      <c r="C8488" s="205">
        <v>30</v>
      </c>
      <c r="D8488" s="206">
        <v>38.227305264936149</v>
      </c>
      <c r="E8488" s="207">
        <v>-23</v>
      </c>
      <c r="F8488" s="208">
        <v>25.569291520713264</v>
      </c>
      <c r="I8488" s="125"/>
    </row>
    <row r="8489" spans="1:9">
      <c r="A8489" s="216">
        <v>43819</v>
      </c>
      <c r="B8489" s="194">
        <v>15</v>
      </c>
      <c r="C8489" s="205">
        <v>45</v>
      </c>
      <c r="D8489" s="206">
        <v>37.917021226649013</v>
      </c>
      <c r="E8489" s="207">
        <v>-23</v>
      </c>
      <c r="F8489" s="208">
        <v>25.600187965607404</v>
      </c>
      <c r="I8489" s="125"/>
    </row>
    <row r="8490" spans="1:9">
      <c r="A8490" s="216">
        <v>43819</v>
      </c>
      <c r="B8490" s="194">
        <v>16</v>
      </c>
      <c r="C8490" s="205">
        <v>60</v>
      </c>
      <c r="D8490" s="206">
        <v>37.60668852619574</v>
      </c>
      <c r="E8490" s="207">
        <v>-23</v>
      </c>
      <c r="F8490" s="208">
        <v>25.630267898720902</v>
      </c>
      <c r="I8490" s="125"/>
    </row>
    <row r="8491" spans="1:9">
      <c r="A8491" s="216">
        <v>43819</v>
      </c>
      <c r="B8491" s="194">
        <v>17</v>
      </c>
      <c r="C8491" s="205">
        <v>75</v>
      </c>
      <c r="D8491" s="206">
        <v>37.29631790126291</v>
      </c>
      <c r="E8491" s="207">
        <v>-23</v>
      </c>
      <c r="F8491" s="208">
        <v>25.659531271319196</v>
      </c>
      <c r="I8491" s="125"/>
    </row>
    <row r="8492" spans="1:9">
      <c r="A8492" s="216">
        <v>43819</v>
      </c>
      <c r="B8492" s="194">
        <v>18</v>
      </c>
      <c r="C8492" s="205">
        <v>90</v>
      </c>
      <c r="D8492" s="206">
        <v>36.985889831446457</v>
      </c>
      <c r="E8492" s="207">
        <v>-23</v>
      </c>
      <c r="F8492" s="208">
        <v>25.687978033454826</v>
      </c>
      <c r="I8492" s="125"/>
    </row>
    <row r="8493" spans="1:9">
      <c r="A8493" s="216">
        <v>43819</v>
      </c>
      <c r="B8493" s="194">
        <v>19</v>
      </c>
      <c r="C8493" s="205">
        <v>105</v>
      </c>
      <c r="D8493" s="206">
        <v>36.675415096686095</v>
      </c>
      <c r="E8493" s="207">
        <v>-23</v>
      </c>
      <c r="F8493" s="208">
        <v>25.715608137281265</v>
      </c>
      <c r="I8493" s="125"/>
    </row>
    <row r="8494" spans="1:9">
      <c r="A8494" s="216">
        <v>43819</v>
      </c>
      <c r="B8494" s="194">
        <v>20</v>
      </c>
      <c r="C8494" s="205">
        <v>120</v>
      </c>
      <c r="D8494" s="206">
        <v>36.364904358806314</v>
      </c>
      <c r="E8494" s="207">
        <v>-23</v>
      </c>
      <c r="F8494" s="208">
        <v>25.742421535694859</v>
      </c>
      <c r="I8494" s="125"/>
    </row>
    <row r="8495" spans="1:9">
      <c r="A8495" s="216">
        <v>43819</v>
      </c>
      <c r="B8495" s="194">
        <v>21</v>
      </c>
      <c r="C8495" s="205">
        <v>135</v>
      </c>
      <c r="D8495" s="206">
        <v>36.054338140216373</v>
      </c>
      <c r="E8495" s="207">
        <v>-23</v>
      </c>
      <c r="F8495" s="208">
        <v>25.768418181473436</v>
      </c>
      <c r="I8495" s="125"/>
    </row>
    <row r="8496" spans="1:9">
      <c r="A8496" s="216">
        <v>43819</v>
      </c>
      <c r="B8496" s="194">
        <v>22</v>
      </c>
      <c r="C8496" s="205">
        <v>150</v>
      </c>
      <c r="D8496" s="206">
        <v>35.74372720476731</v>
      </c>
      <c r="E8496" s="207">
        <v>-23</v>
      </c>
      <c r="F8496" s="208">
        <v>25.793598029083924</v>
      </c>
      <c r="I8496" s="125"/>
    </row>
    <row r="8497" spans="1:9">
      <c r="A8497" s="216">
        <v>43819</v>
      </c>
      <c r="B8497" s="194">
        <v>23</v>
      </c>
      <c r="C8497" s="205">
        <v>165</v>
      </c>
      <c r="D8497" s="206">
        <v>35.433082236762061</v>
      </c>
      <c r="E8497" s="207">
        <v>-23</v>
      </c>
      <c r="F8497" s="208">
        <v>25.817961033735486</v>
      </c>
      <c r="I8497" s="125"/>
    </row>
    <row r="8498" spans="1:9">
      <c r="A8498" s="216">
        <v>43820</v>
      </c>
      <c r="B8498" s="194">
        <v>0</v>
      </c>
      <c r="C8498" s="205">
        <v>180</v>
      </c>
      <c r="D8498" s="206">
        <v>35.122383782542101</v>
      </c>
      <c r="E8498" s="207">
        <v>-23</v>
      </c>
      <c r="F8498" s="208">
        <v>25.841507150348022</v>
      </c>
      <c r="I8498" s="125"/>
    </row>
    <row r="8499" spans="1:9">
      <c r="A8499" s="216">
        <v>43820</v>
      </c>
      <c r="B8499" s="194">
        <v>1</v>
      </c>
      <c r="C8499" s="205">
        <v>195</v>
      </c>
      <c r="D8499" s="206">
        <v>34.811642588501286</v>
      </c>
      <c r="E8499" s="207">
        <v>-23</v>
      </c>
      <c r="F8499" s="208">
        <v>25.864236336234185</v>
      </c>
      <c r="I8499" s="125"/>
    </row>
    <row r="8500" spans="1:9">
      <c r="A8500" s="216">
        <v>43820</v>
      </c>
      <c r="B8500" s="194">
        <v>2</v>
      </c>
      <c r="C8500" s="205">
        <v>210</v>
      </c>
      <c r="D8500" s="206">
        <v>34.500869343104341</v>
      </c>
      <c r="E8500" s="207">
        <v>-23</v>
      </c>
      <c r="F8500" s="208">
        <v>25.886148548658028</v>
      </c>
      <c r="I8500" s="125"/>
    </row>
    <row r="8501" spans="1:9">
      <c r="A8501" s="216">
        <v>43820</v>
      </c>
      <c r="B8501" s="194">
        <v>3</v>
      </c>
      <c r="C8501" s="205">
        <v>225</v>
      </c>
      <c r="D8501" s="206">
        <v>34.190044595910649</v>
      </c>
      <c r="E8501" s="207">
        <v>-23</v>
      </c>
      <c r="F8501" s="208">
        <v>25.907243745211659</v>
      </c>
      <c r="I8501" s="125"/>
    </row>
    <row r="8502" spans="1:9">
      <c r="A8502" s="216">
        <v>43820</v>
      </c>
      <c r="B8502" s="194">
        <v>4</v>
      </c>
      <c r="C8502" s="205">
        <v>240</v>
      </c>
      <c r="D8502" s="206">
        <v>33.879179095612812</v>
      </c>
      <c r="E8502" s="207">
        <v>-23</v>
      </c>
      <c r="F8502" s="208">
        <v>25.927521885010663</v>
      </c>
      <c r="I8502" s="125"/>
    </row>
    <row r="8503" spans="1:9">
      <c r="A8503" s="216">
        <v>43820</v>
      </c>
      <c r="B8503" s="194">
        <v>5</v>
      </c>
      <c r="C8503" s="205">
        <v>255</v>
      </c>
      <c r="D8503" s="206">
        <v>33.568283535150272</v>
      </c>
      <c r="E8503" s="207">
        <v>-23</v>
      </c>
      <c r="F8503" s="208">
        <v>25.946982927922662</v>
      </c>
      <c r="I8503" s="125"/>
    </row>
    <row r="8504" spans="1:9">
      <c r="A8504" s="216">
        <v>43820</v>
      </c>
      <c r="B8504" s="194">
        <v>6</v>
      </c>
      <c r="C8504" s="205">
        <v>270</v>
      </c>
      <c r="D8504" s="206">
        <v>33.257338486027948</v>
      </c>
      <c r="E8504" s="207">
        <v>-23</v>
      </c>
      <c r="F8504" s="208">
        <v>25.965626833957884</v>
      </c>
      <c r="I8504" s="125"/>
    </row>
    <row r="8505" spans="1:9">
      <c r="A8505" s="216">
        <v>43820</v>
      </c>
      <c r="B8505" s="194">
        <v>7</v>
      </c>
      <c r="C8505" s="205">
        <v>285</v>
      </c>
      <c r="D8505" s="206">
        <v>32.946354641853759</v>
      </c>
      <c r="E8505" s="207">
        <v>-23</v>
      </c>
      <c r="F8505" s="208">
        <v>26</v>
      </c>
      <c r="I8505" s="125"/>
    </row>
    <row r="8506" spans="1:9">
      <c r="A8506" s="216">
        <v>43820</v>
      </c>
      <c r="B8506" s="194">
        <v>8</v>
      </c>
      <c r="C8506" s="205">
        <v>300</v>
      </c>
      <c r="D8506" s="206">
        <v>32.63534275648226</v>
      </c>
      <c r="E8506" s="207">
        <v>-23</v>
      </c>
      <c r="F8506" s="208">
        <v>26.000463081802252</v>
      </c>
      <c r="I8506" s="125"/>
    </row>
    <row r="8507" spans="1:9">
      <c r="A8507" s="216">
        <v>43820</v>
      </c>
      <c r="B8507" s="194">
        <v>9</v>
      </c>
      <c r="C8507" s="205">
        <v>315</v>
      </c>
      <c r="D8507" s="206">
        <v>32.324283406101131</v>
      </c>
      <c r="E8507" s="207">
        <v>-23</v>
      </c>
      <c r="F8507" s="208">
        <v>26.016655348459139</v>
      </c>
      <c r="I8507" s="125"/>
    </row>
    <row r="8508" spans="1:9">
      <c r="A8508" s="216">
        <v>43820</v>
      </c>
      <c r="B8508" s="194">
        <v>10</v>
      </c>
      <c r="C8508" s="205">
        <v>330</v>
      </c>
      <c r="D8508" s="206">
        <v>32.013187266306886</v>
      </c>
      <c r="E8508" s="207">
        <v>-23</v>
      </c>
      <c r="F8508" s="208">
        <v>26.0320303281609</v>
      </c>
      <c r="I8508" s="125"/>
    </row>
    <row r="8509" spans="1:9">
      <c r="A8509" s="216">
        <v>43820</v>
      </c>
      <c r="B8509" s="194">
        <v>11</v>
      </c>
      <c r="C8509" s="205">
        <v>345</v>
      </c>
      <c r="D8509" s="206">
        <v>31.702065075314749</v>
      </c>
      <c r="E8509" s="207">
        <v>-23</v>
      </c>
      <c r="F8509" s="208">
        <v>26.046587985476037</v>
      </c>
      <c r="I8509" s="125"/>
    </row>
    <row r="8510" spans="1:9">
      <c r="A8510" s="216">
        <v>43820</v>
      </c>
      <c r="B8510" s="194">
        <v>12</v>
      </c>
      <c r="C8510" s="205">
        <v>0</v>
      </c>
      <c r="D8510" s="206">
        <v>31.390897391696626</v>
      </c>
      <c r="E8510" s="207">
        <v>-23</v>
      </c>
      <c r="F8510" s="208">
        <v>26.060328285286403</v>
      </c>
      <c r="I8510" s="125"/>
    </row>
    <row r="8511" spans="1:9">
      <c r="A8511" s="216">
        <v>43820</v>
      </c>
      <c r="B8511" s="194">
        <v>13</v>
      </c>
      <c r="C8511" s="205">
        <v>15</v>
      </c>
      <c r="D8511" s="206">
        <v>31.079694954762545</v>
      </c>
      <c r="E8511" s="207">
        <v>-23</v>
      </c>
      <c r="F8511" s="208">
        <v>26.073251193763056</v>
      </c>
      <c r="I8511" s="125"/>
    </row>
    <row r="8512" spans="1:9">
      <c r="A8512" s="216">
        <v>43820</v>
      </c>
      <c r="B8512" s="194">
        <v>14</v>
      </c>
      <c r="C8512" s="205">
        <v>30</v>
      </c>
      <c r="D8512" s="206">
        <v>30.768468523798447</v>
      </c>
      <c r="E8512" s="207">
        <v>-23</v>
      </c>
      <c r="F8512" s="208">
        <v>26.085356677838902</v>
      </c>
      <c r="I8512" s="125"/>
    </row>
    <row r="8513" spans="1:9">
      <c r="A8513" s="216">
        <v>43820</v>
      </c>
      <c r="B8513" s="194">
        <v>15</v>
      </c>
      <c r="C8513" s="205">
        <v>45</v>
      </c>
      <c r="D8513" s="206">
        <v>30.457198601606024</v>
      </c>
      <c r="E8513" s="207">
        <v>-23</v>
      </c>
      <c r="F8513" s="208">
        <v>26.096644704846526</v>
      </c>
      <c r="I8513" s="125"/>
    </row>
    <row r="8514" spans="1:9">
      <c r="A8514" s="216">
        <v>43820</v>
      </c>
      <c r="B8514" s="194">
        <v>16</v>
      </c>
      <c r="C8514" s="205">
        <v>60</v>
      </c>
      <c r="D8514" s="206">
        <v>30.145895950073509</v>
      </c>
      <c r="E8514" s="207">
        <v>-23</v>
      </c>
      <c r="F8514" s="208">
        <v>26.107115243215659</v>
      </c>
      <c r="I8514" s="125"/>
    </row>
    <row r="8515" spans="1:9">
      <c r="A8515" s="216">
        <v>43820</v>
      </c>
      <c r="B8515" s="194">
        <v>17</v>
      </c>
      <c r="C8515" s="205">
        <v>75</v>
      </c>
      <c r="D8515" s="206">
        <v>29.834571331815596</v>
      </c>
      <c r="E8515" s="207">
        <v>-23</v>
      </c>
      <c r="F8515" s="208">
        <v>26.116768262488748</v>
      </c>
      <c r="I8515" s="125"/>
    </row>
    <row r="8516" spans="1:9">
      <c r="A8516" s="216">
        <v>43820</v>
      </c>
      <c r="B8516" s="194">
        <v>18</v>
      </c>
      <c r="C8516" s="205">
        <v>90</v>
      </c>
      <c r="D8516" s="206">
        <v>29.523205251821878</v>
      </c>
      <c r="E8516" s="207">
        <v>-23</v>
      </c>
      <c r="F8516" s="208">
        <v>26.125603732336131</v>
      </c>
      <c r="I8516" s="125"/>
    </row>
    <row r="8517" spans="1:9">
      <c r="A8517" s="216">
        <v>43820</v>
      </c>
      <c r="B8517" s="194">
        <v>19</v>
      </c>
      <c r="C8517" s="205">
        <v>105</v>
      </c>
      <c r="D8517" s="206">
        <v>29.211808514231166</v>
      </c>
      <c r="E8517" s="207">
        <v>-23</v>
      </c>
      <c r="F8517" s="208">
        <v>26.133621623681762</v>
      </c>
      <c r="I8517" s="125"/>
    </row>
    <row r="8518" spans="1:9">
      <c r="A8518" s="216">
        <v>43820</v>
      </c>
      <c r="B8518" s="194">
        <v>20</v>
      </c>
      <c r="C8518" s="205">
        <v>120</v>
      </c>
      <c r="D8518" s="206">
        <v>28.900391766889584</v>
      </c>
      <c r="E8518" s="207">
        <v>-23</v>
      </c>
      <c r="F8518" s="208">
        <v>26.140821908217404</v>
      </c>
      <c r="I8518" s="125"/>
    </row>
    <row r="8519" spans="1:9">
      <c r="A8519" s="216">
        <v>43820</v>
      </c>
      <c r="B8519" s="194">
        <v>21</v>
      </c>
      <c r="C8519" s="205">
        <v>135</v>
      </c>
      <c r="D8519" s="206">
        <v>28.588935635694384</v>
      </c>
      <c r="E8519" s="207">
        <v>-23</v>
      </c>
      <c r="F8519" s="208">
        <v>26.147204558205246</v>
      </c>
      <c r="I8519" s="125"/>
    </row>
    <row r="8520" spans="1:9">
      <c r="A8520" s="216">
        <v>43820</v>
      </c>
      <c r="B8520" s="194">
        <v>22</v>
      </c>
      <c r="C8520" s="205">
        <v>150</v>
      </c>
      <c r="D8520" s="206">
        <v>28.277450907231696</v>
      </c>
      <c r="E8520" s="207">
        <v>-23</v>
      </c>
      <c r="F8520" s="208">
        <v>26.15276954695922</v>
      </c>
      <c r="I8520" s="125"/>
    </row>
    <row r="8521" spans="1:9">
      <c r="A8521" s="216">
        <v>43820</v>
      </c>
      <c r="B8521" s="194">
        <v>23</v>
      </c>
      <c r="C8521" s="205">
        <v>165</v>
      </c>
      <c r="D8521" s="206">
        <v>27.965948212569174</v>
      </c>
      <c r="E8521" s="207">
        <v>-23</v>
      </c>
      <c r="F8521" s="208">
        <v>26.157516848565336</v>
      </c>
      <c r="I8521" s="125"/>
    </row>
    <row r="8522" spans="1:9">
      <c r="A8522" s="216">
        <v>43821</v>
      </c>
      <c r="B8522" s="194">
        <v>0</v>
      </c>
      <c r="C8522" s="205">
        <v>180</v>
      </c>
      <c r="D8522" s="206">
        <v>27.654408160278194</v>
      </c>
      <c r="E8522" s="207">
        <v>-23</v>
      </c>
      <c r="F8522" s="208">
        <v>26.161446437723939</v>
      </c>
      <c r="I8522" s="125"/>
    </row>
    <row r="8523" spans="1:9">
      <c r="A8523" s="216">
        <v>43821</v>
      </c>
      <c r="B8523" s="194">
        <v>1</v>
      </c>
      <c r="C8523" s="205">
        <v>195</v>
      </c>
      <c r="D8523" s="206">
        <v>27.342841520413685</v>
      </c>
      <c r="E8523" s="207">
        <v>-23</v>
      </c>
      <c r="F8523" s="208">
        <v>26.16455829023721</v>
      </c>
      <c r="I8523" s="125"/>
    </row>
    <row r="8524" spans="1:9">
      <c r="A8524" s="216">
        <v>43821</v>
      </c>
      <c r="B8524" s="194">
        <v>2</v>
      </c>
      <c r="C8524" s="205">
        <v>210</v>
      </c>
      <c r="D8524" s="206">
        <v>27.031259004525054</v>
      </c>
      <c r="E8524" s="207">
        <v>-23</v>
      </c>
      <c r="F8524" s="208">
        <v>26.16685238254469</v>
      </c>
      <c r="I8524" s="125"/>
    </row>
    <row r="8525" spans="1:9">
      <c r="A8525" s="216">
        <v>43821</v>
      </c>
      <c r="B8525" s="194">
        <v>3</v>
      </c>
      <c r="C8525" s="205">
        <v>225</v>
      </c>
      <c r="D8525" s="206">
        <v>26.719641205291964</v>
      </c>
      <c r="E8525" s="207">
        <v>-23</v>
      </c>
      <c r="F8525" s="208">
        <v>26.168328691874407</v>
      </c>
      <c r="I8525" s="125"/>
    </row>
    <row r="8526" spans="1:9">
      <c r="A8526" s="216">
        <v>43821</v>
      </c>
      <c r="B8526" s="194">
        <v>4</v>
      </c>
      <c r="C8526" s="205">
        <v>240</v>
      </c>
      <c r="D8526" s="206">
        <v>26.407998835322815</v>
      </c>
      <c r="E8526" s="207">
        <v>-23</v>
      </c>
      <c r="F8526" s="208">
        <v>26.168987196348823</v>
      </c>
      <c r="I8526" s="125"/>
    </row>
    <row r="8527" spans="1:9">
      <c r="A8527" s="216">
        <v>43821</v>
      </c>
      <c r="B8527" s="194">
        <v>5</v>
      </c>
      <c r="C8527" s="205">
        <v>255</v>
      </c>
      <c r="D8527" s="206">
        <v>26.096342667921135</v>
      </c>
      <c r="E8527" s="207">
        <v>-23</v>
      </c>
      <c r="F8527" s="208">
        <v>26.168827874868015</v>
      </c>
      <c r="I8527" s="125"/>
    </row>
    <row r="8528" spans="1:9">
      <c r="A8528" s="216">
        <v>43821</v>
      </c>
      <c r="B8528" s="194">
        <v>6</v>
      </c>
      <c r="C8528" s="205">
        <v>270</v>
      </c>
      <c r="D8528" s="206">
        <v>25.784653277869438</v>
      </c>
      <c r="E8528" s="207">
        <v>-23</v>
      </c>
      <c r="F8528" s="208">
        <v>26.167850707156148</v>
      </c>
      <c r="I8528" s="125"/>
    </row>
    <row r="8529" spans="1:9">
      <c r="A8529" s="216">
        <v>43821</v>
      </c>
      <c r="B8529" s="194">
        <v>7</v>
      </c>
      <c r="C8529" s="205">
        <v>285</v>
      </c>
      <c r="D8529" s="206">
        <v>25.472941381480041</v>
      </c>
      <c r="E8529" s="207">
        <v>-23</v>
      </c>
      <c r="F8529" s="208">
        <v>26.165400000000002</v>
      </c>
      <c r="I8529" s="125"/>
    </row>
    <row r="8530" spans="1:9">
      <c r="A8530" s="216">
        <v>43821</v>
      </c>
      <c r="B8530" s="194">
        <v>8</v>
      </c>
      <c r="C8530" s="205">
        <v>300</v>
      </c>
      <c r="D8530" s="206">
        <v>25.161217773093085</v>
      </c>
      <c r="E8530" s="207">
        <v>-23</v>
      </c>
      <c r="F8530" s="208">
        <v>26.16344275601115</v>
      </c>
      <c r="I8530" s="125"/>
    </row>
    <row r="8531" spans="1:9">
      <c r="A8531" s="216">
        <v>43821</v>
      </c>
      <c r="B8531" s="194">
        <v>9</v>
      </c>
      <c r="C8531" s="205">
        <v>315</v>
      </c>
      <c r="D8531" s="206">
        <v>24.849462971178582</v>
      </c>
      <c r="E8531" s="207">
        <v>-23</v>
      </c>
      <c r="F8531" s="208">
        <v>26.160011936102663</v>
      </c>
      <c r="I8531" s="125"/>
    </row>
    <row r="8532" spans="1:9">
      <c r="A8532" s="216">
        <v>43821</v>
      </c>
      <c r="B8532" s="194">
        <v>10</v>
      </c>
      <c r="C8532" s="205">
        <v>330</v>
      </c>
      <c r="D8532" s="206">
        <v>24.537687753129376</v>
      </c>
      <c r="E8532" s="207">
        <v>-23</v>
      </c>
      <c r="F8532" s="208">
        <v>26.155763197017521</v>
      </c>
      <c r="I8532" s="125"/>
    </row>
    <row r="8533" spans="1:9">
      <c r="A8533" s="216">
        <v>43821</v>
      </c>
      <c r="B8533" s="194">
        <v>11</v>
      </c>
      <c r="C8533" s="205">
        <v>345</v>
      </c>
      <c r="D8533" s="206">
        <v>24.225902915724191</v>
      </c>
      <c r="E8533" s="207">
        <v>-23</v>
      </c>
      <c r="F8533" s="208">
        <v>26.150696522502912</v>
      </c>
      <c r="I8533" s="125"/>
    </row>
    <row r="8534" spans="1:9">
      <c r="A8534" s="216">
        <v>43821</v>
      </c>
      <c r="B8534" s="194">
        <v>12</v>
      </c>
      <c r="C8534" s="205">
        <v>0</v>
      </c>
      <c r="D8534" s="206">
        <v>23.914088960492563</v>
      </c>
      <c r="E8534" s="207">
        <v>-23</v>
      </c>
      <c r="F8534" s="208">
        <v>26.144811897302134</v>
      </c>
      <c r="I8534" s="125"/>
    </row>
    <row r="8535" spans="1:9">
      <c r="A8535" s="216">
        <v>43821</v>
      </c>
      <c r="B8535" s="194">
        <v>13</v>
      </c>
      <c r="C8535" s="205">
        <v>15</v>
      </c>
      <c r="D8535" s="206">
        <v>23.602256645864372</v>
      </c>
      <c r="E8535" s="207">
        <v>-23</v>
      </c>
      <c r="F8535" s="208">
        <v>26.138109306814812</v>
      </c>
      <c r="I8535" s="125"/>
    </row>
    <row r="8536" spans="1:9">
      <c r="A8536" s="216">
        <v>43821</v>
      </c>
      <c r="B8536" s="194">
        <v>14</v>
      </c>
      <c r="C8536" s="205">
        <v>30</v>
      </c>
      <c r="D8536" s="206">
        <v>23.29041675208714</v>
      </c>
      <c r="E8536" s="207">
        <v>-23</v>
      </c>
      <c r="F8536" s="208">
        <v>26.130588737223945</v>
      </c>
      <c r="I8536" s="125"/>
    </row>
    <row r="8537" spans="1:9">
      <c r="A8537" s="216">
        <v>43821</v>
      </c>
      <c r="B8537" s="194">
        <v>15</v>
      </c>
      <c r="C8537" s="205">
        <v>45</v>
      </c>
      <c r="D8537" s="206">
        <v>22.978549861184092</v>
      </c>
      <c r="E8537" s="207">
        <v>-23</v>
      </c>
      <c r="F8537" s="208">
        <v>26.122250175794122</v>
      </c>
      <c r="I8537" s="125"/>
    </row>
    <row r="8538" spans="1:9">
      <c r="A8538" s="216">
        <v>43821</v>
      </c>
      <c r="B8538" s="194">
        <v>16</v>
      </c>
      <c r="C8538" s="205">
        <v>60</v>
      </c>
      <c r="D8538" s="206">
        <v>22.666666714630992</v>
      </c>
      <c r="E8538" s="207">
        <v>-23</v>
      </c>
      <c r="F8538" s="208">
        <v>26.113093610473328</v>
      </c>
      <c r="I8538" s="125"/>
    </row>
    <row r="8539" spans="1:9">
      <c r="A8539" s="216">
        <v>43821</v>
      </c>
      <c r="B8539" s="194">
        <v>17</v>
      </c>
      <c r="C8539" s="205">
        <v>75</v>
      </c>
      <c r="D8539" s="206">
        <v>22.354778035721665</v>
      </c>
      <c r="E8539" s="207">
        <v>-23</v>
      </c>
      <c r="F8539" s="208">
        <v>26.103119029685544</v>
      </c>
      <c r="I8539" s="125"/>
    </row>
    <row r="8540" spans="1:9">
      <c r="A8540" s="216">
        <v>43821</v>
      </c>
      <c r="B8540" s="194">
        <v>18</v>
      </c>
      <c r="C8540" s="205">
        <v>90</v>
      </c>
      <c r="D8540" s="206">
        <v>22.042864446620456</v>
      </c>
      <c r="E8540" s="207">
        <v>-23</v>
      </c>
      <c r="F8540" s="208">
        <v>26.09232642332195</v>
      </c>
      <c r="I8540" s="125"/>
    </row>
    <row r="8541" spans="1:9">
      <c r="A8541" s="216">
        <v>43821</v>
      </c>
      <c r="B8541" s="194">
        <v>19</v>
      </c>
      <c r="C8541" s="205">
        <v>105</v>
      </c>
      <c r="D8541" s="206">
        <v>21.730936730468784</v>
      </c>
      <c r="E8541" s="207">
        <v>-23</v>
      </c>
      <c r="F8541" s="208">
        <v>26.080715781671699</v>
      </c>
      <c r="I8541" s="125"/>
    </row>
    <row r="8542" spans="1:9">
      <c r="A8542" s="216">
        <v>43821</v>
      </c>
      <c r="B8542" s="194">
        <v>20</v>
      </c>
      <c r="C8542" s="205">
        <v>120</v>
      </c>
      <c r="D8542" s="206">
        <v>21.419005553888155</v>
      </c>
      <c r="E8542" s="207">
        <v>-23</v>
      </c>
      <c r="F8542" s="208">
        <v>26.068287095815208</v>
      </c>
      <c r="I8542" s="125"/>
    </row>
    <row r="8543" spans="1:9">
      <c r="A8543" s="216">
        <v>43821</v>
      </c>
      <c r="B8543" s="194">
        <v>21</v>
      </c>
      <c r="C8543" s="205">
        <v>135</v>
      </c>
      <c r="D8543" s="206">
        <v>21.10705156055019</v>
      </c>
      <c r="E8543" s="207">
        <v>-23</v>
      </c>
      <c r="F8543" s="208">
        <v>26.055040358083517</v>
      </c>
      <c r="I8543" s="125"/>
    </row>
    <row r="8544" spans="1:9">
      <c r="A8544" s="216">
        <v>43821</v>
      </c>
      <c r="B8544" s="194">
        <v>22</v>
      </c>
      <c r="C8544" s="205">
        <v>150</v>
      </c>
      <c r="D8544" s="206">
        <v>20.79508553558469</v>
      </c>
      <c r="E8544" s="207">
        <v>-23</v>
      </c>
      <c r="F8544" s="208">
        <v>26.040975561222055</v>
      </c>
      <c r="I8544" s="125"/>
    </row>
    <row r="8545" spans="1:9">
      <c r="A8545" s="216">
        <v>43821</v>
      </c>
      <c r="B8545" s="194">
        <v>23</v>
      </c>
      <c r="C8545" s="205">
        <v>165</v>
      </c>
      <c r="D8545" s="206">
        <v>20.483118147067785</v>
      </c>
      <c r="E8545" s="207">
        <v>-23</v>
      </c>
      <c r="F8545" s="208">
        <v>26.026092698770498</v>
      </c>
      <c r="I8545" s="125"/>
    </row>
    <row r="8546" spans="1:9">
      <c r="A8546" s="216">
        <v>43822</v>
      </c>
      <c r="B8546" s="194">
        <v>0</v>
      </c>
      <c r="C8546" s="205">
        <v>180</v>
      </c>
      <c r="D8546" s="206">
        <v>20.171130098726735</v>
      </c>
      <c r="E8546" s="207">
        <v>-23</v>
      </c>
      <c r="F8546" s="208">
        <v>26.010391765784107</v>
      </c>
      <c r="I8546" s="125"/>
    </row>
    <row r="8547" spans="1:9">
      <c r="A8547" s="216">
        <v>43822</v>
      </c>
      <c r="B8547" s="194">
        <v>1</v>
      </c>
      <c r="C8547" s="205">
        <v>195</v>
      </c>
      <c r="D8547" s="206">
        <v>19.859132021226742</v>
      </c>
      <c r="E8547" s="207">
        <v>-23</v>
      </c>
      <c r="F8547" s="208">
        <v>25.993872757118623</v>
      </c>
      <c r="I8547" s="125"/>
    </row>
    <row r="8548" spans="1:9">
      <c r="A8548" s="216">
        <v>43822</v>
      </c>
      <c r="B8548" s="194">
        <v>2</v>
      </c>
      <c r="C8548" s="205">
        <v>210</v>
      </c>
      <c r="D8548" s="206">
        <v>19.547134740655565</v>
      </c>
      <c r="E8548" s="207">
        <v>-23</v>
      </c>
      <c r="F8548" s="208">
        <v>25.976535668952678</v>
      </c>
      <c r="I8548" s="125"/>
    </row>
    <row r="8549" spans="1:9">
      <c r="A8549" s="216">
        <v>43822</v>
      </c>
      <c r="B8549" s="194">
        <v>3</v>
      </c>
      <c r="C8549" s="205">
        <v>225</v>
      </c>
      <c r="D8549" s="206">
        <v>19.235118845907095</v>
      </c>
      <c r="E8549" s="207">
        <v>-23</v>
      </c>
      <c r="F8549" s="208">
        <v>25.958380498711691</v>
      </c>
      <c r="I8549" s="125"/>
    </row>
    <row r="8550" spans="1:9">
      <c r="A8550" s="216">
        <v>43822</v>
      </c>
      <c r="B8550" s="194">
        <v>4</v>
      </c>
      <c r="C8550" s="205">
        <v>240</v>
      </c>
      <c r="D8550" s="206">
        <v>18.92309506636991</v>
      </c>
      <c r="E8550" s="207">
        <v>-23</v>
      </c>
      <c r="F8550" s="208">
        <v>25.939407244073678</v>
      </c>
      <c r="I8550" s="125"/>
    </row>
    <row r="8551" spans="1:9">
      <c r="A8551" s="216">
        <v>43822</v>
      </c>
      <c r="B8551" s="194">
        <v>5</v>
      </c>
      <c r="C8551" s="205">
        <v>255</v>
      </c>
      <c r="D8551" s="206">
        <v>18.611074189842611</v>
      </c>
      <c r="E8551" s="207">
        <v>-23</v>
      </c>
      <c r="F8551" s="208">
        <v>25.919615903518789</v>
      </c>
      <c r="I8551" s="125"/>
    </row>
    <row r="8552" spans="1:9">
      <c r="A8552" s="216">
        <v>43822</v>
      </c>
      <c r="B8552" s="194">
        <v>6</v>
      </c>
      <c r="C8552" s="205">
        <v>270</v>
      </c>
      <c r="D8552" s="206">
        <v>18.299036807809443</v>
      </c>
      <c r="E8552" s="207">
        <v>-23</v>
      </c>
      <c r="F8552" s="208">
        <v>25.899006477027839</v>
      </c>
      <c r="I8552" s="125"/>
    </row>
    <row r="8553" spans="1:9">
      <c r="A8553" s="216">
        <v>43822</v>
      </c>
      <c r="B8553" s="194">
        <v>7</v>
      </c>
      <c r="C8553" s="205">
        <v>285</v>
      </c>
      <c r="D8553" s="206">
        <v>17.986993650049499</v>
      </c>
      <c r="E8553" s="207">
        <v>-23</v>
      </c>
      <c r="F8553" s="208">
        <v>25.9</v>
      </c>
      <c r="I8553" s="125"/>
    </row>
    <row r="8554" spans="1:9">
      <c r="A8554" s="216">
        <v>43822</v>
      </c>
      <c r="B8554" s="194">
        <v>8</v>
      </c>
      <c r="C8554" s="205">
        <v>300</v>
      </c>
      <c r="D8554" s="206">
        <v>17.674955527000975</v>
      </c>
      <c r="E8554" s="207">
        <v>-23</v>
      </c>
      <c r="F8554" s="208">
        <v>25.855333367921105</v>
      </c>
      <c r="I8554" s="125"/>
    </row>
    <row r="8555" spans="1:9">
      <c r="A8555" s="216">
        <v>43822</v>
      </c>
      <c r="B8555" s="194">
        <v>9</v>
      </c>
      <c r="C8555" s="205">
        <v>315</v>
      </c>
      <c r="D8555" s="206">
        <v>17.362902970919549</v>
      </c>
      <c r="E8555" s="207">
        <v>-23</v>
      </c>
      <c r="F8555" s="208">
        <v>25.832269688562874</v>
      </c>
      <c r="I8555" s="125"/>
    </row>
    <row r="8556" spans="1:9">
      <c r="A8556" s="216">
        <v>43822</v>
      </c>
      <c r="B8556" s="194">
        <v>10</v>
      </c>
      <c r="C8556" s="205">
        <v>330</v>
      </c>
      <c r="D8556" s="206">
        <v>17.050846772833665</v>
      </c>
      <c r="E8556" s="207">
        <v>-23</v>
      </c>
      <c r="F8556" s="208">
        <v>25.808387929571381</v>
      </c>
      <c r="I8556" s="125"/>
    </row>
    <row r="8557" spans="1:9">
      <c r="A8557" s="216">
        <v>43822</v>
      </c>
      <c r="B8557" s="194">
        <v>11</v>
      </c>
      <c r="C8557" s="205">
        <v>345</v>
      </c>
      <c r="D8557" s="206">
        <v>16.73879772440614</v>
      </c>
      <c r="E8557" s="207">
        <v>-23</v>
      </c>
      <c r="F8557" s="208">
        <v>25.783688094386861</v>
      </c>
      <c r="I8557" s="125"/>
    </row>
    <row r="8558" spans="1:9">
      <c r="A8558" s="216">
        <v>43822</v>
      </c>
      <c r="B8558" s="194">
        <v>12</v>
      </c>
      <c r="C8558" s="205">
        <v>0</v>
      </c>
      <c r="D8558" s="206">
        <v>16.426736359096594</v>
      </c>
      <c r="E8558" s="207">
        <v>-23</v>
      </c>
      <c r="F8558" s="208">
        <v>25.758170188122662</v>
      </c>
      <c r="I8558" s="125"/>
    </row>
    <row r="8559" spans="1:9">
      <c r="A8559" s="216">
        <v>43822</v>
      </c>
      <c r="B8559" s="194">
        <v>13</v>
      </c>
      <c r="C8559" s="205">
        <v>15</v>
      </c>
      <c r="D8559" s="206">
        <v>16.114673508993747</v>
      </c>
      <c r="E8559" s="207">
        <v>-23</v>
      </c>
      <c r="F8559" s="208">
        <v>25.731834215910467</v>
      </c>
      <c r="I8559" s="125"/>
    </row>
    <row r="8560" spans="1:9">
      <c r="A8560" s="216">
        <v>43822</v>
      </c>
      <c r="B8560" s="194">
        <v>14</v>
      </c>
      <c r="C8560" s="205">
        <v>30</v>
      </c>
      <c r="D8560" s="206">
        <v>15.802619887869014</v>
      </c>
      <c r="E8560" s="207">
        <v>-23</v>
      </c>
      <c r="F8560" s="208">
        <v>25.704680183685156</v>
      </c>
      <c r="I8560" s="125"/>
    </row>
    <row r="8561" spans="1:9">
      <c r="A8561" s="216">
        <v>43822</v>
      </c>
      <c r="B8561" s="194">
        <v>15</v>
      </c>
      <c r="C8561" s="205">
        <v>45</v>
      </c>
      <c r="D8561" s="206">
        <v>15.490556069740933</v>
      </c>
      <c r="E8561" s="207">
        <v>-23</v>
      </c>
      <c r="F8561" s="208">
        <v>25.676708099450778</v>
      </c>
      <c r="I8561" s="125"/>
    </row>
    <row r="8562" spans="1:9">
      <c r="A8562" s="216">
        <v>43822</v>
      </c>
      <c r="B8562" s="194">
        <v>16</v>
      </c>
      <c r="C8562" s="205">
        <v>60</v>
      </c>
      <c r="D8562" s="206">
        <v>15.178492867963769</v>
      </c>
      <c r="E8562" s="207">
        <v>-23</v>
      </c>
      <c r="F8562" s="208">
        <v>25.647917970207601</v>
      </c>
      <c r="I8562" s="125"/>
    </row>
    <row r="8563" spans="1:9">
      <c r="A8563" s="216">
        <v>43822</v>
      </c>
      <c r="B8563" s="194">
        <v>17</v>
      </c>
      <c r="C8563" s="205">
        <v>75</v>
      </c>
      <c r="D8563" s="206">
        <v>14.866441016789622</v>
      </c>
      <c r="E8563" s="207">
        <v>-23</v>
      </c>
      <c r="F8563" s="208">
        <v>25.618309804692956</v>
      </c>
      <c r="I8563" s="125"/>
    </row>
    <row r="8564" spans="1:9">
      <c r="A8564" s="216">
        <v>43822</v>
      </c>
      <c r="B8564" s="194">
        <v>18</v>
      </c>
      <c r="C8564" s="205">
        <v>90</v>
      </c>
      <c r="D8564" s="206">
        <v>14.554381111757095</v>
      </c>
      <c r="E8564" s="207">
        <v>-23</v>
      </c>
      <c r="F8564" s="208">
        <v>25.587883613178732</v>
      </c>
      <c r="I8564" s="125"/>
    </row>
    <row r="8565" spans="1:9">
      <c r="A8565" s="216">
        <v>43822</v>
      </c>
      <c r="B8565" s="194">
        <v>19</v>
      </c>
      <c r="C8565" s="205">
        <v>105</v>
      </c>
      <c r="D8565" s="206">
        <v>14.242323946671718</v>
      </c>
      <c r="E8565" s="207">
        <v>-23</v>
      </c>
      <c r="F8565" s="208">
        <v>25.55663940578718</v>
      </c>
      <c r="I8565" s="125"/>
    </row>
    <row r="8566" spans="1:9">
      <c r="A8566" s="216">
        <v>43822</v>
      </c>
      <c r="B8566" s="194">
        <v>20</v>
      </c>
      <c r="C8566" s="205">
        <v>120</v>
      </c>
      <c r="D8566" s="206">
        <v>13.930280257072241</v>
      </c>
      <c r="E8566" s="207">
        <v>-23</v>
      </c>
      <c r="F8566" s="208">
        <v>25.524577193449502</v>
      </c>
      <c r="I8566" s="125"/>
    </row>
    <row r="8567" spans="1:9">
      <c r="A8567" s="216">
        <v>43822</v>
      </c>
      <c r="B8567" s="194">
        <v>21</v>
      </c>
      <c r="C8567" s="205">
        <v>135</v>
      </c>
      <c r="D8567" s="206">
        <v>13.61823065852434</v>
      </c>
      <c r="E8567" s="207">
        <v>-23</v>
      </c>
      <c r="F8567" s="208">
        <v>25.491696989021975</v>
      </c>
      <c r="I8567" s="125"/>
    </row>
    <row r="8568" spans="1:9">
      <c r="A8568" s="216">
        <v>43822</v>
      </c>
      <c r="B8568" s="194">
        <v>22</v>
      </c>
      <c r="C8568" s="205">
        <v>150</v>
      </c>
      <c r="D8568" s="206">
        <v>13.306185887103084</v>
      </c>
      <c r="E8568" s="207">
        <v>-23</v>
      </c>
      <c r="F8568" s="208">
        <v>25.457998805134068</v>
      </c>
      <c r="I8568" s="125"/>
    </row>
    <row r="8569" spans="1:9">
      <c r="A8569" s="216">
        <v>43822</v>
      </c>
      <c r="B8569" s="194">
        <v>23</v>
      </c>
      <c r="C8569" s="205">
        <v>165</v>
      </c>
      <c r="D8569" s="206">
        <v>12.994156718577869</v>
      </c>
      <c r="E8569" s="207">
        <v>-23</v>
      </c>
      <c r="F8569" s="208">
        <v>25.423482655614293</v>
      </c>
      <c r="I8569" s="125"/>
    </row>
    <row r="8570" spans="1:9">
      <c r="A8570" s="216">
        <v>43823</v>
      </c>
      <c r="B8570" s="194">
        <v>0</v>
      </c>
      <c r="C8570" s="205">
        <v>180</v>
      </c>
      <c r="D8570" s="206">
        <v>12.682123808743313</v>
      </c>
      <c r="E8570" s="207">
        <v>-23</v>
      </c>
      <c r="F8570" s="208">
        <v>25.388148555135928</v>
      </c>
      <c r="I8570" s="125"/>
    </row>
    <row r="8571" spans="1:9">
      <c r="A8571" s="216">
        <v>43823</v>
      </c>
      <c r="B8571" s="194">
        <v>1</v>
      </c>
      <c r="C8571" s="205">
        <v>195</v>
      </c>
      <c r="D8571" s="206">
        <v>12.370097834491958</v>
      </c>
      <c r="E8571" s="207">
        <v>-23</v>
      </c>
      <c r="F8571" s="208">
        <v>25.351996519217437</v>
      </c>
      <c r="I8571" s="125"/>
    </row>
    <row r="8572" spans="1:9">
      <c r="A8572" s="216">
        <v>43823</v>
      </c>
      <c r="B8572" s="194">
        <v>2</v>
      </c>
      <c r="C8572" s="205">
        <v>210</v>
      </c>
      <c r="D8572" s="206">
        <v>12.05808959300839</v>
      </c>
      <c r="E8572" s="207">
        <v>-23</v>
      </c>
      <c r="F8572" s="208">
        <v>25.315026563808729</v>
      </c>
      <c r="I8572" s="125"/>
    </row>
    <row r="8573" spans="1:9">
      <c r="A8573" s="216">
        <v>43823</v>
      </c>
      <c r="B8573" s="194">
        <v>3</v>
      </c>
      <c r="C8573" s="205">
        <v>225</v>
      </c>
      <c r="D8573" s="206">
        <v>11.746079759043369</v>
      </c>
      <c r="E8573" s="207">
        <v>-23</v>
      </c>
      <c r="F8573" s="208">
        <v>25.277238706948069</v>
      </c>
      <c r="I8573" s="125"/>
    </row>
    <row r="8574" spans="1:9">
      <c r="A8574" s="216">
        <v>43823</v>
      </c>
      <c r="B8574" s="194">
        <v>4</v>
      </c>
      <c r="C8574" s="205">
        <v>240</v>
      </c>
      <c r="D8574" s="206">
        <v>11.434078971522581</v>
      </c>
      <c r="E8574" s="207">
        <v>-23</v>
      </c>
      <c r="F8574" s="208">
        <v>25.238632966288534</v>
      </c>
      <c r="I8574" s="125"/>
    </row>
    <row r="8575" spans="1:9">
      <c r="A8575" s="216">
        <v>43823</v>
      </c>
      <c r="B8575" s="194">
        <v>5</v>
      </c>
      <c r="C8575" s="205">
        <v>255</v>
      </c>
      <c r="D8575" s="206">
        <v>11.122098087786867</v>
      </c>
      <c r="E8575" s="207">
        <v>-23</v>
      </c>
      <c r="F8575" s="208">
        <v>25.199209360293651</v>
      </c>
      <c r="I8575" s="125"/>
    </row>
    <row r="8576" spans="1:9">
      <c r="A8576" s="216">
        <v>43823</v>
      </c>
      <c r="B8576" s="194">
        <v>6</v>
      </c>
      <c r="C8576" s="205">
        <v>270</v>
      </c>
      <c r="D8576" s="206">
        <v>10.810117643959529</v>
      </c>
      <c r="E8576" s="207">
        <v>-23</v>
      </c>
      <c r="F8576" s="208">
        <v>25.158967909600989</v>
      </c>
      <c r="I8576" s="125"/>
    </row>
    <row r="8577" spans="1:9">
      <c r="A8577" s="216">
        <v>43823</v>
      </c>
      <c r="B8577" s="194">
        <v>7</v>
      </c>
      <c r="C8577" s="205">
        <v>285</v>
      </c>
      <c r="D8577" s="206">
        <v>10.498148438582575</v>
      </c>
      <c r="E8577" s="207">
        <v>-23</v>
      </c>
      <c r="F8577" s="208">
        <v>25.1</v>
      </c>
      <c r="I8577" s="125"/>
    </row>
    <row r="8578" spans="1:9">
      <c r="A8578" s="216">
        <v>43823</v>
      </c>
      <c r="B8578" s="194">
        <v>8</v>
      </c>
      <c r="C8578" s="205">
        <v>300</v>
      </c>
      <c r="D8578" s="206">
        <v>10.186201267924844</v>
      </c>
      <c r="E8578" s="207">
        <v>-23</v>
      </c>
      <c r="F8578" s="208">
        <v>25.076031556088125</v>
      </c>
      <c r="I8578" s="125"/>
    </row>
    <row r="8579" spans="1:9">
      <c r="A8579" s="216">
        <v>43823</v>
      </c>
      <c r="B8579" s="194">
        <v>9</v>
      </c>
      <c r="C8579" s="205">
        <v>315</v>
      </c>
      <c r="D8579" s="206">
        <v>9.8742566709711355</v>
      </c>
      <c r="E8579" s="207">
        <v>-23</v>
      </c>
      <c r="F8579" s="208">
        <v>25.03333669702279</v>
      </c>
      <c r="I8579" s="125"/>
    </row>
    <row r="8580" spans="1:9">
      <c r="A8580" s="216">
        <v>43823</v>
      </c>
      <c r="B8580" s="194">
        <v>10</v>
      </c>
      <c r="C8580" s="205">
        <v>330</v>
      </c>
      <c r="D8580" s="206">
        <v>9.5623254451174944</v>
      </c>
      <c r="E8580" s="207">
        <v>-23</v>
      </c>
      <c r="F8580" s="208">
        <v>24.989824080345215</v>
      </c>
      <c r="I8580" s="125"/>
    </row>
    <row r="8581" spans="1:9">
      <c r="A8581" s="216">
        <v>43823</v>
      </c>
      <c r="B8581" s="194">
        <v>11</v>
      </c>
      <c r="C8581" s="205">
        <v>345</v>
      </c>
      <c r="D8581" s="206">
        <v>9.2504183873711554</v>
      </c>
      <c r="E8581" s="207">
        <v>-23</v>
      </c>
      <c r="F8581" s="208">
        <v>24.945493729554258</v>
      </c>
      <c r="I8581" s="125"/>
    </row>
    <row r="8582" spans="1:9">
      <c r="A8582" s="216">
        <v>43823</v>
      </c>
      <c r="B8582" s="194">
        <v>12</v>
      </c>
      <c r="C8582" s="205">
        <v>0</v>
      </c>
      <c r="D8582" s="206">
        <v>8.9385160368908601</v>
      </c>
      <c r="E8582" s="207">
        <v>-23</v>
      </c>
      <c r="F8582" s="208">
        <v>24.900345670498893</v>
      </c>
      <c r="I8582" s="125"/>
    </row>
    <row r="8583" spans="1:9">
      <c r="A8583" s="216">
        <v>43823</v>
      </c>
      <c r="B8583" s="194">
        <v>13</v>
      </c>
      <c r="C8583" s="205">
        <v>15</v>
      </c>
      <c r="D8583" s="206">
        <v>8.6266292293225888</v>
      </c>
      <c r="E8583" s="207">
        <v>-23</v>
      </c>
      <c r="F8583" s="208">
        <v>24.854379928389889</v>
      </c>
      <c r="I8583" s="125"/>
    </row>
    <row r="8584" spans="1:9">
      <c r="A8584" s="216">
        <v>43823</v>
      </c>
      <c r="B8584" s="194">
        <v>14</v>
      </c>
      <c r="C8584" s="205">
        <v>30</v>
      </c>
      <c r="D8584" s="206">
        <v>8.3147686462280035</v>
      </c>
      <c r="E8584" s="207">
        <v>-23</v>
      </c>
      <c r="F8584" s="208">
        <v>24.807596529256557</v>
      </c>
      <c r="I8584" s="125"/>
    </row>
    <row r="8585" spans="1:9">
      <c r="A8585" s="216">
        <v>43823</v>
      </c>
      <c r="B8585" s="194">
        <v>15</v>
      </c>
      <c r="C8585" s="205">
        <v>45</v>
      </c>
      <c r="D8585" s="206">
        <v>8.0029149433437397</v>
      </c>
      <c r="E8585" s="207">
        <v>-23</v>
      </c>
      <c r="F8585" s="208">
        <v>24.759995502093091</v>
      </c>
      <c r="I8585" s="125"/>
    </row>
    <row r="8586" spans="1:9">
      <c r="A8586" s="216">
        <v>43823</v>
      </c>
      <c r="B8586" s="194">
        <v>16</v>
      </c>
      <c r="C8586" s="205">
        <v>60</v>
      </c>
      <c r="D8586" s="206">
        <v>7.691078937700695</v>
      </c>
      <c r="E8586" s="207">
        <v>-23</v>
      </c>
      <c r="F8586" s="208">
        <v>24.711576873574046</v>
      </c>
      <c r="I8586" s="125"/>
    </row>
    <row r="8587" spans="1:9">
      <c r="A8587" s="216">
        <v>43823</v>
      </c>
      <c r="B8587" s="194">
        <v>17</v>
      </c>
      <c r="C8587" s="205">
        <v>75</v>
      </c>
      <c r="D8587" s="206">
        <v>7.3792712892611689</v>
      </c>
      <c r="E8587" s="207">
        <v>-23</v>
      </c>
      <c r="F8587" s="208">
        <v>24.662340672782506</v>
      </c>
      <c r="I8587" s="125"/>
    </row>
    <row r="8588" spans="1:9">
      <c r="A8588" s="216">
        <v>43823</v>
      </c>
      <c r="B8588" s="194">
        <v>18</v>
      </c>
      <c r="C8588" s="205">
        <v>90</v>
      </c>
      <c r="D8588" s="206">
        <v>7.0674726557595591</v>
      </c>
      <c r="E8588" s="207">
        <v>-23</v>
      </c>
      <c r="F8588" s="208">
        <v>24.612286930788017</v>
      </c>
      <c r="I8588" s="125"/>
    </row>
    <row r="8589" spans="1:9">
      <c r="A8589" s="216">
        <v>43823</v>
      </c>
      <c r="B8589" s="194">
        <v>19</v>
      </c>
      <c r="C8589" s="205">
        <v>105</v>
      </c>
      <c r="D8589" s="206">
        <v>6.7556937746155654</v>
      </c>
      <c r="E8589" s="207">
        <v>-23</v>
      </c>
      <c r="F8589" s="208">
        <v>24.561415677853518</v>
      </c>
      <c r="I8589" s="125"/>
    </row>
    <row r="8590" spans="1:9">
      <c r="A8590" s="216">
        <v>43823</v>
      </c>
      <c r="B8590" s="194">
        <v>20</v>
      </c>
      <c r="C8590" s="205">
        <v>120</v>
      </c>
      <c r="D8590" s="206">
        <v>6.44394544384852</v>
      </c>
      <c r="E8590" s="207">
        <v>-23</v>
      </c>
      <c r="F8590" s="208">
        <v>24.50972694507179</v>
      </c>
      <c r="I8590" s="125"/>
    </row>
    <row r="8591" spans="1:9">
      <c r="A8591" s="216">
        <v>43823</v>
      </c>
      <c r="B8591" s="194">
        <v>21</v>
      </c>
      <c r="C8591" s="205">
        <v>135</v>
      </c>
      <c r="D8591" s="206">
        <v>6.132208260862626</v>
      </c>
      <c r="E8591" s="207">
        <v>-23</v>
      </c>
      <c r="F8591" s="208">
        <v>24.457220766119576</v>
      </c>
      <c r="I8591" s="125"/>
    </row>
    <row r="8592" spans="1:9">
      <c r="A8592" s="216">
        <v>43823</v>
      </c>
      <c r="B8592" s="194">
        <v>22</v>
      </c>
      <c r="C8592" s="205">
        <v>150</v>
      </c>
      <c r="D8592" s="206">
        <v>5.8204929642840852</v>
      </c>
      <c r="E8592" s="207">
        <v>-23</v>
      </c>
      <c r="F8592" s="208">
        <v>24.403897173795386</v>
      </c>
      <c r="I8592" s="125"/>
    </row>
    <row r="8593" spans="1:9">
      <c r="A8593" s="216">
        <v>43823</v>
      </c>
      <c r="B8593" s="194">
        <v>23</v>
      </c>
      <c r="C8593" s="205">
        <v>165</v>
      </c>
      <c r="D8593" s="206">
        <v>5.5088103512991893</v>
      </c>
      <c r="E8593" s="207">
        <v>-23</v>
      </c>
      <c r="F8593" s="208">
        <v>24.349756202331463</v>
      </c>
      <c r="I8593" s="125"/>
    </row>
    <row r="8594" spans="1:9">
      <c r="A8594" s="216">
        <v>43824</v>
      </c>
      <c r="B8594" s="194">
        <v>0</v>
      </c>
      <c r="C8594" s="205">
        <v>180</v>
      </c>
      <c r="D8594" s="206">
        <v>5.1971410191697487</v>
      </c>
      <c r="E8594" s="207">
        <v>-23</v>
      </c>
      <c r="F8594" s="208">
        <v>24.294797886810144</v>
      </c>
      <c r="I8594" s="125"/>
    </row>
    <row r="8595" spans="1:9">
      <c r="A8595" s="216">
        <v>43824</v>
      </c>
      <c r="B8595" s="194">
        <v>1</v>
      </c>
      <c r="C8595" s="205">
        <v>195</v>
      </c>
      <c r="D8595" s="206">
        <v>4.8854957061604409</v>
      </c>
      <c r="E8595" s="207">
        <v>-23</v>
      </c>
      <c r="F8595" s="208">
        <v>24.239022263162369</v>
      </c>
      <c r="I8595" s="125"/>
    </row>
    <row r="8596" spans="1:9">
      <c r="A8596" s="216">
        <v>43824</v>
      </c>
      <c r="B8596" s="194">
        <v>2</v>
      </c>
      <c r="C8596" s="205">
        <v>210</v>
      </c>
      <c r="D8596" s="206">
        <v>4.5738852284375753</v>
      </c>
      <c r="E8596" s="207">
        <v>-23</v>
      </c>
      <c r="F8596" s="208">
        <v>24.182429367546945</v>
      </c>
      <c r="I8596" s="125"/>
    </row>
    <row r="8597" spans="1:9">
      <c r="A8597" s="216">
        <v>43824</v>
      </c>
      <c r="B8597" s="194">
        <v>3</v>
      </c>
      <c r="C8597" s="205">
        <v>225</v>
      </c>
      <c r="D8597" s="206">
        <v>4.2622901244453715</v>
      </c>
      <c r="E8597" s="207">
        <v>-23</v>
      </c>
      <c r="F8597" s="208">
        <v>24.12501923886758</v>
      </c>
      <c r="I8597" s="125"/>
    </row>
    <row r="8598" spans="1:9">
      <c r="A8598" s="216">
        <v>43824</v>
      </c>
      <c r="B8598" s="194">
        <v>4</v>
      </c>
      <c r="C8598" s="205">
        <v>240</v>
      </c>
      <c r="D8598" s="206">
        <v>3.9507211905481654</v>
      </c>
      <c r="E8598" s="207">
        <v>-23</v>
      </c>
      <c r="F8598" s="208">
        <v>24.066791914996912</v>
      </c>
      <c r="I8598" s="125"/>
    </row>
    <row r="8599" spans="1:9">
      <c r="A8599" s="216">
        <v>43824</v>
      </c>
      <c r="B8599" s="194">
        <v>5</v>
      </c>
      <c r="C8599" s="205">
        <v>255</v>
      </c>
      <c r="D8599" s="206">
        <v>3.6391892233609724</v>
      </c>
      <c r="E8599" s="207">
        <v>-23</v>
      </c>
      <c r="F8599" s="208">
        <v>24.00774743462101</v>
      </c>
      <c r="I8599" s="125"/>
    </row>
    <row r="8600" spans="1:9">
      <c r="A8600" s="216">
        <v>43824</v>
      </c>
      <c r="B8600" s="194">
        <v>6</v>
      </c>
      <c r="C8600" s="205">
        <v>270</v>
      </c>
      <c r="D8600" s="206">
        <v>3.327674780275629</v>
      </c>
      <c r="E8600" s="207">
        <v>-23</v>
      </c>
      <c r="F8600" s="208">
        <v>23.947885839264202</v>
      </c>
      <c r="I8600" s="125"/>
    </row>
    <row r="8601" spans="1:9">
      <c r="A8601" s="216">
        <v>43824</v>
      </c>
      <c r="B8601" s="194">
        <v>7</v>
      </c>
      <c r="C8601" s="205">
        <v>285</v>
      </c>
      <c r="D8601" s="206">
        <v>3.0161886173277708</v>
      </c>
      <c r="E8601" s="207">
        <v>-23</v>
      </c>
      <c r="F8601" s="208">
        <v>23.9</v>
      </c>
      <c r="I8601" s="125"/>
    </row>
    <row r="8602" spans="1:9">
      <c r="A8602" s="216">
        <v>43824</v>
      </c>
      <c r="B8602" s="194">
        <v>8</v>
      </c>
      <c r="C8602" s="205">
        <v>300</v>
      </c>
      <c r="D8602" s="206">
        <v>2.7047415506137895</v>
      </c>
      <c r="E8602" s="207">
        <v>-23</v>
      </c>
      <c r="F8602" s="208">
        <v>23.825711466748416</v>
      </c>
      <c r="I8602" s="125"/>
    </row>
    <row r="8603" spans="1:9">
      <c r="A8603" s="216">
        <v>43824</v>
      </c>
      <c r="B8603" s="194">
        <v>9</v>
      </c>
      <c r="C8603" s="205">
        <v>315</v>
      </c>
      <c r="D8603" s="206">
        <v>2.3933141173006334</v>
      </c>
      <c r="E8603" s="207">
        <v>-23</v>
      </c>
      <c r="F8603" s="208">
        <v>23.763398774267088</v>
      </c>
      <c r="I8603" s="125"/>
    </row>
    <row r="8604" spans="1:9">
      <c r="A8604" s="216">
        <v>43824</v>
      </c>
      <c r="B8604" s="194">
        <v>10</v>
      </c>
      <c r="C8604" s="205">
        <v>330</v>
      </c>
      <c r="D8604" s="206">
        <v>2.0819171516495771</v>
      </c>
      <c r="E8604" s="207">
        <v>-23</v>
      </c>
      <c r="F8604" s="208">
        <v>23.700269135524721</v>
      </c>
      <c r="I8604" s="125"/>
    </row>
    <row r="8605" spans="1:9">
      <c r="A8605" s="216">
        <v>43824</v>
      </c>
      <c r="B8605" s="194">
        <v>11</v>
      </c>
      <c r="C8605" s="205">
        <v>345</v>
      </c>
      <c r="D8605" s="206">
        <v>1.7705613306350187</v>
      </c>
      <c r="E8605" s="207">
        <v>-23</v>
      </c>
      <c r="F8605" s="208">
        <v>23.636322594274688</v>
      </c>
      <c r="I8605" s="125"/>
    </row>
    <row r="8606" spans="1:9">
      <c r="A8606" s="216">
        <v>43824</v>
      </c>
      <c r="B8606" s="194">
        <v>12</v>
      </c>
      <c r="C8606" s="205">
        <v>0</v>
      </c>
      <c r="D8606" s="206">
        <v>1.4592273089056107</v>
      </c>
      <c r="E8606" s="207">
        <v>-23</v>
      </c>
      <c r="F8606" s="208">
        <v>23.571559197277878</v>
      </c>
      <c r="I8606" s="125"/>
    </row>
    <row r="8607" spans="1:9">
      <c r="A8607" s="216">
        <v>43824</v>
      </c>
      <c r="B8607" s="194">
        <v>13</v>
      </c>
      <c r="C8607" s="205">
        <v>15</v>
      </c>
      <c r="D8607" s="206">
        <v>1.1479258810163628</v>
      </c>
      <c r="E8607" s="207">
        <v>-23</v>
      </c>
      <c r="F8607" s="208">
        <v>23.505978990016629</v>
      </c>
      <c r="I8607" s="125"/>
    </row>
    <row r="8608" spans="1:9">
      <c r="A8608" s="216">
        <v>43824</v>
      </c>
      <c r="B8608" s="194">
        <v>14</v>
      </c>
      <c r="C8608" s="205">
        <v>30</v>
      </c>
      <c r="D8608" s="206">
        <v>0.83666772325614147</v>
      </c>
      <c r="E8608" s="207">
        <v>-23</v>
      </c>
      <c r="F8608" s="208">
        <v>23.43958201878074</v>
      </c>
      <c r="I8608" s="125"/>
    </row>
    <row r="8609" spans="1:9">
      <c r="A8609" s="216">
        <v>43824</v>
      </c>
      <c r="B8609" s="194">
        <v>15</v>
      </c>
      <c r="C8609" s="205">
        <v>45</v>
      </c>
      <c r="D8609" s="206">
        <v>0.52543348917879484</v>
      </c>
      <c r="E8609" s="207">
        <v>-23</v>
      </c>
      <c r="F8609" s="208">
        <v>23.372368333711648</v>
      </c>
      <c r="I8609" s="125"/>
    </row>
    <row r="8610" spans="1:9">
      <c r="A8610" s="216">
        <v>43824</v>
      </c>
      <c r="B8610" s="194">
        <v>16</v>
      </c>
      <c r="C8610" s="205">
        <v>60</v>
      </c>
      <c r="D8610" s="206">
        <v>0.21423397203307104</v>
      </c>
      <c r="E8610" s="207">
        <v>-23</v>
      </c>
      <c r="F8610" s="208">
        <v>23.304337981318923</v>
      </c>
      <c r="I8610" s="125"/>
    </row>
    <row r="8611" spans="1:9">
      <c r="A8611" s="216">
        <v>43824</v>
      </c>
      <c r="B8611" s="194">
        <v>17</v>
      </c>
      <c r="C8611" s="205">
        <v>74</v>
      </c>
      <c r="D8611" s="206">
        <v>59.90307984840797</v>
      </c>
      <c r="E8611" s="207">
        <v>-23</v>
      </c>
      <c r="F8611" s="208">
        <v>23.235491011176563</v>
      </c>
      <c r="I8611" s="125"/>
    </row>
    <row r="8612" spans="1:9">
      <c r="A8612" s="216">
        <v>43824</v>
      </c>
      <c r="B8612" s="194">
        <v>18</v>
      </c>
      <c r="C8612" s="205">
        <v>89</v>
      </c>
      <c r="D8612" s="206">
        <v>59.591951808002932</v>
      </c>
      <c r="E8612" s="207">
        <v>-23</v>
      </c>
      <c r="F8612" s="208">
        <v>23.165827475294805</v>
      </c>
      <c r="I8612" s="125"/>
    </row>
    <row r="8613" spans="1:9">
      <c r="A8613" s="216">
        <v>43824</v>
      </c>
      <c r="B8613" s="194">
        <v>19</v>
      </c>
      <c r="C8613" s="205">
        <v>104</v>
      </c>
      <c r="D8613" s="206">
        <v>59.280860547454495</v>
      </c>
      <c r="E8613" s="207">
        <v>-23</v>
      </c>
      <c r="F8613" s="208">
        <v>23.095347424206452</v>
      </c>
      <c r="I8613" s="125"/>
    </row>
    <row r="8614" spans="1:9">
      <c r="A8614" s="216">
        <v>43824</v>
      </c>
      <c r="B8614" s="194">
        <v>20</v>
      </c>
      <c r="C8614" s="205">
        <v>119</v>
      </c>
      <c r="D8614" s="206">
        <v>58.969816838238955</v>
      </c>
      <c r="E8614" s="207">
        <v>-23</v>
      </c>
      <c r="F8614" s="208">
        <v>23.024050909290352</v>
      </c>
      <c r="I8614" s="125"/>
    </row>
    <row r="8615" spans="1:9">
      <c r="A8615" s="216">
        <v>43824</v>
      </c>
      <c r="B8615" s="194">
        <v>21</v>
      </c>
      <c r="C8615" s="205">
        <v>134</v>
      </c>
      <c r="D8615" s="206">
        <v>58.658801293060492</v>
      </c>
      <c r="E8615" s="207">
        <v>-23</v>
      </c>
      <c r="F8615" s="208">
        <v>22.951937985156263</v>
      </c>
      <c r="I8615" s="125"/>
    </row>
    <row r="8616" spans="1:9">
      <c r="A8616" s="216">
        <v>43824</v>
      </c>
      <c r="B8616" s="194">
        <v>22</v>
      </c>
      <c r="C8616" s="205">
        <v>149</v>
      </c>
      <c r="D8616" s="206">
        <v>58.347824644241655</v>
      </c>
      <c r="E8616" s="207">
        <v>-23</v>
      </c>
      <c r="F8616" s="208">
        <v>22.87900870488663</v>
      </c>
      <c r="I8616" s="125"/>
    </row>
    <row r="8617" spans="1:9">
      <c r="A8617" s="216">
        <v>43824</v>
      </c>
      <c r="B8617" s="194">
        <v>23</v>
      </c>
      <c r="C8617" s="205">
        <v>164</v>
      </c>
      <c r="D8617" s="206">
        <v>58.036897702363035</v>
      </c>
      <c r="E8617" s="207">
        <v>-23</v>
      </c>
      <c r="F8617" s="208">
        <v>22.805263123216761</v>
      </c>
      <c r="I8617" s="125"/>
    </row>
    <row r="8618" spans="1:9">
      <c r="A8618" s="216">
        <v>43825</v>
      </c>
      <c r="B8618" s="194">
        <v>0</v>
      </c>
      <c r="C8618" s="205">
        <v>179</v>
      </c>
      <c r="D8618" s="206">
        <v>57.726001000759766</v>
      </c>
      <c r="E8618" s="207">
        <v>-23</v>
      </c>
      <c r="F8618" s="208">
        <v>22.73070129572524</v>
      </c>
      <c r="I8618" s="125"/>
    </row>
    <row r="8619" spans="1:9">
      <c r="A8619" s="216">
        <v>43825</v>
      </c>
      <c r="B8619" s="194">
        <v>1</v>
      </c>
      <c r="C8619" s="205">
        <v>194</v>
      </c>
      <c r="D8619" s="206">
        <v>57.415145328727704</v>
      </c>
      <c r="E8619" s="207">
        <v>-23</v>
      </c>
      <c r="F8619" s="208">
        <v>22.655323278851185</v>
      </c>
      <c r="I8619" s="125"/>
    </row>
    <row r="8620" spans="1:9">
      <c r="A8620" s="216">
        <v>43825</v>
      </c>
      <c r="B8620" s="194">
        <v>2</v>
      </c>
      <c r="C8620" s="205">
        <v>209</v>
      </c>
      <c r="D8620" s="206">
        <v>57.104341477070193</v>
      </c>
      <c r="E8620" s="207">
        <v>-23</v>
      </c>
      <c r="F8620" s="208">
        <v>22.579129129026896</v>
      </c>
      <c r="I8620" s="125"/>
    </row>
    <row r="8621" spans="1:9">
      <c r="A8621" s="216">
        <v>43825</v>
      </c>
      <c r="B8621" s="194">
        <v>3</v>
      </c>
      <c r="C8621" s="205">
        <v>224</v>
      </c>
      <c r="D8621" s="206">
        <v>56.793569976791218</v>
      </c>
      <c r="E8621" s="207">
        <v>-23</v>
      </c>
      <c r="F8621" s="208">
        <v>22.502118906096342</v>
      </c>
      <c r="I8621" s="125"/>
    </row>
    <row r="8622" spans="1:9">
      <c r="A8622" s="216">
        <v>43825</v>
      </c>
      <c r="B8622" s="194">
        <v>4</v>
      </c>
      <c r="C8622" s="205">
        <v>239</v>
      </c>
      <c r="D8622" s="206">
        <v>56.48284161678589</v>
      </c>
      <c r="E8622" s="207">
        <v>-23</v>
      </c>
      <c r="F8622" s="208">
        <v>22.424292668210768</v>
      </c>
      <c r="I8622" s="125"/>
    </row>
    <row r="8623" spans="1:9">
      <c r="A8623" s="216">
        <v>43825</v>
      </c>
      <c r="B8623" s="194">
        <v>5</v>
      </c>
      <c r="C8623" s="205">
        <v>254</v>
      </c>
      <c r="D8623" s="206">
        <v>56.172167185939088</v>
      </c>
      <c r="E8623" s="207">
        <v>-23</v>
      </c>
      <c r="F8623" s="208">
        <v>22.345650474335486</v>
      </c>
      <c r="I8623" s="125"/>
    </row>
    <row r="8624" spans="1:9">
      <c r="A8624" s="216">
        <v>43825</v>
      </c>
      <c r="B8624" s="194">
        <v>6</v>
      </c>
      <c r="C8624" s="205">
        <v>269</v>
      </c>
      <c r="D8624" s="206">
        <v>55.86152721372855</v>
      </c>
      <c r="E8624" s="207">
        <v>-23</v>
      </c>
      <c r="F8624" s="208">
        <v>22.26619238692102</v>
      </c>
      <c r="I8624" s="125"/>
    </row>
    <row r="8625" spans="1:9">
      <c r="A8625" s="216">
        <v>43825</v>
      </c>
      <c r="B8625" s="194">
        <v>7</v>
      </c>
      <c r="C8625" s="205">
        <v>284</v>
      </c>
      <c r="D8625" s="206">
        <v>55.550932527403347</v>
      </c>
      <c r="E8625" s="207">
        <v>-23</v>
      </c>
      <c r="F8625" s="208">
        <v>22.2</v>
      </c>
      <c r="I8625" s="125"/>
    </row>
    <row r="8626" spans="1:9">
      <c r="A8626" s="216">
        <v>43825</v>
      </c>
      <c r="B8626" s="194">
        <v>8</v>
      </c>
      <c r="C8626" s="205">
        <v>299</v>
      </c>
      <c r="D8626" s="206">
        <v>55.240393816413871</v>
      </c>
      <c r="E8626" s="207">
        <v>-23</v>
      </c>
      <c r="F8626" s="208">
        <v>22.104828775939254</v>
      </c>
      <c r="I8626" s="125"/>
    </row>
    <row r="8627" spans="1:9">
      <c r="A8627" s="216">
        <v>43825</v>
      </c>
      <c r="B8627" s="194">
        <v>9</v>
      </c>
      <c r="C8627" s="205">
        <v>314</v>
      </c>
      <c r="D8627" s="206">
        <v>54.929891686858809</v>
      </c>
      <c r="E8627" s="207">
        <v>-23</v>
      </c>
      <c r="F8627" s="208">
        <v>22.022923378022909</v>
      </c>
      <c r="I8627" s="125"/>
    </row>
    <row r="8628" spans="1:9">
      <c r="A8628" s="216">
        <v>43825</v>
      </c>
      <c r="B8628" s="194">
        <v>10</v>
      </c>
      <c r="C8628" s="205">
        <v>329</v>
      </c>
      <c r="D8628" s="206">
        <v>54.61943694460615</v>
      </c>
      <c r="E8628" s="207">
        <v>-23</v>
      </c>
      <c r="F8628" s="208">
        <v>21.940202337018775</v>
      </c>
      <c r="I8628" s="125"/>
    </row>
    <row r="8629" spans="1:9">
      <c r="A8629" s="216">
        <v>43825</v>
      </c>
      <c r="B8629" s="194">
        <v>11</v>
      </c>
      <c r="C8629" s="205">
        <v>344</v>
      </c>
      <c r="D8629" s="206">
        <v>54.309040258915502</v>
      </c>
      <c r="E8629" s="207">
        <v>-23</v>
      </c>
      <c r="F8629" s="208">
        <v>21.856665716944335</v>
      </c>
      <c r="I8629" s="125"/>
    </row>
    <row r="8630" spans="1:9">
      <c r="A8630" s="216">
        <v>43825</v>
      </c>
      <c r="B8630" s="194">
        <v>12</v>
      </c>
      <c r="C8630" s="205">
        <v>359</v>
      </c>
      <c r="D8630" s="206">
        <v>53.998682272907672</v>
      </c>
      <c r="E8630" s="207">
        <v>-23</v>
      </c>
      <c r="F8630" s="208">
        <v>21.77231358547516</v>
      </c>
      <c r="I8630" s="125"/>
    </row>
    <row r="8631" spans="1:9">
      <c r="A8631" s="216">
        <v>43825</v>
      </c>
      <c r="B8631" s="194">
        <v>13</v>
      </c>
      <c r="C8631" s="205">
        <v>14</v>
      </c>
      <c r="D8631" s="206">
        <v>53.688373772157547</v>
      </c>
      <c r="E8631" s="207">
        <v>-23</v>
      </c>
      <c r="F8631" s="208">
        <v>21.68714600834214</v>
      </c>
      <c r="I8631" s="125"/>
    </row>
    <row r="8632" spans="1:9">
      <c r="A8632" s="216">
        <v>43825</v>
      </c>
      <c r="B8632" s="194">
        <v>14</v>
      </c>
      <c r="C8632" s="205">
        <v>29</v>
      </c>
      <c r="D8632" s="206">
        <v>53.378125422203766</v>
      </c>
      <c r="E8632" s="207">
        <v>-23</v>
      </c>
      <c r="F8632" s="208">
        <v>21.601163052080636</v>
      </c>
      <c r="I8632" s="125"/>
    </row>
    <row r="8633" spans="1:9">
      <c r="A8633" s="216">
        <v>43825</v>
      </c>
      <c r="B8633" s="194">
        <v>15</v>
      </c>
      <c r="C8633" s="205">
        <v>44</v>
      </c>
      <c r="D8633" s="206">
        <v>53.067917906384992</v>
      </c>
      <c r="E8633" s="207">
        <v>-23</v>
      </c>
      <c r="F8633" s="208">
        <v>21.514364787955671</v>
      </c>
      <c r="I8633" s="125"/>
    </row>
    <row r="8634" spans="1:9">
      <c r="A8634" s="216">
        <v>43825</v>
      </c>
      <c r="B8634" s="194">
        <v>16</v>
      </c>
      <c r="C8634" s="205">
        <v>59</v>
      </c>
      <c r="D8634" s="206">
        <v>52.757761889162111</v>
      </c>
      <c r="E8634" s="207">
        <v>-23</v>
      </c>
      <c r="F8634" s="208">
        <v>21.426751282263439</v>
      </c>
      <c r="I8634" s="125"/>
    </row>
    <row r="8635" spans="1:9">
      <c r="A8635" s="216">
        <v>43825</v>
      </c>
      <c r="B8635" s="194">
        <v>17</v>
      </c>
      <c r="C8635" s="205">
        <v>74</v>
      </c>
      <c r="D8635" s="206">
        <v>52.447668153020004</v>
      </c>
      <c r="E8635" s="207">
        <v>-23</v>
      </c>
      <c r="F8635" s="208">
        <v>21.338322605044979</v>
      </c>
      <c r="I8635" s="125"/>
    </row>
    <row r="8636" spans="1:9">
      <c r="A8636" s="216">
        <v>43825</v>
      </c>
      <c r="B8636" s="194">
        <v>18</v>
      </c>
      <c r="C8636" s="205">
        <v>89</v>
      </c>
      <c r="D8636" s="206">
        <v>52.137617339323015</v>
      </c>
      <c r="E8636" s="207">
        <v>-23</v>
      </c>
      <c r="F8636" s="208">
        <v>21.249078829173627</v>
      </c>
      <c r="I8636" s="125"/>
    </row>
    <row r="8637" spans="1:9">
      <c r="A8637" s="216">
        <v>43825</v>
      </c>
      <c r="B8637" s="194">
        <v>19</v>
      </c>
      <c r="C8637" s="205">
        <v>104</v>
      </c>
      <c r="D8637" s="206">
        <v>51.82762011241266</v>
      </c>
      <c r="E8637" s="207">
        <v>-23</v>
      </c>
      <c r="F8637" s="208">
        <v>21.159020025416879</v>
      </c>
      <c r="I8637" s="125"/>
    </row>
    <row r="8638" spans="1:9">
      <c r="A8638" s="216">
        <v>43825</v>
      </c>
      <c r="B8638" s="194">
        <v>20</v>
      </c>
      <c r="C8638" s="205">
        <v>119</v>
      </c>
      <c r="D8638" s="206">
        <v>51.517687290806862</v>
      </c>
      <c r="E8638" s="207">
        <v>-23</v>
      </c>
      <c r="F8638" s="208">
        <v>21.068146265356091</v>
      </c>
      <c r="I8638" s="125"/>
    </row>
    <row r="8639" spans="1:9">
      <c r="A8639" s="216">
        <v>43825</v>
      </c>
      <c r="B8639" s="194">
        <v>21</v>
      </c>
      <c r="C8639" s="205">
        <v>134</v>
      </c>
      <c r="D8639" s="206">
        <v>51.207799397653275</v>
      </c>
      <c r="E8639" s="207">
        <v>-23</v>
      </c>
      <c r="F8639" s="208">
        <v>20.976457624464757</v>
      </c>
      <c r="I8639" s="125"/>
    </row>
    <row r="8640" spans="1:9">
      <c r="A8640" s="216">
        <v>43825</v>
      </c>
      <c r="B8640" s="194">
        <v>22</v>
      </c>
      <c r="C8640" s="205">
        <v>149</v>
      </c>
      <c r="D8640" s="206">
        <v>50.897967231038592</v>
      </c>
      <c r="E8640" s="207">
        <v>-23</v>
      </c>
      <c r="F8640" s="208">
        <v>20.88395417602527</v>
      </c>
      <c r="I8640" s="125"/>
    </row>
    <row r="8641" spans="1:9">
      <c r="A8641" s="216">
        <v>43825</v>
      </c>
      <c r="B8641" s="194">
        <v>23</v>
      </c>
      <c r="C8641" s="205">
        <v>164</v>
      </c>
      <c r="D8641" s="206">
        <v>50.588201531215873</v>
      </c>
      <c r="E8641" s="207">
        <v>-23</v>
      </c>
      <c r="F8641" s="208">
        <v>20.790635995177098</v>
      </c>
      <c r="I8641" s="125"/>
    </row>
    <row r="8642" spans="1:9">
      <c r="A8642" s="216">
        <v>43826</v>
      </c>
      <c r="B8642" s="194">
        <v>0</v>
      </c>
      <c r="C8642" s="205">
        <v>179</v>
      </c>
      <c r="D8642" s="206">
        <v>50.278482836765761</v>
      </c>
      <c r="E8642" s="207">
        <v>-23</v>
      </c>
      <c r="F8642" s="208">
        <v>20.696503157896586</v>
      </c>
      <c r="I8642" s="125"/>
    </row>
    <row r="8643" spans="1:9">
      <c r="A8643" s="216">
        <v>43826</v>
      </c>
      <c r="B8643" s="194">
        <v>1</v>
      </c>
      <c r="C8643" s="205">
        <v>194</v>
      </c>
      <c r="D8643" s="206">
        <v>49.96882192608723</v>
      </c>
      <c r="E8643" s="207">
        <v>-23</v>
      </c>
      <c r="F8643" s="208">
        <v>20.601555741017634</v>
      </c>
      <c r="I8643" s="125"/>
    </row>
    <row r="8644" spans="1:9">
      <c r="A8644" s="216">
        <v>43826</v>
      </c>
      <c r="B8644" s="194">
        <v>2</v>
      </c>
      <c r="C8644" s="205">
        <v>209</v>
      </c>
      <c r="D8644" s="206">
        <v>49.659229576235475</v>
      </c>
      <c r="E8644" s="207">
        <v>-23</v>
      </c>
      <c r="F8644" s="208">
        <v>20.505793821138596</v>
      </c>
      <c r="I8644" s="125"/>
    </row>
    <row r="8645" spans="1:9">
      <c r="A8645" s="216">
        <v>43826</v>
      </c>
      <c r="B8645" s="194">
        <v>3</v>
      </c>
      <c r="C8645" s="205">
        <v>224</v>
      </c>
      <c r="D8645" s="206">
        <v>49.349686304503848</v>
      </c>
      <c r="E8645" s="207">
        <v>-23</v>
      </c>
      <c r="F8645" s="208">
        <v>20.40921747891197</v>
      </c>
      <c r="I8645" s="125"/>
    </row>
    <row r="8646" spans="1:9">
      <c r="A8646" s="216">
        <v>43826</v>
      </c>
      <c r="B8646" s="194">
        <v>4</v>
      </c>
      <c r="C8646" s="205">
        <v>239</v>
      </c>
      <c r="D8646" s="206">
        <v>49.040202926483971</v>
      </c>
      <c r="E8646" s="207">
        <v>-23</v>
      </c>
      <c r="F8646" s="208">
        <v>20.31182679263992</v>
      </c>
      <c r="I8646" s="125"/>
    </row>
    <row r="8647" spans="1:9">
      <c r="A8647" s="216">
        <v>43826</v>
      </c>
      <c r="B8647" s="194">
        <v>5</v>
      </c>
      <c r="C8647" s="205">
        <v>254</v>
      </c>
      <c r="D8647" s="206">
        <v>48.730790098882721</v>
      </c>
      <c r="E8647" s="207">
        <v>-23</v>
      </c>
      <c r="F8647" s="208">
        <v>20.213621841413101</v>
      </c>
      <c r="I8647" s="125"/>
    </row>
    <row r="8648" spans="1:9">
      <c r="A8648" s="216">
        <v>43826</v>
      </c>
      <c r="B8648" s="194">
        <v>6</v>
      </c>
      <c r="C8648" s="205">
        <v>269</v>
      </c>
      <c r="D8648" s="206">
        <v>48.42142845540593</v>
      </c>
      <c r="E8648" s="207">
        <v>-23</v>
      </c>
      <c r="F8648" s="208">
        <v>20.114602708472447</v>
      </c>
      <c r="I8648" s="125"/>
    </row>
    <row r="8649" spans="1:9">
      <c r="A8649" s="216">
        <v>43826</v>
      </c>
      <c r="B8649" s="194">
        <v>7</v>
      </c>
      <c r="C8649" s="205">
        <v>284</v>
      </c>
      <c r="D8649" s="206">
        <v>48.112128769427045</v>
      </c>
      <c r="E8649" s="207">
        <v>-23</v>
      </c>
      <c r="F8649" s="208">
        <v>20</v>
      </c>
      <c r="I8649" s="125"/>
    </row>
    <row r="8650" spans="1:9">
      <c r="A8650" s="216">
        <v>43826</v>
      </c>
      <c r="B8650" s="194">
        <v>8</v>
      </c>
      <c r="C8650" s="205">
        <v>299</v>
      </c>
      <c r="D8650" s="206">
        <v>47.802901696848039</v>
      </c>
      <c r="E8650" s="207">
        <v>-23</v>
      </c>
      <c r="F8650" s="208">
        <v>19.91412222257793</v>
      </c>
      <c r="I8650" s="125"/>
    </row>
    <row r="8651" spans="1:9">
      <c r="A8651" s="216">
        <v>43826</v>
      </c>
      <c r="B8651" s="194">
        <v>9</v>
      </c>
      <c r="C8651" s="205">
        <v>314</v>
      </c>
      <c r="D8651" s="206">
        <v>47.493727868845781</v>
      </c>
      <c r="E8651" s="207">
        <v>-23</v>
      </c>
      <c r="F8651" s="208">
        <v>19.812661035908334</v>
      </c>
      <c r="I8651" s="125"/>
    </row>
    <row r="8652" spans="1:9">
      <c r="A8652" s="216">
        <v>43826</v>
      </c>
      <c r="B8652" s="194">
        <v>10</v>
      </c>
      <c r="C8652" s="205">
        <v>329</v>
      </c>
      <c r="D8652" s="206">
        <v>47.184618056387535</v>
      </c>
      <c r="E8652" s="207">
        <v>-23</v>
      </c>
      <c r="F8652" s="208">
        <v>19.710385999027196</v>
      </c>
      <c r="I8652" s="125"/>
    </row>
    <row r="8653" spans="1:9">
      <c r="A8653" s="216">
        <v>43826</v>
      </c>
      <c r="B8653" s="194">
        <v>11</v>
      </c>
      <c r="C8653" s="205">
        <v>344</v>
      </c>
      <c r="D8653" s="206">
        <v>46.875582953026651</v>
      </c>
      <c r="E8653" s="207">
        <v>-23</v>
      </c>
      <c r="F8653" s="208">
        <v>19.607297196015523</v>
      </c>
      <c r="I8653" s="125"/>
    </row>
    <row r="8654" spans="1:9">
      <c r="A8654" s="216">
        <v>43826</v>
      </c>
      <c r="B8654" s="194">
        <v>12</v>
      </c>
      <c r="C8654" s="205">
        <v>359</v>
      </c>
      <c r="D8654" s="206">
        <v>46.566603127982944</v>
      </c>
      <c r="E8654" s="207">
        <v>-23</v>
      </c>
      <c r="F8654" s="208">
        <v>19.503394715268954</v>
      </c>
      <c r="I8654" s="125"/>
    </row>
    <row r="8655" spans="1:9">
      <c r="A8655" s="216">
        <v>43826</v>
      </c>
      <c r="B8655" s="194">
        <v>13</v>
      </c>
      <c r="C8655" s="205">
        <v>14</v>
      </c>
      <c r="D8655" s="206">
        <v>46.25768931255152</v>
      </c>
      <c r="E8655" s="207">
        <v>-23</v>
      </c>
      <c r="F8655" s="208">
        <v>19.398678642559943</v>
      </c>
      <c r="I8655" s="125"/>
    </row>
    <row r="8656" spans="1:9">
      <c r="A8656" s="216">
        <v>43826</v>
      </c>
      <c r="B8656" s="194">
        <v>14</v>
      </c>
      <c r="C8656" s="205">
        <v>29</v>
      </c>
      <c r="D8656" s="206">
        <v>45.948852255012298</v>
      </c>
      <c r="E8656" s="207">
        <v>-23</v>
      </c>
      <c r="F8656" s="208">
        <v>19.293149064462654</v>
      </c>
      <c r="I8656" s="125"/>
    </row>
    <row r="8657" spans="1:9">
      <c r="A8657" s="216">
        <v>43826</v>
      </c>
      <c r="B8657" s="194">
        <v>15</v>
      </c>
      <c r="C8657" s="205">
        <v>44</v>
      </c>
      <c r="D8657" s="206">
        <v>45.640072583015581</v>
      </c>
      <c r="E8657" s="207">
        <v>-23</v>
      </c>
      <c r="F8657" s="208">
        <v>19.186806073126306</v>
      </c>
      <c r="I8657" s="125"/>
    </row>
    <row r="8658" spans="1:9">
      <c r="A8658" s="216">
        <v>43826</v>
      </c>
      <c r="B8658" s="194">
        <v>16</v>
      </c>
      <c r="C8658" s="205">
        <v>59</v>
      </c>
      <c r="D8658" s="206">
        <v>45.331360945128836</v>
      </c>
      <c r="E8658" s="207">
        <v>-23</v>
      </c>
      <c r="F8658" s="208">
        <v>19.079649754423329</v>
      </c>
      <c r="I8658" s="125"/>
    </row>
    <row r="8659" spans="1:9">
      <c r="A8659" s="216">
        <v>43826</v>
      </c>
      <c r="B8659" s="194">
        <v>17</v>
      </c>
      <c r="C8659" s="205">
        <v>74</v>
      </c>
      <c r="D8659" s="206">
        <v>45.022728109277068</v>
      </c>
      <c r="E8659" s="207">
        <v>-23</v>
      </c>
      <c r="F8659" s="208">
        <v>18.971680198607714</v>
      </c>
      <c r="I8659" s="125"/>
    </row>
    <row r="8660" spans="1:9">
      <c r="A8660" s="216">
        <v>43826</v>
      </c>
      <c r="B8660" s="194">
        <v>18</v>
      </c>
      <c r="C8660" s="205">
        <v>89</v>
      </c>
      <c r="D8660" s="206">
        <v>44.714154698762911</v>
      </c>
      <c r="E8660" s="207">
        <v>-23</v>
      </c>
      <c r="F8660" s="208">
        <v>18.862897499178217</v>
      </c>
      <c r="I8660" s="125"/>
    </row>
    <row r="8661" spans="1:9">
      <c r="A8661" s="216">
        <v>43826</v>
      </c>
      <c r="B8661" s="194">
        <v>19</v>
      </c>
      <c r="C8661" s="205">
        <v>104</v>
      </c>
      <c r="D8661" s="206">
        <v>44.40565136195687</v>
      </c>
      <c r="E8661" s="207">
        <v>-23</v>
      </c>
      <c r="F8661" s="208">
        <v>18.753301746877824</v>
      </c>
      <c r="I8661" s="125"/>
    </row>
    <row r="8662" spans="1:9">
      <c r="A8662" s="216">
        <v>43826</v>
      </c>
      <c r="B8662" s="194">
        <v>20</v>
      </c>
      <c r="C8662" s="205">
        <v>119</v>
      </c>
      <c r="D8662" s="206">
        <v>44.097228901888457</v>
      </c>
      <c r="E8662" s="207">
        <v>-23</v>
      </c>
      <c r="F8662" s="208">
        <v>18.642893033227566</v>
      </c>
      <c r="I8662" s="125"/>
    </row>
    <row r="8663" spans="1:9">
      <c r="A8663" s="216">
        <v>43826</v>
      </c>
      <c r="B8663" s="194">
        <v>21</v>
      </c>
      <c r="C8663" s="205">
        <v>134</v>
      </c>
      <c r="D8663" s="206">
        <v>43.788867823353712</v>
      </c>
      <c r="E8663" s="207">
        <v>-23</v>
      </c>
      <c r="F8663" s="208">
        <v>18.531671454291825</v>
      </c>
      <c r="I8663" s="125"/>
    </row>
    <row r="8664" spans="1:9">
      <c r="A8664" s="216">
        <v>43826</v>
      </c>
      <c r="B8664" s="194">
        <v>22</v>
      </c>
      <c r="C8664" s="205">
        <v>149</v>
      </c>
      <c r="D8664" s="206">
        <v>43.480578888634795</v>
      </c>
      <c r="E8664" s="207">
        <v>-23</v>
      </c>
      <c r="F8664" s="208">
        <v>18.41963710327029</v>
      </c>
      <c r="I8664" s="125"/>
    </row>
    <row r="8665" spans="1:9">
      <c r="A8665" s="216">
        <v>43826</v>
      </c>
      <c r="B8665" s="194">
        <v>23</v>
      </c>
      <c r="C8665" s="205">
        <v>164</v>
      </c>
      <c r="D8665" s="206">
        <v>43.17237286015029</v>
      </c>
      <c r="E8665" s="207">
        <v>-23</v>
      </c>
      <c r="F8665" s="208">
        <v>18.306790075423294</v>
      </c>
      <c r="I8665" s="125"/>
    </row>
    <row r="8666" spans="1:9">
      <c r="A8666" s="216">
        <v>43827</v>
      </c>
      <c r="B8666" s="194">
        <v>0</v>
      </c>
      <c r="C8666" s="205">
        <v>179</v>
      </c>
      <c r="D8666" s="206">
        <v>42.864230259958163</v>
      </c>
      <c r="E8666" s="207">
        <v>-23</v>
      </c>
      <c r="F8666" s="208">
        <v>18.193130466837815</v>
      </c>
      <c r="I8666" s="125"/>
    </row>
    <row r="8667" spans="1:9">
      <c r="A8667" s="216">
        <v>43827</v>
      </c>
      <c r="B8667" s="194">
        <v>1</v>
      </c>
      <c r="C8667" s="205">
        <v>194</v>
      </c>
      <c r="D8667" s="206">
        <v>42.556161847907106</v>
      </c>
      <c r="E8667" s="207">
        <v>-23</v>
      </c>
      <c r="F8667" s="208">
        <v>18.078658374440053</v>
      </c>
      <c r="I8667" s="125"/>
    </row>
    <row r="8668" spans="1:9">
      <c r="A8668" s="216">
        <v>43827</v>
      </c>
      <c r="B8668" s="194">
        <v>2</v>
      </c>
      <c r="C8668" s="205">
        <v>209</v>
      </c>
      <c r="D8668" s="206">
        <v>42.248178285714175</v>
      </c>
      <c r="E8668" s="207">
        <v>-23</v>
      </c>
      <c r="F8668" s="208">
        <v>17.963373894672969</v>
      </c>
      <c r="I8668" s="125"/>
    </row>
    <row r="8669" spans="1:9">
      <c r="A8669" s="216">
        <v>43827</v>
      </c>
      <c r="B8669" s="194">
        <v>3</v>
      </c>
      <c r="C8669" s="205">
        <v>224</v>
      </c>
      <c r="D8669" s="206">
        <v>41.940260191198604</v>
      </c>
      <c r="E8669" s="207">
        <v>-23</v>
      </c>
      <c r="F8669" s="208">
        <v>17.847277128685306</v>
      </c>
      <c r="I8669" s="125"/>
    </row>
    <row r="8670" spans="1:9">
      <c r="A8670" s="216">
        <v>43827</v>
      </c>
      <c r="B8670" s="194">
        <v>4</v>
      </c>
      <c r="C8670" s="205">
        <v>239</v>
      </c>
      <c r="D8670" s="206">
        <v>41.632418322045055</v>
      </c>
      <c r="E8670" s="207">
        <v>-23</v>
      </c>
      <c r="F8670" s="208">
        <v>17.730368174595483</v>
      </c>
      <c r="I8670" s="125"/>
    </row>
    <row r="8671" spans="1:9">
      <c r="A8671" s="216">
        <v>43827</v>
      </c>
      <c r="B8671" s="194">
        <v>5</v>
      </c>
      <c r="C8671" s="205">
        <v>254</v>
      </c>
      <c r="D8671" s="206">
        <v>41.32466331751516</v>
      </c>
      <c r="E8671" s="207">
        <v>-23</v>
      </c>
      <c r="F8671" s="208">
        <v>17.612647131299326</v>
      </c>
      <c r="I8671" s="125"/>
    </row>
    <row r="8672" spans="1:9">
      <c r="A8672" s="216">
        <v>43827</v>
      </c>
      <c r="B8672" s="194">
        <v>6</v>
      </c>
      <c r="C8672" s="205">
        <v>269</v>
      </c>
      <c r="D8672" s="206">
        <v>41.016975793238544</v>
      </c>
      <c r="E8672" s="207">
        <v>-23</v>
      </c>
      <c r="F8672" s="208">
        <v>17.494114102477951</v>
      </c>
      <c r="I8672" s="125"/>
    </row>
    <row r="8673" spans="1:9">
      <c r="A8673" s="216">
        <v>43827</v>
      </c>
      <c r="B8673" s="194">
        <v>7</v>
      </c>
      <c r="C8673" s="205">
        <v>284</v>
      </c>
      <c r="D8673" s="206">
        <v>40.709366504693207</v>
      </c>
      <c r="E8673" s="207">
        <v>-23</v>
      </c>
      <c r="F8673" s="208">
        <v>17.399999999999999</v>
      </c>
      <c r="I8673" s="125"/>
    </row>
    <row r="8674" spans="1:9">
      <c r="A8674" s="216">
        <v>43827</v>
      </c>
      <c r="B8674" s="194">
        <v>8</v>
      </c>
      <c r="C8674" s="205">
        <v>299</v>
      </c>
      <c r="D8674" s="206">
        <v>40.401846088318507</v>
      </c>
      <c r="E8674" s="207">
        <v>-23</v>
      </c>
      <c r="F8674" s="208">
        <v>17.254612492634536</v>
      </c>
      <c r="I8674" s="125"/>
    </row>
    <row r="8675" spans="1:9">
      <c r="A8675" s="216">
        <v>43827</v>
      </c>
      <c r="B8675" s="194">
        <v>9</v>
      </c>
      <c r="C8675" s="205">
        <v>314</v>
      </c>
      <c r="D8675" s="206">
        <v>40.094395196297228</v>
      </c>
      <c r="E8675" s="207">
        <v>-23</v>
      </c>
      <c r="F8675" s="208">
        <v>17.133644117822158</v>
      </c>
      <c r="I8675" s="125"/>
    </row>
    <row r="8676" spans="1:9">
      <c r="A8676" s="216">
        <v>43827</v>
      </c>
      <c r="B8676" s="194">
        <v>10</v>
      </c>
      <c r="C8676" s="205">
        <v>329</v>
      </c>
      <c r="D8676" s="206">
        <v>39.787024464236538</v>
      </c>
      <c r="E8676" s="207">
        <v>-23</v>
      </c>
      <c r="F8676" s="208">
        <v>17.011864168585475</v>
      </c>
      <c r="I8676" s="125"/>
    </row>
    <row r="8677" spans="1:9">
      <c r="A8677" s="216">
        <v>43827</v>
      </c>
      <c r="B8677" s="194">
        <v>11</v>
      </c>
      <c r="C8677" s="205">
        <v>344</v>
      </c>
      <c r="D8677" s="206">
        <v>39.479744643959975</v>
      </c>
      <c r="E8677" s="207">
        <v>-23</v>
      </c>
      <c r="F8677" s="208">
        <v>16.889272748689379</v>
      </c>
      <c r="I8677" s="125"/>
    </row>
    <row r="8678" spans="1:9">
      <c r="A8678" s="216">
        <v>43827</v>
      </c>
      <c r="B8678" s="194">
        <v>12</v>
      </c>
      <c r="C8678" s="205">
        <v>359</v>
      </c>
      <c r="D8678" s="206">
        <v>39.172536346344486</v>
      </c>
      <c r="E8678" s="207">
        <v>-23</v>
      </c>
      <c r="F8678" s="208">
        <v>16.765869966875258</v>
      </c>
      <c r="I8678" s="125"/>
    </row>
    <row r="8679" spans="1:9">
      <c r="A8679" s="216">
        <v>43827</v>
      </c>
      <c r="B8679" s="194">
        <v>13</v>
      </c>
      <c r="C8679" s="205">
        <v>14</v>
      </c>
      <c r="D8679" s="206">
        <v>38.865410203716237</v>
      </c>
      <c r="E8679" s="207">
        <v>-23</v>
      </c>
      <c r="F8679" s="208">
        <v>16.641655928554684</v>
      </c>
      <c r="I8679" s="125"/>
    </row>
    <row r="8680" spans="1:9">
      <c r="A8680" s="216">
        <v>43827</v>
      </c>
      <c r="B8680" s="194">
        <v>14</v>
      </c>
      <c r="C8680" s="205">
        <v>29</v>
      </c>
      <c r="D8680" s="206">
        <v>38.558377004092108</v>
      </c>
      <c r="E8680" s="207">
        <v>-23</v>
      </c>
      <c r="F8680" s="208">
        <v>16.516630739918554</v>
      </c>
      <c r="I8680" s="125"/>
    </row>
    <row r="8681" spans="1:9">
      <c r="A8681" s="216">
        <v>43827</v>
      </c>
      <c r="B8681" s="194">
        <v>15</v>
      </c>
      <c r="C8681" s="205">
        <v>44</v>
      </c>
      <c r="D8681" s="206">
        <v>38.251417258489937</v>
      </c>
      <c r="E8681" s="207">
        <v>-23</v>
      </c>
      <c r="F8681" s="208">
        <v>16.390794513616171</v>
      </c>
      <c r="I8681" s="125"/>
    </row>
    <row r="8682" spans="1:9">
      <c r="A8682" s="216">
        <v>43827</v>
      </c>
      <c r="B8682" s="194">
        <v>16</v>
      </c>
      <c r="C8682" s="205">
        <v>59</v>
      </c>
      <c r="D8682" s="206">
        <v>37.94454167470235</v>
      </c>
      <c r="E8682" s="207">
        <v>-23</v>
      </c>
      <c r="F8682" s="208">
        <v>16.2641473546622</v>
      </c>
      <c r="I8682" s="125"/>
    </row>
    <row r="8683" spans="1:9">
      <c r="A8683" s="216">
        <v>43827</v>
      </c>
      <c r="B8683" s="194">
        <v>17</v>
      </c>
      <c r="C8683" s="205">
        <v>74</v>
      </c>
      <c r="D8683" s="206">
        <v>37.637761020118887</v>
      </c>
      <c r="E8683" s="207">
        <v>-23</v>
      </c>
      <c r="F8683" s="208">
        <v>16.136689373092565</v>
      </c>
      <c r="I8683" s="125"/>
    </row>
    <row r="8684" spans="1:9">
      <c r="A8684" s="216">
        <v>43827</v>
      </c>
      <c r="B8684" s="194">
        <v>18</v>
      </c>
      <c r="C8684" s="205">
        <v>89</v>
      </c>
      <c r="D8684" s="206">
        <v>37.331055781311022</v>
      </c>
      <c r="E8684" s="207">
        <v>-23</v>
      </c>
      <c r="F8684" s="208">
        <v>16.00842068260917</v>
      </c>
      <c r="I8684" s="125"/>
    </row>
    <row r="8685" spans="1:9">
      <c r="A8685" s="216">
        <v>43827</v>
      </c>
      <c r="B8685" s="194">
        <v>19</v>
      </c>
      <c r="C8685" s="205">
        <v>104</v>
      </c>
      <c r="D8685" s="206">
        <v>37.024436704677726</v>
      </c>
      <c r="E8685" s="207">
        <v>-23</v>
      </c>
      <c r="F8685" s="208">
        <v>15.879341393473894</v>
      </c>
      <c r="I8685" s="125"/>
    </row>
    <row r="8686" spans="1:9">
      <c r="A8686" s="216">
        <v>43827</v>
      </c>
      <c r="B8686" s="194">
        <v>20</v>
      </c>
      <c r="C8686" s="205">
        <v>119</v>
      </c>
      <c r="D8686" s="206">
        <v>36.717914533935527</v>
      </c>
      <c r="E8686" s="207">
        <v>-23</v>
      </c>
      <c r="F8686" s="208">
        <v>15.749451616708754</v>
      </c>
      <c r="I8686" s="125"/>
    </row>
    <row r="8687" spans="1:9">
      <c r="A8687" s="216">
        <v>43827</v>
      </c>
      <c r="B8687" s="194">
        <v>21</v>
      </c>
      <c r="C8687" s="205">
        <v>134</v>
      </c>
      <c r="D8687" s="206">
        <v>36.411469754428936</v>
      </c>
      <c r="E8687" s="207">
        <v>-23</v>
      </c>
      <c r="F8687" s="208">
        <v>15.618751468516052</v>
      </c>
      <c r="I8687" s="125"/>
    </row>
    <row r="8688" spans="1:9">
      <c r="A8688" s="216">
        <v>43827</v>
      </c>
      <c r="B8688" s="194">
        <v>22</v>
      </c>
      <c r="C8688" s="205">
        <v>149</v>
      </c>
      <c r="D8688" s="206">
        <v>36.105113127748609</v>
      </c>
      <c r="E8688" s="207">
        <v>-23</v>
      </c>
      <c r="F8688" s="208">
        <v>15.48724106154296</v>
      </c>
      <c r="I8688" s="125"/>
    </row>
    <row r="8689" spans="1:9">
      <c r="A8689" s="216">
        <v>43827</v>
      </c>
      <c r="B8689" s="194">
        <v>23</v>
      </c>
      <c r="C8689" s="205">
        <v>164</v>
      </c>
      <c r="D8689" s="206">
        <v>35.798855337442888</v>
      </c>
      <c r="E8689" s="207">
        <v>-23</v>
      </c>
      <c r="F8689" s="208">
        <v>15.354920510706833</v>
      </c>
      <c r="I8689" s="125"/>
    </row>
    <row r="8690" spans="1:9">
      <c r="A8690" s="216">
        <v>43828</v>
      </c>
      <c r="B8690" s="194">
        <v>0</v>
      </c>
      <c r="C8690" s="205">
        <v>179</v>
      </c>
      <c r="D8690" s="206">
        <v>35.49267692497267</v>
      </c>
      <c r="E8690" s="207">
        <v>-23</v>
      </c>
      <c r="F8690" s="208">
        <v>15.221789931719698</v>
      </c>
      <c r="I8690" s="125"/>
    </row>
    <row r="8691" spans="1:9">
      <c r="A8691" s="216">
        <v>43828</v>
      </c>
      <c r="B8691" s="194">
        <v>1</v>
      </c>
      <c r="C8691" s="205">
        <v>194</v>
      </c>
      <c r="D8691" s="206">
        <v>35.186588630036795</v>
      </c>
      <c r="E8691" s="207">
        <v>-23</v>
      </c>
      <c r="F8691" s="208">
        <v>15.087849441101042</v>
      </c>
      <c r="I8691" s="125"/>
    </row>
    <row r="8692" spans="1:9">
      <c r="A8692" s="216">
        <v>43828</v>
      </c>
      <c r="B8692" s="194">
        <v>2</v>
      </c>
      <c r="C8692" s="205">
        <v>209</v>
      </c>
      <c r="D8692" s="206">
        <v>34.88060113294182</v>
      </c>
      <c r="E8692" s="207">
        <v>-23</v>
      </c>
      <c r="F8692" s="208">
        <v>14.95309915466521</v>
      </c>
      <c r="I8692" s="125"/>
    </row>
    <row r="8693" spans="1:9">
      <c r="A8693" s="216">
        <v>43828</v>
      </c>
      <c r="B8693" s="194">
        <v>3</v>
      </c>
      <c r="C8693" s="205">
        <v>224</v>
      </c>
      <c r="D8693" s="206">
        <v>34.574694991771935</v>
      </c>
      <c r="E8693" s="207">
        <v>-23</v>
      </c>
      <c r="F8693" s="208">
        <v>14.817539193542189</v>
      </c>
      <c r="I8693" s="125"/>
    </row>
    <row r="8694" spans="1:9">
      <c r="A8694" s="216">
        <v>43828</v>
      </c>
      <c r="B8694" s="194">
        <v>4</v>
      </c>
      <c r="C8694" s="205">
        <v>239</v>
      </c>
      <c r="D8694" s="206">
        <v>34.26888092482443</v>
      </c>
      <c r="E8694" s="207">
        <v>-23</v>
      </c>
      <c r="F8694" s="208">
        <v>14.681169675172967</v>
      </c>
      <c r="I8694" s="125"/>
    </row>
    <row r="8695" spans="1:9">
      <c r="A8695" s="216">
        <v>43828</v>
      </c>
      <c r="B8695" s="194">
        <v>5</v>
      </c>
      <c r="C8695" s="205">
        <v>254</v>
      </c>
      <c r="D8695" s="206">
        <v>33.963169569846627</v>
      </c>
      <c r="E8695" s="207">
        <v>-23</v>
      </c>
      <c r="F8695" s="208">
        <v>14.543990717736719</v>
      </c>
      <c r="I8695" s="125"/>
    </row>
    <row r="8696" spans="1:9">
      <c r="A8696" s="216">
        <v>43828</v>
      </c>
      <c r="B8696" s="194">
        <v>6</v>
      </c>
      <c r="C8696" s="205">
        <v>269</v>
      </c>
      <c r="D8696" s="206">
        <v>33.657541561799462</v>
      </c>
      <c r="E8696" s="207">
        <v>-23</v>
      </c>
      <c r="F8696" s="208">
        <v>14.406002444825248</v>
      </c>
      <c r="I8696" s="125"/>
    </row>
    <row r="8697" spans="1:9">
      <c r="A8697" s="216">
        <v>43828</v>
      </c>
      <c r="B8697" s="194">
        <v>7</v>
      </c>
      <c r="C8697" s="205">
        <v>284</v>
      </c>
      <c r="D8697" s="206">
        <v>33.352007517381708</v>
      </c>
      <c r="E8697" s="207">
        <v>-23</v>
      </c>
      <c r="F8697" s="208">
        <v>14.3</v>
      </c>
      <c r="I8697" s="125"/>
    </row>
    <row r="8698" spans="1:9">
      <c r="A8698" s="216">
        <v>43828</v>
      </c>
      <c r="B8698" s="194">
        <v>8</v>
      </c>
      <c r="C8698" s="205">
        <v>299</v>
      </c>
      <c r="D8698" s="206">
        <v>33.046578169687564</v>
      </c>
      <c r="E8698" s="207">
        <v>-23</v>
      </c>
      <c r="F8698" s="208">
        <v>14.127598434107824</v>
      </c>
      <c r="I8698" s="125"/>
    </row>
    <row r="8699" spans="1:9">
      <c r="A8699" s="216">
        <v>43828</v>
      </c>
      <c r="B8699" s="194">
        <v>9</v>
      </c>
      <c r="C8699" s="205">
        <v>314</v>
      </c>
      <c r="D8699" s="206">
        <v>32.741234111838367</v>
      </c>
      <c r="E8699" s="207">
        <v>-23</v>
      </c>
      <c r="F8699" s="208">
        <v>13.987182941339995</v>
      </c>
      <c r="I8699" s="125"/>
    </row>
    <row r="8700" spans="1:9">
      <c r="A8700" s="216">
        <v>43828</v>
      </c>
      <c r="B8700" s="194">
        <v>10</v>
      </c>
      <c r="C8700" s="205">
        <v>329</v>
      </c>
      <c r="D8700" s="206">
        <v>32.435985958148876</v>
      </c>
      <c r="E8700" s="207">
        <v>-23</v>
      </c>
      <c r="F8700" s="208">
        <v>13.845958621653125</v>
      </c>
      <c r="I8700" s="125"/>
    </row>
    <row r="8701" spans="1:9">
      <c r="A8701" s="216">
        <v>43828</v>
      </c>
      <c r="B8701" s="194">
        <v>11</v>
      </c>
      <c r="C8701" s="205">
        <v>344</v>
      </c>
      <c r="D8701" s="206">
        <v>32.130844439477642</v>
      </c>
      <c r="E8701" s="207">
        <v>-23</v>
      </c>
      <c r="F8701" s="208">
        <v>13.703925597939204</v>
      </c>
      <c r="I8701" s="125"/>
    </row>
    <row r="8702" spans="1:9">
      <c r="A8702" s="216">
        <v>43828</v>
      </c>
      <c r="B8702" s="194">
        <v>12</v>
      </c>
      <c r="C8702" s="205">
        <v>359</v>
      </c>
      <c r="D8702" s="206">
        <v>31.825790145702513</v>
      </c>
      <c r="E8702" s="207">
        <v>-23</v>
      </c>
      <c r="F8702" s="208">
        <v>13.561083998700667</v>
      </c>
      <c r="I8702" s="125"/>
    </row>
    <row r="8703" spans="1:9">
      <c r="A8703" s="216">
        <v>43828</v>
      </c>
      <c r="B8703" s="194">
        <v>13</v>
      </c>
      <c r="C8703" s="205">
        <v>14</v>
      </c>
      <c r="D8703" s="206">
        <v>31.520833687635559</v>
      </c>
      <c r="E8703" s="207">
        <v>-23</v>
      </c>
      <c r="F8703" s="208">
        <v>13.417433948416502</v>
      </c>
      <c r="I8703" s="125"/>
    </row>
    <row r="8704" spans="1:9">
      <c r="A8704" s="216">
        <v>43828</v>
      </c>
      <c r="B8704" s="194">
        <v>14</v>
      </c>
      <c r="C8704" s="205">
        <v>29</v>
      </c>
      <c r="D8704" s="206">
        <v>31.215985834091953</v>
      </c>
      <c r="E8704" s="207">
        <v>-23</v>
      </c>
      <c r="F8704" s="208">
        <v>13.272975572349921</v>
      </c>
      <c r="I8704" s="125"/>
    </row>
    <row r="8705" spans="1:9">
      <c r="A8705" s="216">
        <v>43828</v>
      </c>
      <c r="B8705" s="194">
        <v>15</v>
      </c>
      <c r="C8705" s="205">
        <v>44</v>
      </c>
      <c r="D8705" s="206">
        <v>30.911227053491075</v>
      </c>
      <c r="E8705" s="207">
        <v>-23</v>
      </c>
      <c r="F8705" s="208">
        <v>13.127709003036401</v>
      </c>
      <c r="I8705" s="125"/>
    </row>
    <row r="8706" spans="1:9">
      <c r="A8706" s="216">
        <v>43828</v>
      </c>
      <c r="B8706" s="194">
        <v>16</v>
      </c>
      <c r="C8706" s="205">
        <v>59</v>
      </c>
      <c r="D8706" s="206">
        <v>30.606568092315456</v>
      </c>
      <c r="E8706" s="207">
        <v>-23</v>
      </c>
      <c r="F8706" s="208">
        <v>12.98163436404792</v>
      </c>
      <c r="I8706" s="125"/>
    </row>
    <row r="8707" spans="1:9">
      <c r="A8707" s="216">
        <v>43828</v>
      </c>
      <c r="B8707" s="194">
        <v>17</v>
      </c>
      <c r="C8707" s="205">
        <v>74</v>
      </c>
      <c r="D8707" s="206">
        <v>30.302019637522335</v>
      </c>
      <c r="E8707" s="207">
        <v>-23</v>
      </c>
      <c r="F8707" s="208">
        <v>12.834751784614227</v>
      </c>
      <c r="I8707" s="125"/>
    </row>
    <row r="8708" spans="1:9">
      <c r="A8708" s="216">
        <v>43828</v>
      </c>
      <c r="B8708" s="194">
        <v>18</v>
      </c>
      <c r="C8708" s="205">
        <v>89</v>
      </c>
      <c r="D8708" s="206">
        <v>29.997562175061603</v>
      </c>
      <c r="E8708" s="207">
        <v>-23</v>
      </c>
      <c r="F8708" s="208">
        <v>12.68706139802795</v>
      </c>
      <c r="I8708" s="125"/>
    </row>
    <row r="8709" spans="1:9">
      <c r="A8709" s="216">
        <v>43828</v>
      </c>
      <c r="B8709" s="194">
        <v>19</v>
      </c>
      <c r="C8709" s="205">
        <v>104</v>
      </c>
      <c r="D8709" s="206">
        <v>29.693206428648296</v>
      </c>
      <c r="E8709" s="207">
        <v>-23</v>
      </c>
      <c r="F8709" s="208">
        <v>12.53856333346107</v>
      </c>
      <c r="I8709" s="125"/>
    </row>
    <row r="8710" spans="1:9">
      <c r="A8710" s="216">
        <v>43828</v>
      </c>
      <c r="B8710" s="194">
        <v>20</v>
      </c>
      <c r="C8710" s="205">
        <v>119</v>
      </c>
      <c r="D8710" s="206">
        <v>29.388963121591587</v>
      </c>
      <c r="E8710" s="207">
        <v>-23</v>
      </c>
      <c r="F8710" s="208">
        <v>12.389257720818208</v>
      </c>
      <c r="I8710" s="125"/>
    </row>
    <row r="8711" spans="1:9">
      <c r="A8711" s="216">
        <v>43828</v>
      </c>
      <c r="B8711" s="194">
        <v>21</v>
      </c>
      <c r="C8711" s="205">
        <v>134</v>
      </c>
      <c r="D8711" s="206">
        <v>29.08481271728192</v>
      </c>
      <c r="E8711" s="207">
        <v>-23</v>
      </c>
      <c r="F8711" s="208">
        <v>12.239144695807553</v>
      </c>
      <c r="I8711" s="125"/>
    </row>
    <row r="8712" spans="1:9">
      <c r="A8712" s="216">
        <v>43828</v>
      </c>
      <c r="B8712" s="194">
        <v>22</v>
      </c>
      <c r="C8712" s="205">
        <v>149</v>
      </c>
      <c r="D8712" s="206">
        <v>28.780765976947578</v>
      </c>
      <c r="E8712" s="207">
        <v>-23</v>
      </c>
      <c r="F8712" s="208">
        <v>12.088224389901967</v>
      </c>
      <c r="I8712" s="125"/>
    </row>
    <row r="8713" spans="1:9">
      <c r="A8713" s="216">
        <v>43828</v>
      </c>
      <c r="B8713" s="194">
        <v>23</v>
      </c>
      <c r="C8713" s="205">
        <v>164</v>
      </c>
      <c r="D8713" s="206">
        <v>28.476833502631962</v>
      </c>
      <c r="E8713" s="207">
        <v>-23</v>
      </c>
      <c r="F8713" s="208">
        <v>11.936496937042307</v>
      </c>
      <c r="I8713" s="125"/>
    </row>
    <row r="8714" spans="1:9">
      <c r="A8714" s="216">
        <v>43829</v>
      </c>
      <c r="B8714" s="194">
        <v>0</v>
      </c>
      <c r="C8714" s="205">
        <v>179</v>
      </c>
      <c r="D8714" s="206">
        <v>28.172995873107993</v>
      </c>
      <c r="E8714" s="207">
        <v>-23</v>
      </c>
      <c r="F8714" s="208">
        <v>11.78396247190868</v>
      </c>
      <c r="I8714" s="125"/>
    </row>
    <row r="8715" spans="1:9">
      <c r="A8715" s="216">
        <v>43829</v>
      </c>
      <c r="B8715" s="194">
        <v>1</v>
      </c>
      <c r="C8715" s="205">
        <v>194</v>
      </c>
      <c r="D8715" s="206">
        <v>27.869263807655216</v>
      </c>
      <c r="E8715" s="207">
        <v>-23</v>
      </c>
      <c r="F8715" s="208">
        <v>11.63062112997693</v>
      </c>
      <c r="I8715" s="125"/>
    </row>
    <row r="8716" spans="1:9">
      <c r="A8716" s="216">
        <v>43829</v>
      </c>
      <c r="B8716" s="194">
        <v>2</v>
      </c>
      <c r="C8716" s="205">
        <v>209</v>
      </c>
      <c r="D8716" s="206">
        <v>27.565647905992705</v>
      </c>
      <c r="E8716" s="207">
        <v>-23</v>
      </c>
      <c r="F8716" s="208">
        <v>11.476473045781574</v>
      </c>
      <c r="I8716" s="125"/>
    </row>
    <row r="8717" spans="1:9">
      <c r="A8717" s="216">
        <v>43829</v>
      </c>
      <c r="B8717" s="194">
        <v>3</v>
      </c>
      <c r="C8717" s="205">
        <v>224</v>
      </c>
      <c r="D8717" s="206">
        <v>27.262128764045315</v>
      </c>
      <c r="E8717" s="207">
        <v>-23</v>
      </c>
      <c r="F8717" s="208">
        <v>11.321518359765363</v>
      </c>
      <c r="I8717" s="125"/>
    </row>
    <row r="8718" spans="1:9">
      <c r="A8718" s="216">
        <v>43829</v>
      </c>
      <c r="B8718" s="194">
        <v>4</v>
      </c>
      <c r="C8718" s="205">
        <v>239</v>
      </c>
      <c r="D8718" s="206">
        <v>26.958717037744009</v>
      </c>
      <c r="E8718" s="207">
        <v>-23</v>
      </c>
      <c r="F8718" s="208">
        <v>11.165757208012721</v>
      </c>
      <c r="I8718" s="125"/>
    </row>
    <row r="8719" spans="1:9">
      <c r="A8719" s="216">
        <v>43829</v>
      </c>
      <c r="B8719" s="194">
        <v>5</v>
      </c>
      <c r="C8719" s="205">
        <v>254</v>
      </c>
      <c r="D8719" s="206">
        <v>26.655423384887058</v>
      </c>
      <c r="E8719" s="207">
        <v>-23</v>
      </c>
      <c r="F8719" s="208">
        <v>11.009189727326429</v>
      </c>
      <c r="I8719" s="125"/>
    </row>
    <row r="8720" spans="1:9">
      <c r="A8720" s="216">
        <v>43829</v>
      </c>
      <c r="B8720" s="194">
        <v>6</v>
      </c>
      <c r="C8720" s="205">
        <v>269</v>
      </c>
      <c r="D8720" s="206">
        <v>26.352228417101742</v>
      </c>
      <c r="E8720" s="207">
        <v>-23</v>
      </c>
      <c r="F8720" s="208">
        <v>10.851816060527284</v>
      </c>
      <c r="I8720" s="125"/>
    </row>
    <row r="8721" spans="1:9">
      <c r="A8721" s="216">
        <v>43829</v>
      </c>
      <c r="B8721" s="194">
        <v>7</v>
      </c>
      <c r="C8721" s="205">
        <v>284</v>
      </c>
      <c r="D8721" s="206">
        <v>26.049142690083045</v>
      </c>
      <c r="E8721" s="207">
        <v>-23</v>
      </c>
      <c r="F8721" s="208">
        <v>10.7</v>
      </c>
      <c r="I8721" s="125"/>
    </row>
    <row r="8722" spans="1:9">
      <c r="A8722" s="216">
        <v>43829</v>
      </c>
      <c r="B8722" s="194">
        <v>8</v>
      </c>
      <c r="C8722" s="205">
        <v>299</v>
      </c>
      <c r="D8722" s="206">
        <v>25.746176937204837</v>
      </c>
      <c r="E8722" s="207">
        <v>-23</v>
      </c>
      <c r="F8722" s="208">
        <v>10.534650724517576</v>
      </c>
      <c r="I8722" s="125"/>
    </row>
    <row r="8723" spans="1:9">
      <c r="A8723" s="216">
        <v>43829</v>
      </c>
      <c r="B8723" s="194">
        <v>9</v>
      </c>
      <c r="C8723" s="205">
        <v>314</v>
      </c>
      <c r="D8723" s="206">
        <v>25.443311727993887</v>
      </c>
      <c r="E8723" s="207">
        <v>-23</v>
      </c>
      <c r="F8723" s="208">
        <v>10.374859337794007</v>
      </c>
      <c r="I8723" s="125"/>
    </row>
    <row r="8724" spans="1:9">
      <c r="A8724" s="216">
        <v>43829</v>
      </c>
      <c r="B8724" s="194">
        <v>10</v>
      </c>
      <c r="C8724" s="205">
        <v>329</v>
      </c>
      <c r="D8724" s="206">
        <v>25.140557656243345</v>
      </c>
      <c r="E8724" s="207">
        <v>-23</v>
      </c>
      <c r="F8724" s="208">
        <v>10.214262328171273</v>
      </c>
      <c r="I8724" s="125"/>
    </row>
    <row r="8725" spans="1:9">
      <c r="A8725" s="216">
        <v>43829</v>
      </c>
      <c r="B8725" s="194">
        <v>11</v>
      </c>
      <c r="C8725" s="205">
        <v>344</v>
      </c>
      <c r="D8725" s="206">
        <v>24.837925469847733</v>
      </c>
      <c r="E8725" s="207">
        <v>-23</v>
      </c>
      <c r="F8725" s="208">
        <v>10.052859836982933</v>
      </c>
      <c r="I8725" s="125"/>
    </row>
    <row r="8726" spans="1:9">
      <c r="A8726" s="216">
        <v>43829</v>
      </c>
      <c r="B8726" s="194">
        <v>12</v>
      </c>
      <c r="C8726" s="205">
        <v>359</v>
      </c>
      <c r="D8726" s="206">
        <v>24.53539561942307</v>
      </c>
      <c r="E8726" s="207">
        <v>-23</v>
      </c>
      <c r="F8726" s="208">
        <v>9.8906520117570551</v>
      </c>
      <c r="I8726" s="125"/>
    </row>
    <row r="8727" spans="1:9">
      <c r="A8727" s="216">
        <v>43829</v>
      </c>
      <c r="B8727" s="194">
        <v>13</v>
      </c>
      <c r="C8727" s="205">
        <v>14</v>
      </c>
      <c r="D8727" s="206">
        <v>24.232978813161026</v>
      </c>
      <c r="E8727" s="207">
        <v>-23</v>
      </c>
      <c r="F8727" s="208">
        <v>9.7276389953532316</v>
      </c>
      <c r="I8727" s="125"/>
    </row>
    <row r="8728" spans="1:9">
      <c r="A8728" s="216">
        <v>43829</v>
      </c>
      <c r="B8728" s="194">
        <v>14</v>
      </c>
      <c r="C8728" s="205">
        <v>29</v>
      </c>
      <c r="D8728" s="206">
        <v>23.930685757687797</v>
      </c>
      <c r="E8728" s="207">
        <v>-23</v>
      </c>
      <c r="F8728" s="208">
        <v>9.5638209313566591</v>
      </c>
      <c r="I8728" s="125"/>
    </row>
    <row r="8729" spans="1:9">
      <c r="A8729" s="216">
        <v>43829</v>
      </c>
      <c r="B8729" s="194">
        <v>15</v>
      </c>
      <c r="C8729" s="205">
        <v>44</v>
      </c>
      <c r="D8729" s="206">
        <v>23.628496900573737</v>
      </c>
      <c r="E8729" s="207">
        <v>-23</v>
      </c>
      <c r="F8729" s="208">
        <v>9.399197971446327</v>
      </c>
      <c r="I8729" s="125"/>
    </row>
    <row r="8730" spans="1:9">
      <c r="A8730" s="216">
        <v>43829</v>
      </c>
      <c r="B8730" s="194">
        <v>16</v>
      </c>
      <c r="C8730" s="205">
        <v>59</v>
      </c>
      <c r="D8730" s="206">
        <v>23.326422946767025</v>
      </c>
      <c r="E8730" s="207">
        <v>-23</v>
      </c>
      <c r="F8730" s="208">
        <v>9.2337702570323188</v>
      </c>
      <c r="I8730" s="125"/>
    </row>
    <row r="8731" spans="1:9">
      <c r="A8731" s="216">
        <v>43829</v>
      </c>
      <c r="B8731" s="194">
        <v>17</v>
      </c>
      <c r="C8731" s="205">
        <v>74</v>
      </c>
      <c r="D8731" s="206">
        <v>23.02447460125677</v>
      </c>
      <c r="E8731" s="207">
        <v>-23</v>
      </c>
      <c r="F8731" s="208">
        <v>9.0675379357942631</v>
      </c>
      <c r="I8731" s="125"/>
    </row>
    <row r="8732" spans="1:9">
      <c r="A8732" s="216">
        <v>43829</v>
      </c>
      <c r="B8732" s="194">
        <v>18</v>
      </c>
      <c r="C8732" s="205">
        <v>89</v>
      </c>
      <c r="D8732" s="206">
        <v>22.722632307690276</v>
      </c>
      <c r="E8732" s="207">
        <v>-23</v>
      </c>
      <c r="F8732" s="208">
        <v>8.9005011598547412</v>
      </c>
      <c r="I8732" s="125"/>
    </row>
    <row r="8733" spans="1:9">
      <c r="A8733" s="216">
        <v>43829</v>
      </c>
      <c r="B8733" s="194">
        <v>19</v>
      </c>
      <c r="C8733" s="205">
        <v>104</v>
      </c>
      <c r="D8733" s="206">
        <v>22.42090682862937</v>
      </c>
      <c r="E8733" s="207">
        <v>-23</v>
      </c>
      <c r="F8733" s="208">
        <v>8.7326600765486972</v>
      </c>
      <c r="I8733" s="125"/>
    </row>
    <row r="8734" spans="1:9">
      <c r="A8734" s="216">
        <v>43829</v>
      </c>
      <c r="B8734" s="194">
        <v>20</v>
      </c>
      <c r="C8734" s="205">
        <v>119</v>
      </c>
      <c r="D8734" s="206">
        <v>22.119308708086862</v>
      </c>
      <c r="E8734" s="207">
        <v>-23</v>
      </c>
      <c r="F8734" s="208">
        <v>8.5640148339192024</v>
      </c>
      <c r="I8734" s="125"/>
    </row>
    <row r="8735" spans="1:9">
      <c r="A8735" s="216">
        <v>43829</v>
      </c>
      <c r="B8735" s="194">
        <v>21</v>
      </c>
      <c r="C8735" s="205">
        <v>134</v>
      </c>
      <c r="D8735" s="206">
        <v>21.817818525699408</v>
      </c>
      <c r="E8735" s="207">
        <v>-23</v>
      </c>
      <c r="F8735" s="208">
        <v>8.3945655864018676</v>
      </c>
      <c r="I8735" s="125"/>
    </row>
    <row r="8736" spans="1:9">
      <c r="A8736" s="216">
        <v>43829</v>
      </c>
      <c r="B8736" s="194">
        <v>22</v>
      </c>
      <c r="C8736" s="205">
        <v>149</v>
      </c>
      <c r="D8736" s="206">
        <v>21.516446980768933</v>
      </c>
      <c r="E8736" s="207">
        <v>-23</v>
      </c>
      <c r="F8736" s="208">
        <v>8.2243124835410697</v>
      </c>
      <c r="I8736" s="125"/>
    </row>
    <row r="8737" spans="1:9">
      <c r="A8737" s="216">
        <v>43829</v>
      </c>
      <c r="B8737" s="194">
        <v>23</v>
      </c>
      <c r="C8737" s="205">
        <v>164</v>
      </c>
      <c r="D8737" s="206">
        <v>21.215204655339903</v>
      </c>
      <c r="E8737" s="207">
        <v>-23</v>
      </c>
      <c r="F8737" s="208">
        <v>8.0532556774939223</v>
      </c>
      <c r="I8737" s="125"/>
    </row>
    <row r="8738" spans="1:9">
      <c r="A8738" s="216">
        <v>43830</v>
      </c>
      <c r="B8738" s="194">
        <v>0</v>
      </c>
      <c r="C8738" s="205">
        <v>179</v>
      </c>
      <c r="D8738" s="206">
        <v>20.914072145581031</v>
      </c>
      <c r="E8738" s="207">
        <v>-23</v>
      </c>
      <c r="F8738" s="208">
        <v>7.8813953211563614</v>
      </c>
      <c r="I8738" s="125"/>
    </row>
    <row r="8739" spans="1:9">
      <c r="A8739" s="216">
        <v>43830</v>
      </c>
      <c r="B8739" s="194">
        <v>1</v>
      </c>
      <c r="C8739" s="205">
        <v>194</v>
      </c>
      <c r="D8739" s="206">
        <v>20.613060030422048</v>
      </c>
      <c r="E8739" s="207">
        <v>-23</v>
      </c>
      <c r="F8739" s="208">
        <v>7.7087315681910695</v>
      </c>
      <c r="I8739" s="125"/>
    </row>
    <row r="8740" spans="1:9">
      <c r="A8740" s="216">
        <v>43830</v>
      </c>
      <c r="B8740" s="194">
        <v>2</v>
      </c>
      <c r="C8740" s="205">
        <v>209</v>
      </c>
      <c r="D8740" s="206">
        <v>20.312179006999145</v>
      </c>
      <c r="E8740" s="207">
        <v>-23</v>
      </c>
      <c r="F8740" s="208">
        <v>7.535264571014153</v>
      </c>
      <c r="I8740" s="125"/>
    </row>
    <row r="8741" spans="1:9">
      <c r="A8741" s="216">
        <v>43830</v>
      </c>
      <c r="B8741" s="194">
        <v>3</v>
      </c>
      <c r="C8741" s="205">
        <v>224</v>
      </c>
      <c r="D8741" s="206">
        <v>20.011409628839942</v>
      </c>
      <c r="E8741" s="207">
        <v>-23</v>
      </c>
      <c r="F8741" s="208">
        <v>7.3609944886320733</v>
      </c>
      <c r="I8741" s="125"/>
    </row>
    <row r="8742" spans="1:9">
      <c r="A8742" s="216">
        <v>43830</v>
      </c>
      <c r="B8742" s="194">
        <v>4</v>
      </c>
      <c r="C8742" s="205">
        <v>239</v>
      </c>
      <c r="D8742" s="206">
        <v>19.710762473421255</v>
      </c>
      <c r="E8742" s="207">
        <v>-23</v>
      </c>
      <c r="F8742" s="208">
        <v>7.185921474968211</v>
      </c>
      <c r="I8742" s="125"/>
    </row>
    <row r="8743" spans="1:9">
      <c r="A8743" s="216">
        <v>43830</v>
      </c>
      <c r="B8743" s="194">
        <v>5</v>
      </c>
      <c r="C8743" s="205">
        <v>254</v>
      </c>
      <c r="D8743" s="206">
        <v>19.410248234436267</v>
      </c>
      <c r="E8743" s="207">
        <v>-23</v>
      </c>
      <c r="F8743" s="208">
        <v>7.0100456846284942</v>
      </c>
      <c r="I8743" s="125"/>
    </row>
    <row r="8744" spans="1:9">
      <c r="A8744" s="216">
        <v>43830</v>
      </c>
      <c r="B8744" s="194">
        <v>6</v>
      </c>
      <c r="C8744" s="205">
        <v>269</v>
      </c>
      <c r="D8744" s="206">
        <v>19.109847463460028</v>
      </c>
      <c r="E8744" s="207">
        <v>-23</v>
      </c>
      <c r="F8744" s="208">
        <v>6.8333672808468293</v>
      </c>
      <c r="I8744" s="125"/>
    </row>
    <row r="8745" spans="1:9">
      <c r="A8745" s="216">
        <v>43830</v>
      </c>
      <c r="B8745" s="194">
        <v>7</v>
      </c>
      <c r="C8745" s="205">
        <v>284</v>
      </c>
      <c r="D8745" s="206">
        <v>18.809570734006229</v>
      </c>
      <c r="E8745" s="207">
        <v>-23</v>
      </c>
      <c r="F8745" s="208">
        <v>6.7</v>
      </c>
      <c r="I8745" s="125"/>
    </row>
    <row r="8746" spans="1:9">
      <c r="A8746" s="216">
        <v>43830</v>
      </c>
      <c r="B8746" s="194">
        <v>8</v>
      </c>
      <c r="C8746" s="205">
        <v>299</v>
      </c>
      <c r="D8746" s="206">
        <v>18.50942879717536</v>
      </c>
      <c r="E8746" s="207">
        <v>-23</v>
      </c>
      <c r="F8746" s="208">
        <v>6.4776032481353241</v>
      </c>
      <c r="I8746" s="125"/>
    </row>
    <row r="8747" spans="1:9">
      <c r="A8747" s="216">
        <v>43830</v>
      </c>
      <c r="B8747" s="194">
        <v>9</v>
      </c>
      <c r="C8747" s="205">
        <v>314</v>
      </c>
      <c r="D8747" s="206">
        <v>18.209402044406033</v>
      </c>
      <c r="E8747" s="207">
        <v>-23</v>
      </c>
      <c r="F8747" s="208">
        <v>6.2985179414582149</v>
      </c>
      <c r="I8747" s="125"/>
    </row>
    <row r="8748" spans="1:9">
      <c r="A8748" s="216">
        <v>43830</v>
      </c>
      <c r="B8748" s="194">
        <v>10</v>
      </c>
      <c r="C8748" s="205">
        <v>329</v>
      </c>
      <c r="D8748" s="206">
        <v>17.909501184190049</v>
      </c>
      <c r="E8748" s="207">
        <v>-23</v>
      </c>
      <c r="F8748" s="208">
        <v>6.1186306539622848</v>
      </c>
      <c r="I8748" s="125"/>
    </row>
    <row r="8749" spans="1:9">
      <c r="A8749" s="216">
        <v>43830</v>
      </c>
      <c r="B8749" s="194">
        <v>11</v>
      </c>
      <c r="C8749" s="205">
        <v>344</v>
      </c>
      <c r="D8749" s="206">
        <v>17.609736905640148</v>
      </c>
      <c r="E8749" s="207">
        <v>-23</v>
      </c>
      <c r="F8749" s="208">
        <v>5.9379415445796013</v>
      </c>
      <c r="I8749" s="125"/>
    </row>
    <row r="8750" spans="1:9">
      <c r="A8750" s="216">
        <v>43830</v>
      </c>
      <c r="B8750" s="194">
        <v>12</v>
      </c>
      <c r="C8750" s="205">
        <v>359</v>
      </c>
      <c r="D8750" s="206">
        <v>17.31008963726822</v>
      </c>
      <c r="E8750" s="207">
        <v>-23</v>
      </c>
      <c r="F8750" s="208">
        <v>5.7564507790495867</v>
      </c>
      <c r="I8750" s="125"/>
    </row>
    <row r="8751" spans="1:9">
      <c r="A8751" s="216">
        <v>43830</v>
      </c>
      <c r="B8751" s="194">
        <v>13</v>
      </c>
      <c r="C8751" s="205">
        <v>14</v>
      </c>
      <c r="D8751" s="206">
        <v>17.010570065096999</v>
      </c>
      <c r="E8751" s="207">
        <v>-23</v>
      </c>
      <c r="F8751" s="208">
        <v>5.5741585177405995</v>
      </c>
      <c r="I8751" s="125"/>
    </row>
    <row r="8752" spans="1:9">
      <c r="A8752" s="216">
        <v>43830</v>
      </c>
      <c r="B8752" s="194">
        <v>14</v>
      </c>
      <c r="C8752" s="205">
        <v>29</v>
      </c>
      <c r="D8752" s="206">
        <v>16.711188875698326</v>
      </c>
      <c r="E8752" s="207">
        <v>-23</v>
      </c>
      <c r="F8752" s="208">
        <v>5.3910649237825226</v>
      </c>
      <c r="I8752" s="125"/>
    </row>
    <row r="8753" spans="1:9">
      <c r="A8753" s="216">
        <v>43830</v>
      </c>
      <c r="B8753" s="194">
        <v>15</v>
      </c>
      <c r="C8753" s="205">
        <v>44</v>
      </c>
      <c r="D8753" s="206">
        <v>16.411926495084117</v>
      </c>
      <c r="E8753" s="207">
        <v>-23</v>
      </c>
      <c r="F8753" s="208">
        <v>5.2071701610105947</v>
      </c>
      <c r="I8753" s="125"/>
    </row>
    <row r="8754" spans="1:9">
      <c r="A8754" s="216">
        <v>43830</v>
      </c>
      <c r="B8754" s="194">
        <v>16</v>
      </c>
      <c r="C8754" s="205">
        <v>59</v>
      </c>
      <c r="D8754" s="206">
        <v>16.112793626135726</v>
      </c>
      <c r="E8754" s="207">
        <v>-23</v>
      </c>
      <c r="F8754" s="208">
        <v>5.0224743939673289</v>
      </c>
      <c r="I8754" s="125"/>
    </row>
    <row r="8755" spans="1:9">
      <c r="A8755" s="216">
        <v>43830</v>
      </c>
      <c r="B8755" s="194">
        <v>17</v>
      </c>
      <c r="C8755" s="205">
        <v>74</v>
      </c>
      <c r="D8755" s="206">
        <v>15.813800894068208</v>
      </c>
      <c r="E8755" s="207">
        <v>-23</v>
      </c>
      <c r="F8755" s="208">
        <v>4.8369777858648888</v>
      </c>
      <c r="I8755" s="125"/>
    </row>
    <row r="8756" spans="1:9">
      <c r="A8756" s="216">
        <v>43830</v>
      </c>
      <c r="B8756" s="194">
        <v>18</v>
      </c>
      <c r="C8756" s="205">
        <v>89</v>
      </c>
      <c r="D8756" s="206">
        <v>15.514928780432626</v>
      </c>
      <c r="E8756" s="207">
        <v>-23</v>
      </c>
      <c r="F8756" s="208">
        <v>4.6506805068364088</v>
      </c>
      <c r="I8756" s="125"/>
    </row>
    <row r="8757" spans="1:9">
      <c r="A8757" s="216">
        <v>43830</v>
      </c>
      <c r="B8757" s="194">
        <v>19</v>
      </c>
      <c r="C8757" s="205">
        <v>104</v>
      </c>
      <c r="D8757" s="206">
        <v>15.216187966892107</v>
      </c>
      <c r="E8757" s="207">
        <v>-23</v>
      </c>
      <c r="F8757" s="208">
        <v>4.4635827214768398</v>
      </c>
      <c r="I8757" s="125"/>
    </row>
    <row r="8758" spans="1:9">
      <c r="A8758" s="216">
        <v>43830</v>
      </c>
      <c r="B8758" s="194">
        <v>20</v>
      </c>
      <c r="C8758" s="205">
        <v>119</v>
      </c>
      <c r="D8758" s="206">
        <v>14.917589075344893</v>
      </c>
      <c r="E8758" s="207">
        <v>-23</v>
      </c>
      <c r="F8758" s="208">
        <v>4.2756845951227263</v>
      </c>
      <c r="I8758" s="125"/>
    </row>
    <row r="8759" spans="1:9">
      <c r="A8759" s="216">
        <v>43830</v>
      </c>
      <c r="B8759" s="194">
        <v>21</v>
      </c>
      <c r="C8759" s="205">
        <v>134</v>
      </c>
      <c r="D8759" s="206">
        <v>14.619112584745722</v>
      </c>
      <c r="E8759" s="207">
        <v>-23</v>
      </c>
      <c r="F8759" s="208">
        <v>4.0869863000546047</v>
      </c>
      <c r="I8759" s="125"/>
    </row>
    <row r="8760" spans="1:9">
      <c r="A8760" s="216">
        <v>43830</v>
      </c>
      <c r="B8760" s="194">
        <v>22</v>
      </c>
      <c r="C8760" s="205">
        <v>149</v>
      </c>
      <c r="D8760" s="206">
        <v>14.32076921389239</v>
      </c>
      <c r="E8760" s="207">
        <v>-23</v>
      </c>
      <c r="F8760" s="208">
        <v>3.8974880051404881</v>
      </c>
      <c r="I8760" s="125"/>
    </row>
    <row r="8761" spans="1:9">
      <c r="A8761" s="216">
        <v>43830</v>
      </c>
      <c r="B8761" s="194">
        <v>23</v>
      </c>
      <c r="C8761" s="205">
        <v>164</v>
      </c>
      <c r="D8761" s="206">
        <v>14.022569483310576</v>
      </c>
      <c r="E8761" s="207">
        <v>-23</v>
      </c>
      <c r="F8761" s="208">
        <v>3.7071898735247544</v>
      </c>
    </row>
    <row r="8762" spans="1:9">
      <c r="A8762" s="216"/>
      <c r="B8762" s="194"/>
      <c r="C8762" s="205"/>
      <c r="D8762" s="206"/>
      <c r="E8762" s="207"/>
      <c r="F8762" s="208"/>
    </row>
    <row r="8763" spans="1:9">
      <c r="A8763" s="216"/>
      <c r="B8763" s="194"/>
      <c r="C8763" s="205"/>
      <c r="D8763" s="206"/>
      <c r="E8763" s="207"/>
      <c r="F8763" s="208"/>
    </row>
    <row r="8764" spans="1:9">
      <c r="A8764" s="216"/>
      <c r="B8764" s="194"/>
      <c r="C8764" s="205"/>
      <c r="D8764" s="206"/>
      <c r="E8764" s="207"/>
      <c r="F8764" s="208"/>
    </row>
    <row r="8765" spans="1:9">
      <c r="A8765" s="216"/>
      <c r="B8765" s="194"/>
      <c r="C8765" s="205"/>
      <c r="D8765" s="206"/>
      <c r="E8765" s="207"/>
      <c r="F8765" s="208"/>
    </row>
    <row r="8766" spans="1:9">
      <c r="A8766" s="216"/>
      <c r="B8766" s="194"/>
      <c r="C8766" s="205"/>
      <c r="D8766" s="206"/>
      <c r="E8766" s="207"/>
      <c r="F8766" s="208"/>
    </row>
    <row r="8767" spans="1:9">
      <c r="A8767" s="216"/>
      <c r="B8767" s="194"/>
      <c r="C8767" s="205"/>
      <c r="D8767" s="206"/>
      <c r="E8767" s="207"/>
      <c r="F8767" s="208"/>
    </row>
    <row r="8768" spans="1:9">
      <c r="A8768" s="216"/>
      <c r="B8768" s="194"/>
      <c r="C8768" s="205"/>
      <c r="D8768" s="206"/>
      <c r="E8768" s="207"/>
      <c r="F8768" s="208"/>
    </row>
    <row r="8769" spans="1:6">
      <c r="A8769" s="216"/>
      <c r="B8769" s="194"/>
      <c r="C8769" s="205"/>
      <c r="D8769" s="206"/>
      <c r="E8769" s="207"/>
      <c r="F8769" s="208"/>
    </row>
    <row r="8770" spans="1:6">
      <c r="A8770" s="216"/>
      <c r="B8770" s="194"/>
      <c r="C8770" s="205"/>
      <c r="D8770" s="206"/>
      <c r="E8770" s="207"/>
      <c r="F8770" s="208"/>
    </row>
    <row r="8771" spans="1:6">
      <c r="A8771" s="216"/>
      <c r="B8771" s="194"/>
      <c r="C8771" s="205"/>
      <c r="D8771" s="206"/>
      <c r="E8771" s="207"/>
      <c r="F8771" s="208"/>
    </row>
    <row r="8772" spans="1:6">
      <c r="A8772" s="216"/>
      <c r="B8772" s="194"/>
      <c r="C8772" s="205"/>
      <c r="D8772" s="206"/>
      <c r="E8772" s="207"/>
      <c r="F8772" s="208"/>
    </row>
    <row r="8773" spans="1:6">
      <c r="A8773" s="216"/>
      <c r="B8773" s="194"/>
      <c r="C8773" s="205"/>
      <c r="D8773" s="206"/>
      <c r="E8773" s="207"/>
      <c r="F8773" s="208"/>
    </row>
    <row r="8774" spans="1:6">
      <c r="A8774" s="216"/>
      <c r="B8774" s="194"/>
      <c r="C8774" s="205"/>
      <c r="D8774" s="206"/>
      <c r="E8774" s="207"/>
      <c r="F8774" s="208"/>
    </row>
    <row r="8775" spans="1:6">
      <c r="A8775" s="216"/>
      <c r="B8775" s="194"/>
      <c r="C8775" s="205"/>
      <c r="D8775" s="206"/>
      <c r="E8775" s="207"/>
      <c r="F8775" s="208"/>
    </row>
    <row r="8776" spans="1:6">
      <c r="A8776" s="216"/>
      <c r="B8776" s="194"/>
      <c r="C8776" s="205"/>
      <c r="D8776" s="206"/>
      <c r="E8776" s="207"/>
      <c r="F8776" s="208"/>
    </row>
    <row r="8777" spans="1:6">
      <c r="A8777" s="216"/>
      <c r="B8777" s="194"/>
      <c r="C8777" s="205"/>
      <c r="D8777" s="206"/>
      <c r="E8777" s="207"/>
      <c r="F8777" s="208"/>
    </row>
    <row r="8778" spans="1:6">
      <c r="A8778" s="216"/>
      <c r="B8778" s="194"/>
      <c r="C8778" s="205"/>
      <c r="D8778" s="206"/>
      <c r="E8778" s="207"/>
      <c r="F8778" s="208"/>
    </row>
    <row r="8779" spans="1:6">
      <c r="A8779" s="216"/>
      <c r="B8779" s="194"/>
      <c r="C8779" s="205"/>
      <c r="D8779" s="206"/>
      <c r="E8779" s="207"/>
      <c r="F8779" s="208"/>
    </row>
    <row r="8780" spans="1:6">
      <c r="A8780" s="216"/>
      <c r="B8780" s="194"/>
      <c r="C8780" s="205"/>
      <c r="D8780" s="206"/>
      <c r="E8780" s="207"/>
      <c r="F8780" s="208"/>
    </row>
    <row r="8781" spans="1:6">
      <c r="A8781" s="216"/>
      <c r="B8781" s="194"/>
      <c r="C8781" s="205"/>
      <c r="D8781" s="206"/>
      <c r="E8781" s="207"/>
      <c r="F8781" s="208"/>
    </row>
    <row r="8782" spans="1:6">
      <c r="A8782" s="216"/>
      <c r="B8782" s="194"/>
      <c r="C8782" s="205"/>
      <c r="D8782" s="206"/>
      <c r="E8782" s="207"/>
      <c r="F8782" s="208"/>
    </row>
    <row r="8783" spans="1:6">
      <c r="A8783" s="216"/>
      <c r="B8783" s="194"/>
      <c r="C8783" s="205"/>
      <c r="D8783" s="206"/>
      <c r="E8783" s="207"/>
      <c r="F8783" s="208"/>
    </row>
    <row r="8784" spans="1:6">
      <c r="A8784" s="216"/>
      <c r="B8784" s="194"/>
      <c r="C8784" s="205"/>
      <c r="D8784" s="206"/>
      <c r="E8784" s="207"/>
      <c r="F8784" s="208"/>
    </row>
    <row r="8785" spans="1:6">
      <c r="A8785" s="216"/>
      <c r="B8785" s="194"/>
      <c r="C8785" s="205"/>
      <c r="D8785" s="206"/>
      <c r="E8785" s="207"/>
      <c r="F8785" s="208"/>
    </row>
    <row r="8786" spans="1:6" ht="16" thickBot="1">
      <c r="A8786" s="221"/>
      <c r="B8786" s="198"/>
      <c r="C8786" s="209"/>
      <c r="D8786" s="210"/>
      <c r="E8786" s="211"/>
      <c r="F8786" s="212"/>
    </row>
  </sheetData>
  <sheetProtection algorithmName="SHA-512" hashValue="tgMk4uwkYaKDSKQh0f+klCXEjuec/s3IcHBeHgw1MDys5Zr8gIS98rg/YEefZ+r2wlfDqeh7m/K6EzS6PVVZew==" saltValue="Jthk625OkF8bWLN0ptB6rg==" spinCount="100000" sheet="1" objects="1" scenarios="1" selectLockedCells="1" selectUnlockedCell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32</vt:i4>
      </vt:variant>
    </vt:vector>
  </HeadingPairs>
  <TitlesOfParts>
    <vt:vector size="34" baseType="lpstr">
      <vt:lpstr>Navigation</vt:lpstr>
      <vt:lpstr>Almanac</vt:lpstr>
      <vt:lpstr>_s</vt:lpstr>
      <vt:lpstr>aza</vt:lpstr>
      <vt:lpstr>aza°</vt:lpstr>
      <vt:lpstr>azb</vt:lpstr>
      <vt:lpstr>azb°</vt:lpstr>
      <vt:lpstr>Datwert1</vt:lpstr>
      <vt:lpstr>Datwert2</vt:lpstr>
      <vt:lpstr>ddghg</vt:lpstr>
      <vt:lpstr>deka</vt:lpstr>
      <vt:lpstr>deka°</vt:lpstr>
      <vt:lpstr>dekb</vt:lpstr>
      <vt:lpstr>Dgrt</vt:lpstr>
      <vt:lpstr>Dh</vt:lpstr>
      <vt:lpstr>dira</vt:lpstr>
      <vt:lpstr>dirb</vt:lpstr>
      <vt:lpstr>grta</vt:lpstr>
      <vt:lpstr>grta°</vt:lpstr>
      <vt:lpstr>grtb</vt:lpstr>
      <vt:lpstr>H</vt:lpstr>
      <vt:lpstr>hma</vt:lpstr>
      <vt:lpstr>hma°</vt:lpstr>
      <vt:lpstr>hmb</vt:lpstr>
      <vt:lpstr>hmb°</vt:lpstr>
      <vt:lpstr>Kurs</vt:lpstr>
      <vt:lpstr>POL</vt:lpstr>
      <vt:lpstr>Ra</vt:lpstr>
      <vt:lpstr>Rb</vt:lpstr>
      <vt:lpstr>Rmax</vt:lpstr>
      <vt:lpstr>ta</vt:lpstr>
      <vt:lpstr>tb</vt:lpstr>
      <vt:lpstr>vb</vt:lpstr>
      <vt:lpstr>vl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Helmut Hoffrichter</dc:creator>
  <cp:lastModifiedBy>Microsoft Office User</cp:lastModifiedBy>
  <cp:lastPrinted>2016-12-10T12:53:38Z</cp:lastPrinted>
  <dcterms:created xsi:type="dcterms:W3CDTF">2016-06-28T17:20:47Z</dcterms:created>
  <dcterms:modified xsi:type="dcterms:W3CDTF">2020-07-17T09:10:50Z</dcterms:modified>
</cp:coreProperties>
</file>